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/>
  <mc:AlternateContent xmlns:mc="http://schemas.openxmlformats.org/markup-compatibility/2006">
    <mc:Choice Requires="x15">
      <x15ac:absPath xmlns:x15ac="http://schemas.microsoft.com/office/spreadsheetml/2010/11/ac" url="C:\Veda\VEDA_Models\2-NewVeda\TIMES-Ireland-model\SubRES_TMPL\"/>
    </mc:Choice>
  </mc:AlternateContent>
  <xr:revisionPtr revIDLastSave="0" documentId="13_ncr:1_{2B6F4782-E5BD-46F9-9F52-A058F8EFCCE2}" xr6:coauthVersionLast="46" xr6:coauthVersionMax="46" xr10:uidLastSave="{00000000-0000-0000-0000-000000000000}"/>
  <bookViews>
    <workbookView xWindow="-120" yWindow="-120" windowWidth="29040" windowHeight="15840" tabRatio="798" activeTab="2" xr2:uid="{00000000-000D-0000-FFFF-FFFF00000000}"/>
  </bookViews>
  <sheets>
    <sheet name="Legend" sheetId="70" r:id="rId1"/>
    <sheet name="Regions" sheetId="75" r:id="rId2"/>
    <sheet name="SRV_Heat&amp;Cool" sheetId="72" r:id="rId3"/>
    <sheet name="JRC data" sheetId="73" r:id="rId4"/>
  </sheets>
  <externalReferences>
    <externalReference r:id="rId5"/>
    <externalReference r:id="rId6"/>
    <externalReference r:id="rId7"/>
    <externalReference r:id="rId8"/>
    <externalReference r:id="rId9"/>
    <externalReference r:id="rId10"/>
    <externalReference r:id="rId11"/>
  </externalReferences>
  <definedNames>
    <definedName name="__123Graph_AEUMILKPN" hidden="1">#REF!</definedName>
    <definedName name="_Regression_Y" hidden="1">#REF!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ll_TP" localSheetId="0">#REF!,#REF!,#REF!</definedName>
    <definedName name="All_TP" localSheetId="2">#REF!,#REF!,#REF!</definedName>
    <definedName name="All_TP">#REF!,#REF!,#REF!</definedName>
    <definedName name="All_US" localSheetId="0">#REF!,#REF!,#REF!</definedName>
    <definedName name="All_US" localSheetId="2">#REF!,#REF!,#REF!</definedName>
    <definedName name="All_US">#REF!,#REF!,#REF!</definedName>
    <definedName name="Annual_Fuel_Consumption" localSheetId="2">#REF!</definedName>
    <definedName name="Annual_Fuel_Consumption">#REF!</definedName>
    <definedName name="Beta" localSheetId="2">#REF!</definedName>
    <definedName name="Beta">#REF!</definedName>
    <definedName name="body1ea" localSheetId="0">#REF!</definedName>
    <definedName name="body1ea" localSheetId="2">#REF!</definedName>
    <definedName name="body1ea">#REF!</definedName>
    <definedName name="body1eb" localSheetId="0">#REF!</definedName>
    <definedName name="body1eb" localSheetId="2">#REF!</definedName>
    <definedName name="body1eb">#REF!</definedName>
    <definedName name="body1fa" localSheetId="0">#REF!</definedName>
    <definedName name="body1fa" localSheetId="2">#REF!</definedName>
    <definedName name="body1fa">#REF!</definedName>
    <definedName name="body1fb" localSheetId="0">#REF!</definedName>
    <definedName name="body1fb" localSheetId="2">#REF!</definedName>
    <definedName name="body1fb">#REF!</definedName>
    <definedName name="body1ga" localSheetId="0">#REF!</definedName>
    <definedName name="body1ga" localSheetId="2">#REF!</definedName>
    <definedName name="body1ga">#REF!</definedName>
    <definedName name="body1gb" localSheetId="0">#REF!</definedName>
    <definedName name="body1gb" localSheetId="2">#REF!</definedName>
    <definedName name="body1gb">#REF!</definedName>
    <definedName name="body2ea" localSheetId="0">#REF!</definedName>
    <definedName name="body2ea" localSheetId="2">#REF!</definedName>
    <definedName name="body2ea">#REF!</definedName>
    <definedName name="body2eb" localSheetId="0">#REF!</definedName>
    <definedName name="body2eb" localSheetId="2">#REF!</definedName>
    <definedName name="body2eb">#REF!</definedName>
    <definedName name="body2f" localSheetId="0">#REF!</definedName>
    <definedName name="body2f" localSheetId="2">#REF!</definedName>
    <definedName name="body2f">#REF!</definedName>
    <definedName name="body2fa" localSheetId="0">#REF!</definedName>
    <definedName name="body2fa" localSheetId="2">#REF!</definedName>
    <definedName name="body2fa">#REF!</definedName>
    <definedName name="body2fb" localSheetId="0">#REF!</definedName>
    <definedName name="body2fb" localSheetId="2">#REF!</definedName>
    <definedName name="body2fb">#REF!</definedName>
    <definedName name="body2ga" localSheetId="0">#REF!</definedName>
    <definedName name="body2ga" localSheetId="2">#REF!</definedName>
    <definedName name="body2ga">#REF!</definedName>
    <definedName name="body2gb" localSheetId="0">#REF!</definedName>
    <definedName name="body2gb" localSheetId="2">#REF!</definedName>
    <definedName name="body2gb">#REF!</definedName>
    <definedName name="body3ea" localSheetId="0">#REF!</definedName>
    <definedName name="body3ea" localSheetId="2">#REF!</definedName>
    <definedName name="body3ea">#REF!</definedName>
    <definedName name="body3eb" localSheetId="0">#REF!</definedName>
    <definedName name="body3eb" localSheetId="2">#REF!</definedName>
    <definedName name="body3eb">#REF!</definedName>
    <definedName name="body3fa" localSheetId="0">#REF!</definedName>
    <definedName name="body3fa" localSheetId="2">#REF!</definedName>
    <definedName name="body3fa">#REF!</definedName>
    <definedName name="body3fb" localSheetId="0">#REF!</definedName>
    <definedName name="body3fb" localSheetId="2">#REF!</definedName>
    <definedName name="body3fb">#REF!</definedName>
    <definedName name="body3ga" localSheetId="0">#REF!</definedName>
    <definedName name="body3ga" localSheetId="2">#REF!</definedName>
    <definedName name="body3ga">#REF!</definedName>
    <definedName name="body3gb" localSheetId="0">#REF!</definedName>
    <definedName name="body3gb" localSheetId="2">#REF!</definedName>
    <definedName name="body3gb">#REF!</definedName>
    <definedName name="body4ea" localSheetId="0">#REF!</definedName>
    <definedName name="body4ea" localSheetId="2">#REF!</definedName>
    <definedName name="body4ea">#REF!</definedName>
    <definedName name="body4eb" localSheetId="0">#REF!</definedName>
    <definedName name="body4eb" localSheetId="2">#REF!</definedName>
    <definedName name="body4eb">#REF!</definedName>
    <definedName name="body4f" localSheetId="0">#REF!</definedName>
    <definedName name="body4f" localSheetId="2">#REF!</definedName>
    <definedName name="body4f">#REF!</definedName>
    <definedName name="body4fa" localSheetId="0">#REF!</definedName>
    <definedName name="body4fa" localSheetId="2">#REF!</definedName>
    <definedName name="body4fa">#REF!</definedName>
    <definedName name="body4fb" localSheetId="0">#REF!</definedName>
    <definedName name="body4fb" localSheetId="2">#REF!</definedName>
    <definedName name="body4fb">#REF!</definedName>
    <definedName name="body4ga" localSheetId="0">#REF!</definedName>
    <definedName name="body4ga" localSheetId="2">#REF!</definedName>
    <definedName name="body4ga">#REF!</definedName>
    <definedName name="body4gb" localSheetId="0">#REF!</definedName>
    <definedName name="body4gb" localSheetId="2">#REF!</definedName>
    <definedName name="body4gb">#REF!</definedName>
    <definedName name="Cadmium_Content_ppm_wt" localSheetId="2">#REF!</definedName>
    <definedName name="Cadmium_Content_ppm_wt">#REF!</definedName>
    <definedName name="ChosenYear">[1]Cover!$G$117</definedName>
    <definedName name="Chromium_Content_ppm_wt" localSheetId="2">#REF!</definedName>
    <definedName name="Chromium_Content_ppm_wt">#REF!</definedName>
    <definedName name="Copper_Content_ppm_wt" localSheetId="2">#REF!</definedName>
    <definedName name="Copper_Content_ppm_wt">#REF!</definedName>
    <definedName name="countrye" localSheetId="0">#REF!</definedName>
    <definedName name="countrye" localSheetId="2">#REF!</definedName>
    <definedName name="countrye">#REF!</definedName>
    <definedName name="countryf" localSheetId="0">#REF!</definedName>
    <definedName name="countryf" localSheetId="2">#REF!</definedName>
    <definedName name="countryf">#REF!</definedName>
    <definedName name="countryg" localSheetId="0">#REF!</definedName>
    <definedName name="countryg" localSheetId="2">#REF!</definedName>
    <definedName name="countryg">#REF!</definedName>
    <definedName name="CRF_CountryName">[2]Sheet1!$C$4</definedName>
    <definedName name="data_range" localSheetId="2">'[3]CSO data'!#REF!</definedName>
    <definedName name="data_range">'[3]CSO data'!#REF!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nergyService" localSheetId="2">[4]Tertiary!#REF!</definedName>
    <definedName name="EnergyService">[4]Tertiary!#REF!</definedName>
    <definedName name="Eng">[1]Cover!$G$111</definedName>
    <definedName name="Etiket" localSheetId="2">#REF!</definedName>
    <definedName name="Etiket">#REF!</definedName>
    <definedName name="Evap_Control_perc" localSheetId="2">#REF!</definedName>
    <definedName name="Evap_Control_perc">#REF!</definedName>
    <definedName name="Evap_H_Share_perc" localSheetId="2">#REF!</definedName>
    <definedName name="Evap_H_Share_perc">#REF!</definedName>
    <definedName name="Evap_R_Share_perc" localSheetId="2">#REF!</definedName>
    <definedName name="Evap_R_Share_perc">#REF!</definedName>
    <definedName name="Evap_U_Share_perc" localSheetId="2">#REF!</definedName>
    <definedName name="Evap_U_Share_perc">#REF!</definedName>
    <definedName name="FID_1">[5]AGR_Fuels!$A$2</definedName>
    <definedName name="Fuel_Injection_perc" localSheetId="2">#REF!</definedName>
    <definedName name="Fuel_Injection_perc">#REF!</definedName>
    <definedName name="Fuel_Specifications" localSheetId="2">#REF!</definedName>
    <definedName name="Fuel_Specifications">#REF!</definedName>
    <definedName name="H_C_Ratio" localSheetId="2">#REF!</definedName>
    <definedName name="H_C_Ratio">#REF!</definedName>
    <definedName name="H_Share_perc" localSheetId="2">#REF!</definedName>
    <definedName name="H_Share_perc">#REF!</definedName>
    <definedName name="H_Speed_km_per_h" localSheetId="2">#REF!</definedName>
    <definedName name="H_Speed_km_per_h">#REF!</definedName>
    <definedName name="Improved_Fuel_Specs" localSheetId="2">#REF!</definedName>
    <definedName name="Improved_Fuel_Specs">#REF!</definedName>
    <definedName name="Lead_Content_g_per_l" localSheetId="2">#REF!</definedName>
    <definedName name="Lead_Content_g_per_l">#REF!</definedName>
    <definedName name="Max_Temperature_oC" localSheetId="2">#REF!</definedName>
    <definedName name="Max_Temperature_oC">#REF!</definedName>
    <definedName name="Mean_Fleet_Mileage_km" localSheetId="2">#REF!</definedName>
    <definedName name="Mean_Fleet_Mileage_km">#REF!</definedName>
    <definedName name="Mileage_km" localSheetId="2">#REF!</definedName>
    <definedName name="Mileage_km">#REF!</definedName>
    <definedName name="Mileage_km_per_year" localSheetId="2">#REF!</definedName>
    <definedName name="Mileage_km_per_year">#REF!</definedName>
    <definedName name="Min_Temperature_oC" localSheetId="2">#REF!</definedName>
    <definedName name="Min_Temperature_oC">#REF!</definedName>
    <definedName name="Nikel_Content_ppm_wt" localSheetId="2">#REF!</definedName>
    <definedName name="Nikel_Content_ppm_wt">#REF!</definedName>
    <definedName name="O_C_Ratio" localSheetId="2">#REF!</definedName>
    <definedName name="O_C_Ratio">#REF!</definedName>
    <definedName name="Population" localSheetId="2">#REF!</definedName>
    <definedName name="Population">#REF!</definedName>
    <definedName name="qr_Profili_insmart_T20_quartieri" localSheetId="2">#REF!</definedName>
    <definedName name="qr_Profili_insmart_T20_quartieri">#REF!</definedName>
    <definedName name="R_Share_perc" localSheetId="2">#REF!</definedName>
    <definedName name="R_Share_perc">#REF!</definedName>
    <definedName name="R_Speed_km_per_h" localSheetId="2">#REF!</definedName>
    <definedName name="R_Speed_km_per_h">#REF!</definedName>
    <definedName name="RetBE" localSheetId="0">[6]Macro1!#REF!</definedName>
    <definedName name="RetBE" localSheetId="2">[6]Macro1!#REF!</definedName>
    <definedName name="RetBE">[6]Macro1!#REF!</definedName>
    <definedName name="RVP_and_beta" localSheetId="2">#REF!</definedName>
    <definedName name="RVP_and_beta">#REF!</definedName>
    <definedName name="RVP_kPa">[7]RVP_kPa!$A$1:$B$13</definedName>
    <definedName name="Selenium_Content_ppm_wt" localSheetId="2">#REF!</definedName>
    <definedName name="Selenium_Content_ppm_wt">#REF!</definedName>
    <definedName name="Sulphur_Content_perc_wt" localSheetId="2">#REF!</definedName>
    <definedName name="Sulphur_Content_perc_wt">#REF!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emperatures" localSheetId="2">#REF!</definedName>
    <definedName name="Temperatures">#REF!</definedName>
    <definedName name="tiket" localSheetId="2">#REF!</definedName>
    <definedName name="tiket">#REF!</definedName>
    <definedName name="TP.Electricity_and_RES" localSheetId="0">#REF!</definedName>
    <definedName name="TP.Electricity_and_RES" localSheetId="2">#REF!</definedName>
    <definedName name="TP.Electricity_and_RES">#REF!</definedName>
    <definedName name="TP.Petroleum" localSheetId="0">#REF!</definedName>
    <definedName name="TP.Petroleum" localSheetId="2">#REF!</definedName>
    <definedName name="TP.Petroleum">#REF!</definedName>
    <definedName name="TP.Solids_and_Gases" localSheetId="0">#REF!</definedName>
    <definedName name="TP.Solids_and_Gases" localSheetId="2">#REF!</definedName>
    <definedName name="TP.Solids_and_Gases">#REF!</definedName>
    <definedName name="U_Share_perc" localSheetId="2">#REF!</definedName>
    <definedName name="U_Share_perc">#REF!</definedName>
    <definedName name="U_Speed_km_per_h" localSheetId="2">#REF!</definedName>
    <definedName name="U_Speed_km_per_h">#REF!</definedName>
    <definedName name="US.Electricity_and_RES" localSheetId="0">#REF!</definedName>
    <definedName name="US.Electricity_and_RES" localSheetId="2">#REF!</definedName>
    <definedName name="US.Electricity_and_RES">#REF!</definedName>
    <definedName name="US.Petroleum" localSheetId="0">#REF!</definedName>
    <definedName name="US.Petroleum" localSheetId="2">#REF!</definedName>
    <definedName name="US.Petroleum">#REF!</definedName>
    <definedName name="US.Solids_and_Gases" localSheetId="0">#REF!</definedName>
    <definedName name="US.Solids_and_Gases" localSheetId="2">#REF!</definedName>
    <definedName name="US.Solids_and_Gases">#REF!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yeare" localSheetId="0">#REF!</definedName>
    <definedName name="yeare" localSheetId="2">#REF!</definedName>
    <definedName name="yeare">#REF!</definedName>
    <definedName name="yearf" localSheetId="0">#REF!</definedName>
    <definedName name="yearf" localSheetId="2">#REF!</definedName>
    <definedName name="yearf">#REF!</definedName>
    <definedName name="yearg" localSheetId="0">#REF!</definedName>
    <definedName name="yearg" localSheetId="2">#REF!</definedName>
    <definedName name="yearg">#REF!</definedName>
    <definedName name="Zinc_Content_ppm_wt" localSheetId="2">#REF!</definedName>
    <definedName name="Zinc_Content_ppm_wt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59" i="72" l="1"/>
  <c r="AR122" i="72"/>
  <c r="AR121" i="72"/>
  <c r="AR120" i="72"/>
  <c r="AR119" i="72"/>
  <c r="AR117" i="72"/>
  <c r="AR116" i="72"/>
  <c r="AR115" i="72"/>
  <c r="AR114" i="72"/>
  <c r="AR113" i="72"/>
  <c r="AR112" i="72"/>
  <c r="AR111" i="72"/>
  <c r="AR110" i="72"/>
  <c r="AR109" i="72"/>
  <c r="AR108" i="72"/>
  <c r="AR107" i="72"/>
  <c r="AR105" i="72"/>
  <c r="AR104" i="72"/>
  <c r="AR103" i="72"/>
  <c r="AR102" i="72"/>
  <c r="AR101" i="72"/>
  <c r="AR100" i="72"/>
  <c r="AR99" i="72"/>
  <c r="AR96" i="72"/>
  <c r="AR95" i="72"/>
  <c r="AR93" i="72"/>
  <c r="AR92" i="72"/>
  <c r="AR91" i="72"/>
  <c r="AR90" i="72"/>
  <c r="AR89" i="72"/>
  <c r="AR88" i="72"/>
  <c r="AR81" i="72"/>
  <c r="AR79" i="72"/>
  <c r="AR78" i="72"/>
  <c r="AR76" i="72"/>
  <c r="AR75" i="72"/>
  <c r="AR74" i="72"/>
  <c r="AR73" i="72"/>
  <c r="AR72" i="72"/>
  <c r="AR71" i="72"/>
  <c r="AR70" i="72"/>
  <c r="AR69" i="72"/>
  <c r="AR68" i="72"/>
  <c r="AR67" i="72"/>
  <c r="AR66" i="72"/>
  <c r="AR63" i="72"/>
  <c r="AR60" i="72"/>
  <c r="AR58" i="72"/>
  <c r="AR55" i="72"/>
  <c r="AR54" i="72"/>
  <c r="AR52" i="72"/>
  <c r="AR51" i="72"/>
  <c r="AR50" i="72"/>
  <c r="AR49" i="72"/>
  <c r="AR48" i="72"/>
  <c r="AR47" i="72"/>
  <c r="AY122" i="72"/>
  <c r="AY121" i="72"/>
  <c r="AY120" i="72"/>
  <c r="AY119" i="72"/>
  <c r="AY117" i="72"/>
  <c r="AY116" i="72"/>
  <c r="AY115" i="72"/>
  <c r="AY114" i="72"/>
  <c r="AY113" i="72"/>
  <c r="AY112" i="72"/>
  <c r="AY111" i="72"/>
  <c r="AY110" i="72"/>
  <c r="AY109" i="72"/>
  <c r="AY108" i="72"/>
  <c r="AY107" i="72"/>
  <c r="AY105" i="72"/>
  <c r="AY104" i="72"/>
  <c r="AY103" i="72"/>
  <c r="AY102" i="72"/>
  <c r="AY101" i="72"/>
  <c r="AY100" i="72"/>
  <c r="AY99" i="72"/>
  <c r="AY96" i="72"/>
  <c r="AY95" i="72"/>
  <c r="AY93" i="72"/>
  <c r="AY92" i="72"/>
  <c r="AY91" i="72"/>
  <c r="AY90" i="72"/>
  <c r="AY89" i="72"/>
  <c r="AY88" i="72"/>
  <c r="AY81" i="72"/>
  <c r="AY79" i="72"/>
  <c r="AY78" i="72"/>
  <c r="AY76" i="72"/>
  <c r="AY75" i="72"/>
  <c r="AY74" i="72"/>
  <c r="AY73" i="72"/>
  <c r="AY72" i="72"/>
  <c r="AY71" i="72"/>
  <c r="AY70" i="72"/>
  <c r="AY69" i="72"/>
  <c r="AY68" i="72"/>
  <c r="AY67" i="72"/>
  <c r="AY66" i="72"/>
  <c r="AY63" i="72"/>
  <c r="AY60" i="72"/>
  <c r="AY58" i="72"/>
  <c r="AY55" i="72"/>
  <c r="AY54" i="72"/>
  <c r="AY52" i="72"/>
  <c r="AY51" i="72"/>
  <c r="AY50" i="72"/>
  <c r="AY49" i="72"/>
  <c r="AY47" i="72"/>
  <c r="AY48" i="72"/>
  <c r="D7" i="75" l="1"/>
  <c r="C7" i="75"/>
  <c r="AA6" i="75"/>
  <c r="S6" i="75"/>
  <c r="K6" i="75"/>
  <c r="D6" i="75"/>
  <c r="C6" i="75"/>
  <c r="AD5" i="75"/>
  <c r="AD7" i="75" s="1"/>
  <c r="AC5" i="75"/>
  <c r="AC7" i="75" s="1"/>
  <c r="AB5" i="75"/>
  <c r="AB7" i="75" s="1"/>
  <c r="AA5" i="75"/>
  <c r="AA7" i="75" s="1"/>
  <c r="Z5" i="75"/>
  <c r="Z6" i="75" s="1"/>
  <c r="Y5" i="75"/>
  <c r="Y6" i="75" s="1"/>
  <c r="X5" i="75"/>
  <c r="X6" i="75" s="1"/>
  <c r="W5" i="75"/>
  <c r="W3" i="75" s="1" a="1"/>
  <c r="W3" i="75" s="1"/>
  <c r="V5" i="75"/>
  <c r="V7" i="75" s="1"/>
  <c r="U5" i="75"/>
  <c r="U7" i="75" s="1"/>
  <c r="T5" i="75"/>
  <c r="T7" i="75" s="1"/>
  <c r="S5" i="75"/>
  <c r="S7" i="75" s="1"/>
  <c r="R5" i="75"/>
  <c r="R6" i="75" s="1"/>
  <c r="Q5" i="75"/>
  <c r="Q6" i="75" s="1"/>
  <c r="P5" i="75"/>
  <c r="P6" i="75" s="1"/>
  <c r="O5" i="75"/>
  <c r="O3" i="75" s="1" a="1"/>
  <c r="O3" i="75" s="1"/>
  <c r="N5" i="75"/>
  <c r="N7" i="75" s="1"/>
  <c r="M5" i="75"/>
  <c r="M7" i="75" s="1"/>
  <c r="L5" i="75"/>
  <c r="L7" i="75" s="1"/>
  <c r="K5" i="75"/>
  <c r="K7" i="75" s="1"/>
  <c r="J5" i="75"/>
  <c r="J6" i="75" s="1"/>
  <c r="I5" i="75"/>
  <c r="I6" i="75" s="1"/>
  <c r="H5" i="75"/>
  <c r="H6" i="75" s="1"/>
  <c r="G5" i="75"/>
  <c r="G3" i="75" s="1" a="1"/>
  <c r="G3" i="75" s="1"/>
  <c r="F5" i="75"/>
  <c r="F7" i="75" s="1"/>
  <c r="E5" i="75"/>
  <c r="E7" i="75" s="1"/>
  <c r="AD3" i="75" a="1"/>
  <c r="AD3" i="75" s="1"/>
  <c r="AC3" i="75" a="1"/>
  <c r="AC3" i="75" s="1"/>
  <c r="AB3" i="75" a="1"/>
  <c r="AB3" i="75" s="1"/>
  <c r="AA3" i="75" a="1"/>
  <c r="AA3" i="75" s="1"/>
  <c r="Z3" i="75" a="1"/>
  <c r="Z3" i="75" s="1"/>
  <c r="Y3" i="75" a="1"/>
  <c r="Y3" i="75" s="1"/>
  <c r="X3" i="75" a="1"/>
  <c r="X3" i="75" s="1"/>
  <c r="V3" i="75" a="1"/>
  <c r="V3" i="75" s="1"/>
  <c r="U3" i="75" a="1"/>
  <c r="U3" i="75" s="1"/>
  <c r="T3" i="75" a="1"/>
  <c r="T3" i="75" s="1"/>
  <c r="S3" i="75" a="1"/>
  <c r="S3" i="75" s="1"/>
  <c r="R3" i="75" a="1"/>
  <c r="R3" i="75" s="1"/>
  <c r="Q3" i="75" a="1"/>
  <c r="Q3" i="75" s="1"/>
  <c r="P3" i="75" a="1"/>
  <c r="P3" i="75" s="1"/>
  <c r="N3" i="75" a="1"/>
  <c r="N3" i="75" s="1"/>
  <c r="M3" i="75" a="1"/>
  <c r="M3" i="75" s="1"/>
  <c r="L3" i="75" a="1"/>
  <c r="L3" i="75" s="1"/>
  <c r="K3" i="75" a="1"/>
  <c r="K3" i="75" s="1"/>
  <c r="J3" i="75" a="1"/>
  <c r="J3" i="75" s="1"/>
  <c r="I3" i="75" a="1"/>
  <c r="I3" i="75" s="1"/>
  <c r="H3" i="75" a="1"/>
  <c r="H3" i="75" s="1"/>
  <c r="F3" i="75" a="1"/>
  <c r="F3" i="75" s="1"/>
  <c r="E3" i="75" a="1"/>
  <c r="E3" i="75" s="1"/>
  <c r="D3" i="75" a="1"/>
  <c r="D3" i="75" s="1"/>
  <c r="C3" i="75" a="1"/>
  <c r="C3" i="75" s="1"/>
  <c r="G7" i="75" l="1"/>
  <c r="O7" i="75"/>
  <c r="W7" i="75"/>
  <c r="L6" i="75"/>
  <c r="T6" i="75"/>
  <c r="AB6" i="75"/>
  <c r="H7" i="75"/>
  <c r="P7" i="75"/>
  <c r="X7" i="75"/>
  <c r="E6" i="75"/>
  <c r="M6" i="75"/>
  <c r="U6" i="75"/>
  <c r="AC6" i="75"/>
  <c r="I7" i="75"/>
  <c r="Q7" i="75"/>
  <c r="Y7" i="75"/>
  <c r="F6" i="75"/>
  <c r="N6" i="75"/>
  <c r="V6" i="75"/>
  <c r="AD6" i="75"/>
  <c r="J7" i="75"/>
  <c r="R7" i="75"/>
  <c r="Z7" i="75"/>
  <c r="G6" i="75"/>
  <c r="O6" i="75"/>
  <c r="W6" i="75"/>
  <c r="J29" i="72" l="1"/>
  <c r="I29" i="72"/>
  <c r="H29" i="72"/>
  <c r="G29" i="72"/>
  <c r="F29" i="72"/>
  <c r="F7" i="72"/>
  <c r="O38" i="72"/>
  <c r="N38" i="72"/>
  <c r="M38" i="72"/>
  <c r="L38" i="72"/>
  <c r="O37" i="72"/>
  <c r="N37" i="72"/>
  <c r="M37" i="72"/>
  <c r="L37" i="72"/>
  <c r="K38" i="72"/>
  <c r="K37" i="72"/>
  <c r="K19" i="72"/>
  <c r="J27" i="72"/>
  <c r="I27" i="72"/>
  <c r="H27" i="72"/>
  <c r="G27" i="72"/>
  <c r="J26" i="72"/>
  <c r="I26" i="72"/>
  <c r="H26" i="72"/>
  <c r="G26" i="72"/>
  <c r="F27" i="72"/>
  <c r="F26" i="72"/>
  <c r="J25" i="72"/>
  <c r="I25" i="72"/>
  <c r="H25" i="72"/>
  <c r="G25" i="72"/>
  <c r="F25" i="72"/>
  <c r="F18" i="72"/>
  <c r="J23" i="72"/>
  <c r="I23" i="72"/>
  <c r="H23" i="72"/>
  <c r="G23" i="72"/>
  <c r="F23" i="72"/>
  <c r="J22" i="72"/>
  <c r="I22" i="72"/>
  <c r="H22" i="72"/>
  <c r="G22" i="72"/>
  <c r="F22" i="72"/>
  <c r="J20" i="72"/>
  <c r="I20" i="72"/>
  <c r="H20" i="72"/>
  <c r="G20" i="72"/>
  <c r="F20" i="72"/>
  <c r="O19" i="72"/>
  <c r="N19" i="72"/>
  <c r="M19" i="72"/>
  <c r="L19" i="72"/>
  <c r="J18" i="72"/>
  <c r="I18" i="72"/>
  <c r="H18" i="72"/>
  <c r="G18" i="72"/>
  <c r="J16" i="72"/>
  <c r="I16" i="72"/>
  <c r="H16" i="72"/>
  <c r="G16" i="72"/>
  <c r="F16" i="72"/>
  <c r="J13" i="72"/>
  <c r="I13" i="72"/>
  <c r="H13" i="72"/>
  <c r="G13" i="72"/>
  <c r="F13" i="72"/>
  <c r="J10" i="72"/>
  <c r="I10" i="72"/>
  <c r="H10" i="72"/>
  <c r="G10" i="72"/>
  <c r="F10" i="72"/>
  <c r="J7" i="72"/>
  <c r="I7" i="72"/>
  <c r="H7" i="72"/>
  <c r="G7" i="72"/>
  <c r="J5" i="72"/>
  <c r="I5" i="72"/>
  <c r="H5" i="72"/>
  <c r="G5" i="72"/>
  <c r="F5" i="72"/>
  <c r="AI22" i="72" l="1"/>
  <c r="AA22" i="72"/>
  <c r="Z22" i="72"/>
  <c r="Y22" i="72"/>
  <c r="X22" i="72"/>
  <c r="W22" i="72"/>
  <c r="AG38" i="72"/>
  <c r="AF38" i="72"/>
  <c r="AE38" i="72"/>
  <c r="AB38" i="72"/>
  <c r="AH38" i="72"/>
  <c r="AA38" i="72"/>
  <c r="Z38" i="72"/>
  <c r="Y38" i="72"/>
  <c r="AD38" i="72" s="1"/>
  <c r="X38" i="72"/>
  <c r="AC38" i="72" s="1"/>
  <c r="W38" i="72"/>
  <c r="U38" i="72"/>
  <c r="AA32" i="72"/>
  <c r="Z32" i="72"/>
  <c r="Y32" i="72"/>
  <c r="X32" i="72"/>
  <c r="W32" i="72"/>
  <c r="AB32" i="72" s="1"/>
  <c r="P26" i="72"/>
  <c r="O25" i="72"/>
  <c r="N25" i="72"/>
  <c r="M25" i="72"/>
  <c r="L25" i="72"/>
  <c r="K25" i="72"/>
  <c r="AH26" i="72"/>
  <c r="AG26" i="72"/>
  <c r="AB26" i="72"/>
  <c r="AA26" i="72"/>
  <c r="AF26" i="72" s="1"/>
  <c r="Z26" i="72"/>
  <c r="AE26" i="72" s="1"/>
  <c r="Y26" i="72"/>
  <c r="AD26" i="72" s="1"/>
  <c r="X26" i="72"/>
  <c r="AC26" i="72" s="1"/>
  <c r="W26" i="72"/>
  <c r="U26" i="72"/>
  <c r="AG25" i="72"/>
  <c r="AH25" i="72"/>
  <c r="AA25" i="72"/>
  <c r="AF25" i="72" s="1"/>
  <c r="Z25" i="72"/>
  <c r="AE25" i="72" s="1"/>
  <c r="Y25" i="72"/>
  <c r="AD25" i="72" s="1"/>
  <c r="X25" i="72"/>
  <c r="AC25" i="72" s="1"/>
  <c r="W25" i="72"/>
  <c r="AB25" i="72" s="1"/>
  <c r="U25" i="72"/>
  <c r="T22" i="72"/>
  <c r="U22" i="72"/>
  <c r="S22" i="72"/>
  <c r="R22" i="72"/>
  <c r="Q22" i="72"/>
  <c r="P22" i="72"/>
  <c r="AO13" i="72" l="1"/>
  <c r="AO10" i="72"/>
  <c r="AI9" i="72"/>
  <c r="AH29" i="72"/>
  <c r="AG29" i="72"/>
  <c r="AA29" i="72"/>
  <c r="AF29" i="72" s="1"/>
  <c r="Z29" i="72"/>
  <c r="AE29" i="72" s="1"/>
  <c r="Y29" i="72"/>
  <c r="AD29" i="72" s="1"/>
  <c r="X29" i="72"/>
  <c r="AC29" i="72" s="1"/>
  <c r="W29" i="72"/>
  <c r="AB29" i="72" s="1"/>
  <c r="U29" i="72"/>
  <c r="BA61" i="73"/>
  <c r="AZ61" i="73"/>
  <c r="AY61" i="73"/>
  <c r="AX61" i="73"/>
  <c r="BA60" i="73"/>
  <c r="AZ60" i="73"/>
  <c r="AY60" i="73"/>
  <c r="AX60" i="73"/>
  <c r="AW60" i="73"/>
  <c r="AW61" i="73"/>
  <c r="BP61" i="73"/>
  <c r="BO61" i="73"/>
  <c r="BN61" i="73"/>
  <c r="BM61" i="73"/>
  <c r="CH61" i="73" s="1"/>
  <c r="CJ61" i="73"/>
  <c r="CI61" i="73"/>
  <c r="BL61" i="73"/>
  <c r="BF61" i="73"/>
  <c r="CA61" i="73" s="1"/>
  <c r="BE61" i="73"/>
  <c r="BD61" i="73"/>
  <c r="BC61" i="73"/>
  <c r="BB61" i="73"/>
  <c r="BF60" i="73"/>
  <c r="BE60" i="73"/>
  <c r="BD60" i="73"/>
  <c r="BC60" i="73"/>
  <c r="CA60" i="73"/>
  <c r="BY60" i="73"/>
  <c r="BB60" i="73"/>
  <c r="BW60" i="73" s="1"/>
  <c r="CK63" i="73"/>
  <c r="CJ63" i="73"/>
  <c r="CI63" i="73"/>
  <c r="CH63" i="73"/>
  <c r="CG63" i="73"/>
  <c r="CF63" i="73"/>
  <c r="CE63" i="73"/>
  <c r="CD63" i="73"/>
  <c r="CC63" i="73"/>
  <c r="CB63" i="73"/>
  <c r="CA63" i="73"/>
  <c r="BZ63" i="73"/>
  <c r="BY63" i="73"/>
  <c r="BX63" i="73"/>
  <c r="BW63" i="73"/>
  <c r="CK62" i="73"/>
  <c r="CJ62" i="73"/>
  <c r="CI62" i="73"/>
  <c r="CH62" i="73"/>
  <c r="CG62" i="73"/>
  <c r="CF62" i="73"/>
  <c r="CE62" i="73"/>
  <c r="CD62" i="73"/>
  <c r="CC62" i="73"/>
  <c r="CB62" i="73"/>
  <c r="CA62" i="73"/>
  <c r="BZ62" i="73"/>
  <c r="BY62" i="73"/>
  <c r="BX62" i="73"/>
  <c r="BW62" i="73"/>
  <c r="CK61" i="73"/>
  <c r="CG61" i="73"/>
  <c r="CF61" i="73"/>
  <c r="CE61" i="73"/>
  <c r="CD61" i="73"/>
  <c r="CC61" i="73"/>
  <c r="CB61" i="73"/>
  <c r="BZ61" i="73"/>
  <c r="BY61" i="73"/>
  <c r="BX61" i="73"/>
  <c r="BW61" i="73"/>
  <c r="CK60" i="73"/>
  <c r="CJ60" i="73"/>
  <c r="CI60" i="73"/>
  <c r="CH60" i="73"/>
  <c r="CG60" i="73"/>
  <c r="CF60" i="73"/>
  <c r="CE60" i="73"/>
  <c r="CD60" i="73"/>
  <c r="CC60" i="73"/>
  <c r="CB60" i="73"/>
  <c r="BZ60" i="73"/>
  <c r="BX60" i="73"/>
  <c r="CK59" i="73"/>
  <c r="CJ59" i="73"/>
  <c r="CI59" i="73"/>
  <c r="CH59" i="73"/>
  <c r="CG59" i="73"/>
  <c r="CF59" i="73"/>
  <c r="CE59" i="73"/>
  <c r="CD59" i="73"/>
  <c r="CC59" i="73"/>
  <c r="CB59" i="73"/>
  <c r="CA59" i="73"/>
  <c r="BZ59" i="73"/>
  <c r="BY59" i="73"/>
  <c r="BX59" i="73"/>
  <c r="BW59" i="73"/>
  <c r="CK58" i="73"/>
  <c r="CJ58" i="73"/>
  <c r="CI58" i="73"/>
  <c r="CH58" i="73"/>
  <c r="CG58" i="73"/>
  <c r="CF58" i="73"/>
  <c r="CE58" i="73"/>
  <c r="CD58" i="73"/>
  <c r="CC58" i="73"/>
  <c r="CB58" i="73"/>
  <c r="CA58" i="73"/>
  <c r="BZ58" i="73"/>
  <c r="BY58" i="73"/>
  <c r="BX58" i="73"/>
  <c r="BW58" i="73"/>
  <c r="CK57" i="73"/>
  <c r="CJ57" i="73"/>
  <c r="CI57" i="73"/>
  <c r="CH57" i="73"/>
  <c r="CG57" i="73"/>
  <c r="CF57" i="73"/>
  <c r="CE57" i="73"/>
  <c r="CD57" i="73"/>
  <c r="CC57" i="73"/>
  <c r="CB57" i="73"/>
  <c r="CA57" i="73"/>
  <c r="BZ57" i="73"/>
  <c r="BY57" i="73"/>
  <c r="BX57" i="73"/>
  <c r="BW57" i="73"/>
  <c r="CK56" i="73"/>
  <c r="CJ56" i="73"/>
  <c r="CI56" i="73"/>
  <c r="CH56" i="73"/>
  <c r="CG56" i="73"/>
  <c r="CF56" i="73"/>
  <c r="CE56" i="73"/>
  <c r="CD56" i="73"/>
  <c r="CC56" i="73"/>
  <c r="CB56" i="73"/>
  <c r="CA56" i="73"/>
  <c r="BZ56" i="73"/>
  <c r="BY56" i="73"/>
  <c r="BX56" i="73"/>
  <c r="BW56" i="73"/>
  <c r="CK55" i="73"/>
  <c r="CJ55" i="73"/>
  <c r="CI55" i="73"/>
  <c r="CH55" i="73"/>
  <c r="CG55" i="73"/>
  <c r="CF55" i="73"/>
  <c r="CE55" i="73"/>
  <c r="CD55" i="73"/>
  <c r="CC55" i="73"/>
  <c r="CB55" i="73"/>
  <c r="CA55" i="73"/>
  <c r="BZ55" i="73"/>
  <c r="BY55" i="73"/>
  <c r="BX55" i="73"/>
  <c r="BW55" i="73"/>
  <c r="CK54" i="73"/>
  <c r="CJ54" i="73"/>
  <c r="CI54" i="73"/>
  <c r="CH54" i="73"/>
  <c r="CG54" i="73"/>
  <c r="CF54" i="73"/>
  <c r="CE54" i="73"/>
  <c r="CD54" i="73"/>
  <c r="CC54" i="73"/>
  <c r="CB54" i="73"/>
  <c r="CA54" i="73"/>
  <c r="BZ54" i="73"/>
  <c r="BY54" i="73"/>
  <c r="BX54" i="73"/>
  <c r="BW54" i="73"/>
  <c r="CK53" i="73"/>
  <c r="CJ53" i="73"/>
  <c r="CI53" i="73"/>
  <c r="CH53" i="73"/>
  <c r="CG53" i="73"/>
  <c r="CF53" i="73"/>
  <c r="CE53" i="73"/>
  <c r="CD53" i="73"/>
  <c r="CC53" i="73"/>
  <c r="CB53" i="73"/>
  <c r="CA53" i="73"/>
  <c r="BZ53" i="73"/>
  <c r="BY53" i="73"/>
  <c r="BX53" i="73"/>
  <c r="BW53" i="73"/>
  <c r="CK52" i="73"/>
  <c r="CJ52" i="73"/>
  <c r="CI52" i="73"/>
  <c r="CH52" i="73"/>
  <c r="CG52" i="73"/>
  <c r="CF52" i="73"/>
  <c r="CE52" i="73"/>
  <c r="CD52" i="73"/>
  <c r="CC52" i="73"/>
  <c r="CB52" i="73"/>
  <c r="CA52" i="73"/>
  <c r="BZ52" i="73"/>
  <c r="BY52" i="73"/>
  <c r="BX52" i="73"/>
  <c r="BW52" i="73"/>
  <c r="CK51" i="73"/>
  <c r="CJ51" i="73"/>
  <c r="CI51" i="73"/>
  <c r="CH51" i="73"/>
  <c r="CG51" i="73"/>
  <c r="CF51" i="73"/>
  <c r="CE51" i="73"/>
  <c r="CD51" i="73"/>
  <c r="CC51" i="73"/>
  <c r="CB51" i="73"/>
  <c r="CA51" i="73"/>
  <c r="BZ51" i="73"/>
  <c r="BY51" i="73"/>
  <c r="BX51" i="73"/>
  <c r="BW51" i="73"/>
  <c r="CK50" i="73"/>
  <c r="CJ50" i="73"/>
  <c r="CI50" i="73"/>
  <c r="CH50" i="73"/>
  <c r="CG50" i="73"/>
  <c r="CF50" i="73"/>
  <c r="CE50" i="73"/>
  <c r="CD50" i="73"/>
  <c r="CC50" i="73"/>
  <c r="CB50" i="73"/>
  <c r="CA50" i="73"/>
  <c r="BZ50" i="73"/>
  <c r="BY50" i="73"/>
  <c r="BX50" i="73"/>
  <c r="BW50" i="73"/>
  <c r="CK49" i="73"/>
  <c r="CJ49" i="73"/>
  <c r="CI49" i="73"/>
  <c r="CH49" i="73"/>
  <c r="CG49" i="73"/>
  <c r="CF49" i="73"/>
  <c r="CE49" i="73"/>
  <c r="CD49" i="73"/>
  <c r="CC49" i="73"/>
  <c r="CB49" i="73"/>
  <c r="CA49" i="73"/>
  <c r="BZ49" i="73"/>
  <c r="BY49" i="73"/>
  <c r="BX49" i="73"/>
  <c r="BW49" i="73"/>
  <c r="CK48" i="73"/>
  <c r="CJ48" i="73"/>
  <c r="CI48" i="73"/>
  <c r="CH48" i="73"/>
  <c r="CG48" i="73"/>
  <c r="CF48" i="73"/>
  <c r="CE48" i="73"/>
  <c r="CD48" i="73"/>
  <c r="CC48" i="73"/>
  <c r="CB48" i="73"/>
  <c r="CA48" i="73"/>
  <c r="BZ48" i="73"/>
  <c r="BY48" i="73"/>
  <c r="BX48" i="73"/>
  <c r="BW48" i="73"/>
  <c r="CK47" i="73"/>
  <c r="CJ47" i="73"/>
  <c r="CI47" i="73"/>
  <c r="CH47" i="73"/>
  <c r="CG47" i="73"/>
  <c r="CF47" i="73"/>
  <c r="CE47" i="73"/>
  <c r="CD47" i="73"/>
  <c r="CC47" i="73"/>
  <c r="CB47" i="73"/>
  <c r="CA47" i="73"/>
  <c r="BZ47" i="73"/>
  <c r="BY47" i="73"/>
  <c r="BX47" i="73"/>
  <c r="BW47" i="73"/>
  <c r="CK46" i="73"/>
  <c r="CJ46" i="73"/>
  <c r="CI46" i="73"/>
  <c r="CH46" i="73"/>
  <c r="CG46" i="73"/>
  <c r="CF46" i="73"/>
  <c r="CE46" i="73"/>
  <c r="CD46" i="73"/>
  <c r="CC46" i="73"/>
  <c r="CB46" i="73"/>
  <c r="CA46" i="73"/>
  <c r="BZ46" i="73"/>
  <c r="BY46" i="73"/>
  <c r="BX46" i="73"/>
  <c r="BW46" i="73"/>
  <c r="CK45" i="73"/>
  <c r="CJ45" i="73"/>
  <c r="CI45" i="73"/>
  <c r="CH45" i="73"/>
  <c r="CG45" i="73"/>
  <c r="CF45" i="73"/>
  <c r="CE45" i="73"/>
  <c r="CD45" i="73"/>
  <c r="CC45" i="73"/>
  <c r="CB45" i="73"/>
  <c r="CA45" i="73"/>
  <c r="BZ45" i="73"/>
  <c r="BY45" i="73"/>
  <c r="BX45" i="73"/>
  <c r="BW45" i="73"/>
  <c r="CK44" i="73"/>
  <c r="CJ44" i="73"/>
  <c r="CI44" i="73"/>
  <c r="CH44" i="73"/>
  <c r="CG44" i="73"/>
  <c r="CF44" i="73"/>
  <c r="CE44" i="73"/>
  <c r="CD44" i="73"/>
  <c r="CC44" i="73"/>
  <c r="CB44" i="73"/>
  <c r="CA44" i="73"/>
  <c r="BZ44" i="73"/>
  <c r="BY44" i="73"/>
  <c r="BX44" i="73"/>
  <c r="BW44" i="73"/>
  <c r="CK43" i="73"/>
  <c r="CJ43" i="73"/>
  <c r="CI43" i="73"/>
  <c r="CH43" i="73"/>
  <c r="CG43" i="73"/>
  <c r="CF43" i="73"/>
  <c r="CE43" i="73"/>
  <c r="CD43" i="73"/>
  <c r="CC43" i="73"/>
  <c r="CB43" i="73"/>
  <c r="CA43" i="73"/>
  <c r="BZ43" i="73"/>
  <c r="BY43" i="73"/>
  <c r="BX43" i="73"/>
  <c r="BW43" i="73"/>
  <c r="CK42" i="73"/>
  <c r="CJ42" i="73"/>
  <c r="CI42" i="73"/>
  <c r="CH42" i="73"/>
  <c r="CG42" i="73"/>
  <c r="CF42" i="73"/>
  <c r="CE42" i="73"/>
  <c r="CD42" i="73"/>
  <c r="CC42" i="73"/>
  <c r="CB42" i="73"/>
  <c r="CA42" i="73"/>
  <c r="BZ42" i="73"/>
  <c r="BY42" i="73"/>
  <c r="BX42" i="73"/>
  <c r="BW42" i="73"/>
  <c r="CK41" i="73"/>
  <c r="CJ41" i="73"/>
  <c r="CI41" i="73"/>
  <c r="CH41" i="73"/>
  <c r="CG41" i="73"/>
  <c r="CF41" i="73"/>
  <c r="CE41" i="73"/>
  <c r="CD41" i="73"/>
  <c r="CC41" i="73"/>
  <c r="CB41" i="73"/>
  <c r="CA41" i="73"/>
  <c r="BZ41" i="73"/>
  <c r="BY41" i="73"/>
  <c r="BX41" i="73"/>
  <c r="BW41" i="73"/>
  <c r="CK40" i="73"/>
  <c r="CJ40" i="73"/>
  <c r="CI40" i="73"/>
  <c r="CH40" i="73"/>
  <c r="CG40" i="73"/>
  <c r="CF40" i="73"/>
  <c r="CE40" i="73"/>
  <c r="CD40" i="73"/>
  <c r="CC40" i="73"/>
  <c r="CB40" i="73"/>
  <c r="CA40" i="73"/>
  <c r="BZ40" i="73"/>
  <c r="BY40" i="73"/>
  <c r="BX40" i="73"/>
  <c r="BW40" i="73"/>
  <c r="CK39" i="73"/>
  <c r="CJ39" i="73"/>
  <c r="CI39" i="73"/>
  <c r="CH39" i="73"/>
  <c r="CG39" i="73"/>
  <c r="CF39" i="73"/>
  <c r="CE39" i="73"/>
  <c r="CD39" i="73"/>
  <c r="CC39" i="73"/>
  <c r="CB39" i="73"/>
  <c r="CA39" i="73"/>
  <c r="BZ39" i="73"/>
  <c r="BY39" i="73"/>
  <c r="BX39" i="73"/>
  <c r="BW39" i="73"/>
  <c r="CK38" i="73"/>
  <c r="CJ38" i="73"/>
  <c r="CI38" i="73"/>
  <c r="CH38" i="73"/>
  <c r="CG38" i="73"/>
  <c r="CF38" i="73"/>
  <c r="CE38" i="73"/>
  <c r="CD38" i="73"/>
  <c r="CC38" i="73"/>
  <c r="CB38" i="73"/>
  <c r="CA38" i="73"/>
  <c r="BZ38" i="73"/>
  <c r="BY38" i="73"/>
  <c r="BX38" i="73"/>
  <c r="BW38" i="73"/>
  <c r="CK37" i="73"/>
  <c r="CJ37" i="73"/>
  <c r="CI37" i="73"/>
  <c r="CH37" i="73"/>
  <c r="CG37" i="73"/>
  <c r="CF37" i="73"/>
  <c r="CE37" i="73"/>
  <c r="CD37" i="73"/>
  <c r="CC37" i="73"/>
  <c r="CB37" i="73"/>
  <c r="CA37" i="73"/>
  <c r="BZ37" i="73"/>
  <c r="BY37" i="73"/>
  <c r="BX37" i="73"/>
  <c r="BW37" i="73"/>
  <c r="CK36" i="73"/>
  <c r="CJ36" i="73"/>
  <c r="CI36" i="73"/>
  <c r="CH36" i="73"/>
  <c r="CG36" i="73"/>
  <c r="CF36" i="73"/>
  <c r="CE36" i="73"/>
  <c r="CD36" i="73"/>
  <c r="CC36" i="73"/>
  <c r="CB36" i="73"/>
  <c r="CA36" i="73"/>
  <c r="BZ36" i="73"/>
  <c r="BY36" i="73"/>
  <c r="BX36" i="73"/>
  <c r="BW36" i="73"/>
  <c r="CK35" i="73"/>
  <c r="CJ35" i="73"/>
  <c r="CI35" i="73"/>
  <c r="CH35" i="73"/>
  <c r="CG35" i="73"/>
  <c r="CF35" i="73"/>
  <c r="CE35" i="73"/>
  <c r="CD35" i="73"/>
  <c r="CC35" i="73"/>
  <c r="CB35" i="73"/>
  <c r="CA35" i="73"/>
  <c r="BZ35" i="73"/>
  <c r="BY35" i="73"/>
  <c r="BX35" i="73"/>
  <c r="BW35" i="73"/>
  <c r="CK34" i="73"/>
  <c r="CJ34" i="73"/>
  <c r="CI34" i="73"/>
  <c r="CH34" i="73"/>
  <c r="CG34" i="73"/>
  <c r="CF34" i="73"/>
  <c r="CE34" i="73"/>
  <c r="CD34" i="73"/>
  <c r="CC34" i="73"/>
  <c r="CB34" i="73"/>
  <c r="CA34" i="73"/>
  <c r="BZ34" i="73"/>
  <c r="BY34" i="73"/>
  <c r="BX34" i="73"/>
  <c r="BW34" i="73"/>
  <c r="CK33" i="73"/>
  <c r="CJ33" i="73"/>
  <c r="CI33" i="73"/>
  <c r="CH33" i="73"/>
  <c r="CG33" i="73"/>
  <c r="CF33" i="73"/>
  <c r="CE33" i="73"/>
  <c r="CD33" i="73"/>
  <c r="CC33" i="73"/>
  <c r="CB33" i="73"/>
  <c r="CA33" i="73"/>
  <c r="BZ33" i="73"/>
  <c r="BY33" i="73"/>
  <c r="BX33" i="73"/>
  <c r="BW33" i="73"/>
  <c r="CK32" i="73"/>
  <c r="CJ32" i="73"/>
  <c r="CI32" i="73"/>
  <c r="CH32" i="73"/>
  <c r="CG32" i="73"/>
  <c r="CF32" i="73"/>
  <c r="CE32" i="73"/>
  <c r="CD32" i="73"/>
  <c r="CC32" i="73"/>
  <c r="CB32" i="73"/>
  <c r="CA32" i="73"/>
  <c r="BZ32" i="73"/>
  <c r="BY32" i="73"/>
  <c r="BX32" i="73"/>
  <c r="BW32" i="73"/>
  <c r="CK31" i="73"/>
  <c r="CJ31" i="73"/>
  <c r="CI31" i="73"/>
  <c r="CH31" i="73"/>
  <c r="CG31" i="73"/>
  <c r="CF31" i="73"/>
  <c r="CE31" i="73"/>
  <c r="CD31" i="73"/>
  <c r="CC31" i="73"/>
  <c r="CB31" i="73"/>
  <c r="CA31" i="73"/>
  <c r="BZ31" i="73"/>
  <c r="BY31" i="73"/>
  <c r="BX31" i="73"/>
  <c r="BW31" i="73"/>
  <c r="CK30" i="73"/>
  <c r="CJ30" i="73"/>
  <c r="CI30" i="73"/>
  <c r="CH30" i="73"/>
  <c r="CG30" i="73"/>
  <c r="CF30" i="73"/>
  <c r="CE30" i="73"/>
  <c r="CD30" i="73"/>
  <c r="CC30" i="73"/>
  <c r="CB30" i="73"/>
  <c r="CA30" i="73"/>
  <c r="BZ30" i="73"/>
  <c r="BY30" i="73"/>
  <c r="BX30" i="73"/>
  <c r="BW30" i="73"/>
  <c r="CK29" i="73"/>
  <c r="CJ29" i="73"/>
  <c r="CI29" i="73"/>
  <c r="CH29" i="73"/>
  <c r="CG29" i="73"/>
  <c r="CF29" i="73"/>
  <c r="CE29" i="73"/>
  <c r="CD29" i="73"/>
  <c r="CC29" i="73"/>
  <c r="CB29" i="73"/>
  <c r="CA29" i="73"/>
  <c r="BZ29" i="73"/>
  <c r="BY29" i="73"/>
  <c r="BX29" i="73"/>
  <c r="BW29" i="73"/>
  <c r="CK28" i="73"/>
  <c r="CJ28" i="73"/>
  <c r="CI28" i="73"/>
  <c r="CH28" i="73"/>
  <c r="CG28" i="73"/>
  <c r="CF28" i="73"/>
  <c r="CE28" i="73"/>
  <c r="CD28" i="73"/>
  <c r="CC28" i="73"/>
  <c r="CB28" i="73"/>
  <c r="CA28" i="73"/>
  <c r="BZ28" i="73"/>
  <c r="BY28" i="73"/>
  <c r="BX28" i="73"/>
  <c r="BW28" i="73"/>
  <c r="CK27" i="73"/>
  <c r="CJ27" i="73"/>
  <c r="CI27" i="73"/>
  <c r="CH27" i="73"/>
  <c r="CG27" i="73"/>
  <c r="CF27" i="73"/>
  <c r="CE27" i="73"/>
  <c r="CD27" i="73"/>
  <c r="CC27" i="73"/>
  <c r="CB27" i="73"/>
  <c r="CA27" i="73"/>
  <c r="BZ27" i="73"/>
  <c r="BY27" i="73"/>
  <c r="BX27" i="73"/>
  <c r="BW27" i="73"/>
  <c r="CK26" i="73"/>
  <c r="CJ26" i="73"/>
  <c r="CI26" i="73"/>
  <c r="CH26" i="73"/>
  <c r="CG26" i="73"/>
  <c r="CF26" i="73"/>
  <c r="CE26" i="73"/>
  <c r="CD26" i="73"/>
  <c r="CC26" i="73"/>
  <c r="CB26" i="73"/>
  <c r="CA26" i="73"/>
  <c r="BZ26" i="73"/>
  <c r="BY26" i="73"/>
  <c r="BX26" i="73"/>
  <c r="BW26" i="73"/>
  <c r="CK25" i="73"/>
  <c r="CJ25" i="73"/>
  <c r="CI25" i="73"/>
  <c r="CH25" i="73"/>
  <c r="CG25" i="73"/>
  <c r="CF25" i="73"/>
  <c r="CE25" i="73"/>
  <c r="CD25" i="73"/>
  <c r="CC25" i="73"/>
  <c r="CB25" i="73"/>
  <c r="CA25" i="73"/>
  <c r="BZ25" i="73"/>
  <c r="BY25" i="73"/>
  <c r="BX25" i="73"/>
  <c r="BW25" i="73"/>
  <c r="CK24" i="73"/>
  <c r="CJ24" i="73"/>
  <c r="CI24" i="73"/>
  <c r="CH24" i="73"/>
  <c r="CG24" i="73"/>
  <c r="CF24" i="73"/>
  <c r="CE24" i="73"/>
  <c r="CD24" i="73"/>
  <c r="CC24" i="73"/>
  <c r="CB24" i="73"/>
  <c r="CA24" i="73"/>
  <c r="BZ24" i="73"/>
  <c r="BY24" i="73"/>
  <c r="BX24" i="73"/>
  <c r="BW24" i="73"/>
  <c r="CK23" i="73"/>
  <c r="CJ23" i="73"/>
  <c r="CI23" i="73"/>
  <c r="CH23" i="73"/>
  <c r="CG23" i="73"/>
  <c r="CF23" i="73"/>
  <c r="CE23" i="73"/>
  <c r="CD23" i="73"/>
  <c r="CC23" i="73"/>
  <c r="CB23" i="73"/>
  <c r="CA23" i="73"/>
  <c r="BZ23" i="73"/>
  <c r="BY23" i="73"/>
  <c r="BX23" i="73"/>
  <c r="BW23" i="73"/>
  <c r="CK22" i="73"/>
  <c r="CJ22" i="73"/>
  <c r="CI22" i="73"/>
  <c r="CH22" i="73"/>
  <c r="CG22" i="73"/>
  <c r="CF22" i="73"/>
  <c r="CE22" i="73"/>
  <c r="CD22" i="73"/>
  <c r="CC22" i="73"/>
  <c r="CB22" i="73"/>
  <c r="CA22" i="73"/>
  <c r="BZ22" i="73"/>
  <c r="BY22" i="73"/>
  <c r="BX22" i="73"/>
  <c r="BW22" i="73"/>
  <c r="CK21" i="73"/>
  <c r="CJ21" i="73"/>
  <c r="CI21" i="73"/>
  <c r="CH21" i="73"/>
  <c r="CG21" i="73"/>
  <c r="CF21" i="73"/>
  <c r="CE21" i="73"/>
  <c r="CD21" i="73"/>
  <c r="CC21" i="73"/>
  <c r="CB21" i="73"/>
  <c r="CA21" i="73"/>
  <c r="BZ21" i="73"/>
  <c r="BY21" i="73"/>
  <c r="BX21" i="73"/>
  <c r="BW21" i="73"/>
  <c r="CK20" i="73"/>
  <c r="CJ20" i="73"/>
  <c r="CI20" i="73"/>
  <c r="CH20" i="73"/>
  <c r="CG20" i="73"/>
  <c r="CF20" i="73"/>
  <c r="CE20" i="73"/>
  <c r="CD20" i="73"/>
  <c r="CC20" i="73"/>
  <c r="CB20" i="73"/>
  <c r="CA20" i="73"/>
  <c r="BZ20" i="73"/>
  <c r="BY20" i="73"/>
  <c r="BX20" i="73"/>
  <c r="BW20" i="73"/>
  <c r="CK19" i="73"/>
  <c r="CJ19" i="73"/>
  <c r="CI19" i="73"/>
  <c r="CH19" i="73"/>
  <c r="CG19" i="73"/>
  <c r="CF19" i="73"/>
  <c r="CE19" i="73"/>
  <c r="CD19" i="73"/>
  <c r="CC19" i="73"/>
  <c r="CB19" i="73"/>
  <c r="CA19" i="73"/>
  <c r="BZ19" i="73"/>
  <c r="BY19" i="73"/>
  <c r="BX19" i="73"/>
  <c r="BW19" i="73"/>
  <c r="CK18" i="73"/>
  <c r="CJ18" i="73"/>
  <c r="CI18" i="73"/>
  <c r="CH18" i="73"/>
  <c r="CG18" i="73"/>
  <c r="CF18" i="73"/>
  <c r="CE18" i="73"/>
  <c r="CD18" i="73"/>
  <c r="CC18" i="73"/>
  <c r="CB18" i="73"/>
  <c r="CA18" i="73"/>
  <c r="BZ18" i="73"/>
  <c r="BY18" i="73"/>
  <c r="BX18" i="73"/>
  <c r="BW18" i="73"/>
  <c r="CK16" i="73"/>
  <c r="CJ16" i="73"/>
  <c r="CI16" i="73"/>
  <c r="CH16" i="73"/>
  <c r="CG16" i="73"/>
  <c r="CF16" i="73"/>
  <c r="CE16" i="73"/>
  <c r="CD16" i="73"/>
  <c r="CC16" i="73"/>
  <c r="CB16" i="73"/>
  <c r="CA16" i="73"/>
  <c r="BZ16" i="73"/>
  <c r="BY16" i="73"/>
  <c r="BX16" i="73"/>
  <c r="BW16" i="73"/>
  <c r="CK15" i="73"/>
  <c r="CJ15" i="73"/>
  <c r="CI15" i="73"/>
  <c r="CH15" i="73"/>
  <c r="CG15" i="73"/>
  <c r="CF15" i="73"/>
  <c r="CE15" i="73"/>
  <c r="CD15" i="73"/>
  <c r="CC15" i="73"/>
  <c r="CB15" i="73"/>
  <c r="CA15" i="73"/>
  <c r="BZ15" i="73"/>
  <c r="BY15" i="73"/>
  <c r="BX15" i="73"/>
  <c r="BW15" i="73"/>
  <c r="CK14" i="73"/>
  <c r="CJ14" i="73"/>
  <c r="CI14" i="73"/>
  <c r="CH14" i="73"/>
  <c r="CG14" i="73"/>
  <c r="CF14" i="73"/>
  <c r="CE14" i="73"/>
  <c r="CD14" i="73"/>
  <c r="CC14" i="73"/>
  <c r="CB14" i="73"/>
  <c r="CA14" i="73"/>
  <c r="BZ14" i="73"/>
  <c r="BY14" i="73"/>
  <c r="BX14" i="73"/>
  <c r="BW14" i="73"/>
  <c r="CK13" i="73"/>
  <c r="CJ13" i="73"/>
  <c r="CI13" i="73"/>
  <c r="CH13" i="73"/>
  <c r="CG13" i="73"/>
  <c r="CF13" i="73"/>
  <c r="CE13" i="73"/>
  <c r="CD13" i="73"/>
  <c r="CC13" i="73"/>
  <c r="CB13" i="73"/>
  <c r="CA13" i="73"/>
  <c r="BZ13" i="73"/>
  <c r="BY13" i="73"/>
  <c r="BX13" i="73"/>
  <c r="BW13" i="73"/>
  <c r="CK12" i="73"/>
  <c r="CJ12" i="73"/>
  <c r="CI12" i="73"/>
  <c r="CH12" i="73"/>
  <c r="CG12" i="73"/>
  <c r="CF12" i="73"/>
  <c r="CE12" i="73"/>
  <c r="CD12" i="73"/>
  <c r="CC12" i="73"/>
  <c r="CB12" i="73"/>
  <c r="CA12" i="73"/>
  <c r="BZ12" i="73"/>
  <c r="BY12" i="73"/>
  <c r="BX12" i="73"/>
  <c r="BW12" i="73"/>
  <c r="CK11" i="73"/>
  <c r="CJ11" i="73"/>
  <c r="CI11" i="73"/>
  <c r="CH11" i="73"/>
  <c r="CG11" i="73"/>
  <c r="CF11" i="73"/>
  <c r="CE11" i="73"/>
  <c r="CD11" i="73"/>
  <c r="CC11" i="73"/>
  <c r="CB11" i="73"/>
  <c r="CA11" i="73"/>
  <c r="BZ11" i="73"/>
  <c r="BY11" i="73"/>
  <c r="BX11" i="73"/>
  <c r="BW11" i="73"/>
  <c r="CK10" i="73"/>
  <c r="CJ10" i="73"/>
  <c r="CI10" i="73"/>
  <c r="CH10" i="73"/>
  <c r="CG10" i="73"/>
  <c r="CF10" i="73"/>
  <c r="CE10" i="73"/>
  <c r="CD10" i="73"/>
  <c r="CC10" i="73"/>
  <c r="CB10" i="73"/>
  <c r="CA10" i="73"/>
  <c r="BZ10" i="73"/>
  <c r="BY10" i="73"/>
  <c r="BX10" i="73"/>
  <c r="BW10" i="73"/>
  <c r="CK9" i="73"/>
  <c r="CJ9" i="73"/>
  <c r="CI9" i="73"/>
  <c r="CH9" i="73"/>
  <c r="CG9" i="73"/>
  <c r="CF9" i="73"/>
  <c r="CE9" i="73"/>
  <c r="CD9" i="73"/>
  <c r="CC9" i="73"/>
  <c r="CB9" i="73"/>
  <c r="CA9" i="73"/>
  <c r="BZ9" i="73"/>
  <c r="BY9" i="73"/>
  <c r="BX9" i="73"/>
  <c r="BW9" i="73"/>
  <c r="CK8" i="73"/>
  <c r="CJ8" i="73"/>
  <c r="CI8" i="73"/>
  <c r="CH8" i="73"/>
  <c r="CG8" i="73"/>
  <c r="CF8" i="73"/>
  <c r="CE8" i="73"/>
  <c r="CD8" i="73"/>
  <c r="CC8" i="73"/>
  <c r="CB8" i="73"/>
  <c r="CA8" i="73"/>
  <c r="BZ8" i="73"/>
  <c r="BY8" i="73"/>
  <c r="BX8" i="73"/>
  <c r="BW8" i="73"/>
  <c r="CK7" i="73"/>
  <c r="CJ7" i="73"/>
  <c r="CI7" i="73"/>
  <c r="CH7" i="73"/>
  <c r="CG7" i="73"/>
  <c r="CF7" i="73"/>
  <c r="CE7" i="73"/>
  <c r="CD7" i="73"/>
  <c r="CC7" i="73"/>
  <c r="CB7" i="73"/>
  <c r="CA7" i="73"/>
  <c r="BZ7" i="73"/>
  <c r="BY7" i="73"/>
  <c r="BX7" i="73"/>
  <c r="BW7" i="73"/>
  <c r="H13" i="73"/>
  <c r="G13" i="73"/>
  <c r="F13" i="73"/>
  <c r="E13" i="73"/>
  <c r="D13" i="73"/>
  <c r="H11" i="73"/>
  <c r="G11" i="73"/>
  <c r="F11" i="73"/>
  <c r="E11" i="73"/>
  <c r="D11" i="73"/>
  <c r="H9" i="73"/>
  <c r="G9" i="73"/>
  <c r="F9" i="73"/>
  <c r="E9" i="73"/>
  <c r="D9" i="73"/>
  <c r="H7" i="73"/>
  <c r="G7" i="73"/>
  <c r="F7" i="73"/>
  <c r="E7" i="73"/>
  <c r="D7" i="73"/>
  <c r="H16" i="73"/>
  <c r="G16" i="73"/>
  <c r="F16" i="73"/>
  <c r="E16" i="73"/>
  <c r="D16" i="73"/>
  <c r="H39" i="73"/>
  <c r="G39" i="73"/>
  <c r="F39" i="73"/>
  <c r="E39" i="73"/>
  <c r="D39" i="73"/>
  <c r="H37" i="73"/>
  <c r="G37" i="73"/>
  <c r="F37" i="73"/>
  <c r="E37" i="73"/>
  <c r="D37" i="73"/>
  <c r="H30" i="73" l="1"/>
  <c r="G30" i="73"/>
  <c r="F30" i="73"/>
  <c r="E30" i="73"/>
  <c r="D30" i="73"/>
  <c r="H25" i="73"/>
  <c r="G25" i="73"/>
  <c r="F25" i="73"/>
  <c r="E25" i="73"/>
  <c r="D25" i="73"/>
  <c r="H21" i="73"/>
  <c r="G21" i="73"/>
  <c r="F21" i="73"/>
  <c r="E21" i="73"/>
  <c r="D21" i="73"/>
  <c r="H19" i="73"/>
  <c r="G19" i="73"/>
  <c r="F19" i="73"/>
  <c r="E19" i="73"/>
  <c r="D19" i="73"/>
  <c r="H12" i="73"/>
  <c r="G12" i="73"/>
  <c r="F12" i="73"/>
  <c r="E12" i="73"/>
  <c r="D12" i="73"/>
  <c r="H10" i="73"/>
  <c r="G10" i="73"/>
  <c r="F10" i="73"/>
  <c r="E10" i="73"/>
  <c r="D10" i="73"/>
  <c r="D27" i="72"/>
  <c r="D26" i="72"/>
  <c r="D25" i="72"/>
  <c r="D24" i="72"/>
  <c r="D23" i="72"/>
  <c r="D22" i="72"/>
  <c r="D21" i="72"/>
  <c r="D20" i="72"/>
  <c r="D19" i="72"/>
  <c r="D18" i="72"/>
  <c r="C38" i="72"/>
  <c r="C37" i="72"/>
  <c r="C35" i="72"/>
  <c r="C34" i="72"/>
  <c r="C33" i="72"/>
  <c r="C32" i="72"/>
  <c r="C22" i="72"/>
  <c r="C31" i="72"/>
  <c r="C29" i="72"/>
  <c r="C27" i="72"/>
  <c r="C26" i="72"/>
  <c r="C9" i="72"/>
  <c r="C25" i="72"/>
  <c r="C24" i="72"/>
  <c r="C23" i="72"/>
  <c r="C21" i="72"/>
  <c r="C20" i="72"/>
  <c r="C19" i="72"/>
  <c r="C18" i="72"/>
  <c r="C16" i="72"/>
  <c r="C14" i="72"/>
  <c r="C13" i="72"/>
  <c r="C12" i="72"/>
  <c r="C11" i="72"/>
  <c r="C10" i="72"/>
  <c r="C8" i="72"/>
  <c r="C7" i="72"/>
  <c r="C6" i="72"/>
  <c r="C5" i="72"/>
  <c r="E5" i="72"/>
  <c r="E35" i="72"/>
  <c r="E34" i="72"/>
  <c r="E33" i="72"/>
  <c r="E32" i="72"/>
  <c r="E31" i="72"/>
  <c r="E38" i="72"/>
  <c r="E37" i="72"/>
  <c r="E25" i="72"/>
  <c r="E24" i="72"/>
  <c r="E19" i="72"/>
  <c r="E29" i="72"/>
  <c r="E27" i="72"/>
  <c r="E26" i="72"/>
  <c r="E22" i="72"/>
  <c r="E21" i="72"/>
  <c r="E23" i="72"/>
  <c r="E20" i="72"/>
  <c r="E18" i="72"/>
  <c r="E16" i="72"/>
  <c r="E13" i="72"/>
  <c r="E14" i="72"/>
  <c r="E12" i="72"/>
  <c r="E11" i="72"/>
  <c r="E10" i="72"/>
  <c r="E9" i="72"/>
  <c r="E8" i="72"/>
  <c r="E7" i="72"/>
  <c r="E6" i="72"/>
  <c r="AJ85" i="72" l="1"/>
  <c r="AI85" i="72"/>
  <c r="AJ44" i="72"/>
  <c r="AI44" i="72"/>
  <c r="B83" i="72"/>
  <c r="A83" i="72"/>
  <c r="B42" i="72"/>
  <c r="A42" i="72"/>
  <c r="A118" i="72"/>
  <c r="A98" i="72"/>
  <c r="A97" i="72"/>
  <c r="A94" i="72"/>
  <c r="A90" i="72"/>
  <c r="A81" i="72"/>
  <c r="A80" i="72"/>
  <c r="A77" i="72"/>
  <c r="A64" i="72"/>
  <c r="A62" i="72"/>
  <c r="A61" i="72"/>
  <c r="A57" i="72"/>
  <c r="A56" i="72"/>
  <c r="A53" i="72"/>
  <c r="A52" i="72"/>
  <c r="B15" i="70"/>
  <c r="E81" i="72" l="1"/>
  <c r="AM81" i="72"/>
  <c r="A76" i="72"/>
  <c r="Q44" i="72"/>
  <c r="O44" i="72"/>
  <c r="G44" i="72"/>
  <c r="I44" i="72"/>
  <c r="P44" i="72"/>
  <c r="N44" i="72"/>
  <c r="F44" i="72"/>
  <c r="M44" i="72"/>
  <c r="T44" i="72"/>
  <c r="L44" i="72"/>
  <c r="S44" i="72"/>
  <c r="K44" i="72"/>
  <c r="R44" i="72"/>
  <c r="J44" i="72"/>
  <c r="H44" i="72"/>
  <c r="E90" i="72"/>
  <c r="AM90" i="72"/>
  <c r="E57" i="72"/>
  <c r="AM57" i="72"/>
  <c r="A122" i="72"/>
  <c r="Q85" i="72"/>
  <c r="H85" i="72"/>
  <c r="O85" i="72"/>
  <c r="G85" i="72"/>
  <c r="N85" i="72"/>
  <c r="P85" i="72"/>
  <c r="M85" i="72"/>
  <c r="F85" i="72"/>
  <c r="L85" i="72"/>
  <c r="R85" i="72"/>
  <c r="T85" i="72"/>
  <c r="J85" i="72"/>
  <c r="S85" i="72"/>
  <c r="K85" i="72"/>
  <c r="I85" i="72"/>
  <c r="E97" i="72"/>
  <c r="AM97" i="72"/>
  <c r="E62" i="72"/>
  <c r="AM62" i="72"/>
  <c r="D62" i="72"/>
  <c r="E98" i="72"/>
  <c r="AM98" i="72"/>
  <c r="E61" i="72"/>
  <c r="AM61" i="72"/>
  <c r="D61" i="72"/>
  <c r="A106" i="72"/>
  <c r="E80" i="72"/>
  <c r="AM80" i="72"/>
  <c r="E56" i="72"/>
  <c r="AM56" i="72"/>
  <c r="E64" i="72"/>
  <c r="AM64" i="72"/>
  <c r="D64" i="72"/>
  <c r="E77" i="72"/>
  <c r="AM77" i="72"/>
  <c r="E118" i="72"/>
  <c r="AM118" i="72"/>
  <c r="E94" i="72"/>
  <c r="AM94" i="72"/>
  <c r="E53" i="72"/>
  <c r="AM53" i="72"/>
  <c r="E52" i="72"/>
  <c r="AM52" i="72"/>
  <c r="A50" i="72"/>
  <c r="A63" i="72"/>
  <c r="A51" i="72"/>
  <c r="A78" i="72"/>
  <c r="A104" i="72"/>
  <c r="A89" i="72"/>
  <c r="A105" i="72"/>
  <c r="A107" i="72"/>
  <c r="A95" i="72"/>
  <c r="A108" i="72"/>
  <c r="A96" i="72"/>
  <c r="A117" i="72"/>
  <c r="A115" i="72"/>
  <c r="A116" i="72"/>
  <c r="A109" i="72"/>
  <c r="A68" i="72"/>
  <c r="A70" i="72"/>
  <c r="A91" i="72"/>
  <c r="A100" i="72"/>
  <c r="A72" i="72"/>
  <c r="A92" i="72"/>
  <c r="A102" i="72"/>
  <c r="A110" i="72"/>
  <c r="A119" i="72"/>
  <c r="A69" i="72"/>
  <c r="A48" i="72"/>
  <c r="A93" i="72"/>
  <c r="A103" i="72"/>
  <c r="A111" i="72"/>
  <c r="A121" i="72"/>
  <c r="A113" i="72"/>
  <c r="A54" i="72"/>
  <c r="A55" i="72"/>
  <c r="A65" i="72"/>
  <c r="A74" i="72"/>
  <c r="A66" i="72"/>
  <c r="A75" i="72"/>
  <c r="A49" i="72"/>
  <c r="A67" i="72"/>
  <c r="AA23" i="72"/>
  <c r="Z23" i="72"/>
  <c r="Y23" i="72"/>
  <c r="X23" i="72"/>
  <c r="W23" i="72"/>
  <c r="E67" i="72" l="1"/>
  <c r="AM67" i="72"/>
  <c r="D67" i="72"/>
  <c r="E75" i="72"/>
  <c r="AM75" i="72"/>
  <c r="E92" i="72"/>
  <c r="AM92" i="72"/>
  <c r="E116" i="72"/>
  <c r="AM116" i="72"/>
  <c r="E89" i="72"/>
  <c r="F89" i="72"/>
  <c r="AM89" i="72"/>
  <c r="E49" i="72"/>
  <c r="AM49" i="72"/>
  <c r="E111" i="72"/>
  <c r="AM111" i="72"/>
  <c r="D111" i="72"/>
  <c r="AM66" i="72"/>
  <c r="D66" i="72"/>
  <c r="E103" i="72"/>
  <c r="AM103" i="72"/>
  <c r="D103" i="72"/>
  <c r="E72" i="72"/>
  <c r="AM72" i="72"/>
  <c r="E115" i="72"/>
  <c r="AM115" i="72"/>
  <c r="E104" i="72"/>
  <c r="AM104" i="72"/>
  <c r="D104" i="72"/>
  <c r="E122" i="72"/>
  <c r="AM122" i="72"/>
  <c r="E74" i="72"/>
  <c r="AM74" i="72"/>
  <c r="E59" i="72"/>
  <c r="AM59" i="72"/>
  <c r="E117" i="72"/>
  <c r="AM117" i="72"/>
  <c r="E78" i="72"/>
  <c r="AM78" i="72"/>
  <c r="AM48" i="72"/>
  <c r="E48" i="72"/>
  <c r="C48" i="72"/>
  <c r="E100" i="72"/>
  <c r="AM100" i="72"/>
  <c r="E96" i="72"/>
  <c r="AM96" i="72"/>
  <c r="E51" i="72"/>
  <c r="AM51" i="72"/>
  <c r="E54" i="72"/>
  <c r="AM54" i="72"/>
  <c r="E65" i="72"/>
  <c r="AM65" i="72"/>
  <c r="D65" i="72"/>
  <c r="E55" i="72"/>
  <c r="AM55" i="72"/>
  <c r="E69" i="72"/>
  <c r="AM69" i="72"/>
  <c r="D69" i="72"/>
  <c r="E91" i="72"/>
  <c r="AM91" i="72"/>
  <c r="E108" i="72"/>
  <c r="AM108" i="72"/>
  <c r="D108" i="72"/>
  <c r="E63" i="72"/>
  <c r="AM63" i="72"/>
  <c r="D63" i="72"/>
  <c r="E119" i="72"/>
  <c r="AM119" i="72"/>
  <c r="E70" i="72"/>
  <c r="AM70" i="72"/>
  <c r="D70" i="72"/>
  <c r="E95" i="72"/>
  <c r="AM95" i="72"/>
  <c r="E50" i="72"/>
  <c r="AM50" i="72"/>
  <c r="E76" i="72"/>
  <c r="AM76" i="72"/>
  <c r="E113" i="72"/>
  <c r="AM113" i="72"/>
  <c r="E110" i="72"/>
  <c r="AM110" i="72"/>
  <c r="D110" i="72"/>
  <c r="E68" i="72"/>
  <c r="AM68" i="72"/>
  <c r="D68" i="72"/>
  <c r="E107" i="72"/>
  <c r="AM107" i="72"/>
  <c r="D107" i="72"/>
  <c r="E121" i="72"/>
  <c r="AM121" i="72"/>
  <c r="E102" i="72"/>
  <c r="AM102" i="72"/>
  <c r="D102" i="72"/>
  <c r="E109" i="72"/>
  <c r="AM109" i="72"/>
  <c r="D109" i="72"/>
  <c r="E105" i="72"/>
  <c r="AM105" i="72"/>
  <c r="D105" i="72"/>
  <c r="E106" i="72"/>
  <c r="AM106" i="72"/>
  <c r="D106" i="72"/>
  <c r="E93" i="72"/>
  <c r="AM93" i="72"/>
  <c r="S109" i="72"/>
  <c r="V109" i="72"/>
  <c r="T109" i="72"/>
  <c r="AV68" i="72"/>
  <c r="AH109" i="72"/>
  <c r="V122" i="72"/>
  <c r="T122" i="72"/>
  <c r="S122" i="72"/>
  <c r="G81" i="72"/>
  <c r="AW88" i="72"/>
  <c r="AW47" i="72"/>
  <c r="AG16" i="72"/>
  <c r="AG27" i="72"/>
  <c r="AG23" i="72"/>
  <c r="AG24" i="72" s="1"/>
  <c r="AV120" i="72"/>
  <c r="AU120" i="72"/>
  <c r="AT120" i="72"/>
  <c r="AS120" i="72"/>
  <c r="AQ120" i="72"/>
  <c r="AJ120" i="72"/>
  <c r="AI120" i="72"/>
  <c r="AQ119" i="72"/>
  <c r="G118" i="72"/>
  <c r="V115" i="72"/>
  <c r="AV114" i="72"/>
  <c r="AU114" i="72"/>
  <c r="AT114" i="72"/>
  <c r="AS114" i="72"/>
  <c r="AQ114" i="72"/>
  <c r="AJ114" i="72"/>
  <c r="AI114" i="72"/>
  <c r="AV112" i="72"/>
  <c r="AU112" i="72"/>
  <c r="AT112" i="72"/>
  <c r="AS112" i="72"/>
  <c r="AQ112" i="72"/>
  <c r="AJ112" i="72"/>
  <c r="AI112" i="72"/>
  <c r="AI111" i="72"/>
  <c r="B110" i="72"/>
  <c r="B108" i="72"/>
  <c r="AV107" i="72"/>
  <c r="AK106" i="72"/>
  <c r="M104" i="72"/>
  <c r="AV101" i="72"/>
  <c r="AU101" i="72"/>
  <c r="AT101" i="72"/>
  <c r="AS101" i="72"/>
  <c r="AQ101" i="72"/>
  <c r="AJ101" i="72"/>
  <c r="AI101" i="72"/>
  <c r="AQ100" i="72"/>
  <c r="AV99" i="72"/>
  <c r="AU99" i="72"/>
  <c r="AT99" i="72"/>
  <c r="AS99" i="72"/>
  <c r="AQ99" i="72"/>
  <c r="AJ99" i="72"/>
  <c r="AI99" i="72"/>
  <c r="C98" i="72"/>
  <c r="B97" i="72"/>
  <c r="AU95" i="72"/>
  <c r="C94" i="72"/>
  <c r="AU93" i="72"/>
  <c r="K92" i="72"/>
  <c r="AS91" i="72"/>
  <c r="N90" i="72"/>
  <c r="AV88" i="72"/>
  <c r="AU88" i="72"/>
  <c r="AT88" i="72"/>
  <c r="AS88" i="72"/>
  <c r="AQ88" i="72"/>
  <c r="AF85" i="72"/>
  <c r="AE85" i="72"/>
  <c r="AD85" i="72"/>
  <c r="AC85" i="72"/>
  <c r="AS80" i="72"/>
  <c r="AV79" i="72"/>
  <c r="AU79" i="72"/>
  <c r="AT79" i="72"/>
  <c r="AS79" i="72"/>
  <c r="AQ79" i="72"/>
  <c r="AJ79" i="72"/>
  <c r="AI79" i="72"/>
  <c r="AS78" i="72"/>
  <c r="AS75" i="72"/>
  <c r="O74" i="72"/>
  <c r="AV73" i="72"/>
  <c r="AU73" i="72"/>
  <c r="AT73" i="72"/>
  <c r="AS73" i="72"/>
  <c r="AQ73" i="72"/>
  <c r="AJ73" i="72"/>
  <c r="AI73" i="72"/>
  <c r="AV71" i="72"/>
  <c r="AU71" i="72"/>
  <c r="AT71" i="72"/>
  <c r="AS71" i="72"/>
  <c r="AQ71" i="72"/>
  <c r="AJ71" i="72"/>
  <c r="AI71" i="72"/>
  <c r="L70" i="72"/>
  <c r="AU69" i="72"/>
  <c r="AV67" i="72"/>
  <c r="S66" i="72"/>
  <c r="N65" i="72"/>
  <c r="O64" i="72"/>
  <c r="Q63" i="72"/>
  <c r="AU61" i="72"/>
  <c r="AV60" i="72"/>
  <c r="AU60" i="72"/>
  <c r="AT60" i="72"/>
  <c r="AS60" i="72"/>
  <c r="AQ60" i="72"/>
  <c r="AJ60" i="72"/>
  <c r="AI60" i="72"/>
  <c r="O59" i="72"/>
  <c r="AV58" i="72"/>
  <c r="AU58" i="72"/>
  <c r="AT58" i="72"/>
  <c r="AS58" i="72"/>
  <c r="AQ58" i="72"/>
  <c r="AJ58" i="72"/>
  <c r="AI58" i="72"/>
  <c r="K57" i="72"/>
  <c r="B55" i="72"/>
  <c r="AT55" i="72" s="1"/>
  <c r="AU54" i="72"/>
  <c r="N52" i="72"/>
  <c r="C50" i="72"/>
  <c r="S48" i="72"/>
  <c r="AV47" i="72"/>
  <c r="AU47" i="72"/>
  <c r="AT47" i="72"/>
  <c r="AS47" i="72"/>
  <c r="AQ47" i="72"/>
  <c r="AF44" i="72"/>
  <c r="AE44" i="72"/>
  <c r="AD44" i="72"/>
  <c r="AC44" i="72"/>
  <c r="J113" i="72"/>
  <c r="AH27" i="72"/>
  <c r="U27" i="72"/>
  <c r="R27" i="72"/>
  <c r="P27" i="72"/>
  <c r="P70" i="72" s="1"/>
  <c r="T26" i="72"/>
  <c r="S26" i="72"/>
  <c r="R26" i="72"/>
  <c r="Q26" i="72"/>
  <c r="Q69" i="72" s="1"/>
  <c r="AH23" i="72"/>
  <c r="AH24" i="72" s="1"/>
  <c r="AH108" i="72" s="1"/>
  <c r="AF23" i="72"/>
  <c r="AE23" i="72"/>
  <c r="AD23" i="72"/>
  <c r="AD66" i="72" s="1"/>
  <c r="AC23" i="72"/>
  <c r="AC66" i="72" s="1"/>
  <c r="AB23" i="72"/>
  <c r="AH16" i="72"/>
  <c r="AH31" i="72" s="1"/>
  <c r="AH74" i="72" s="1"/>
  <c r="Z16" i="72"/>
  <c r="AE16" i="72" s="1"/>
  <c r="AE31" i="72" s="1"/>
  <c r="AE74" i="72" s="1"/>
  <c r="U16" i="72"/>
  <c r="U31" i="72" s="1"/>
  <c r="T31" i="72"/>
  <c r="S31" i="72"/>
  <c r="S74" i="72" s="1"/>
  <c r="R31" i="72"/>
  <c r="Q31" i="72"/>
  <c r="P31" i="72"/>
  <c r="P74" i="72" s="1"/>
  <c r="U13" i="72"/>
  <c r="U14" i="72" s="1"/>
  <c r="U34" i="72" s="1"/>
  <c r="AN3" i="72"/>
  <c r="AM3" i="72"/>
  <c r="AA16" i="72"/>
  <c r="AF16" i="72" s="1"/>
  <c r="O76" i="72"/>
  <c r="AU94" i="72"/>
  <c r="AQ74" i="72"/>
  <c r="AK78" i="72"/>
  <c r="AS53" i="72"/>
  <c r="AS96" i="72"/>
  <c r="AQ65" i="72"/>
  <c r="P59" i="72"/>
  <c r="AK59" i="72"/>
  <c r="O65" i="72"/>
  <c r="AV65" i="72"/>
  <c r="AU70" i="72"/>
  <c r="M89" i="72"/>
  <c r="AV70" i="72"/>
  <c r="AK66" i="72"/>
  <c r="AJ66" i="72"/>
  <c r="L66" i="72"/>
  <c r="AS66" i="72"/>
  <c r="N102" i="72"/>
  <c r="AK76" i="72"/>
  <c r="AK102" i="72"/>
  <c r="M65" i="72"/>
  <c r="I78" i="72"/>
  <c r="N51" i="72"/>
  <c r="AV51" i="72"/>
  <c r="I53" i="72"/>
  <c r="V53" i="72"/>
  <c r="AI53" i="72"/>
  <c r="AQ53" i="72"/>
  <c r="R48" i="72"/>
  <c r="AI51" i="72"/>
  <c r="AQ51" i="72"/>
  <c r="L53" i="72"/>
  <c r="T53" i="72"/>
  <c r="AE53" i="72"/>
  <c r="AV53" i="72"/>
  <c r="V67" i="72"/>
  <c r="B67" i="72"/>
  <c r="AT67" i="72" s="1"/>
  <c r="AI69" i="72"/>
  <c r="AS76" i="72"/>
  <c r="AJ76" i="72"/>
  <c r="N76" i="72"/>
  <c r="F76" i="72"/>
  <c r="J76" i="72"/>
  <c r="AI76" i="72"/>
  <c r="AV76" i="72"/>
  <c r="F53" i="72"/>
  <c r="N53" i="72"/>
  <c r="U53" i="72"/>
  <c r="AG53" i="72"/>
  <c r="V55" i="72"/>
  <c r="K65" i="72"/>
  <c r="M69" i="72"/>
  <c r="I74" i="72"/>
  <c r="B76" i="72"/>
  <c r="AT76" i="72" s="1"/>
  <c r="K76" i="72"/>
  <c r="AB94" i="72"/>
  <c r="P53" i="72"/>
  <c r="AQ69" i="72"/>
  <c r="B69" i="72"/>
  <c r="AT69" i="72" s="1"/>
  <c r="AV74" i="72"/>
  <c r="C53" i="72"/>
  <c r="J53" i="72"/>
  <c r="Q53" i="72"/>
  <c r="AD53" i="72"/>
  <c r="V66" i="72"/>
  <c r="AU66" i="72"/>
  <c r="K74" i="72"/>
  <c r="I76" i="72"/>
  <c r="V76" i="72"/>
  <c r="AQ76" i="72"/>
  <c r="AS94" i="72"/>
  <c r="V106" i="72"/>
  <c r="AJ70" i="72"/>
  <c r="AK95" i="72"/>
  <c r="T95" i="72"/>
  <c r="AS102" i="72"/>
  <c r="K104" i="72"/>
  <c r="N54" i="72"/>
  <c r="O50" i="72"/>
  <c r="V50" i="72"/>
  <c r="N50" i="72"/>
  <c r="AK48" i="72"/>
  <c r="M48" i="72"/>
  <c r="O104" i="72"/>
  <c r="G121" i="72"/>
  <c r="B121" i="72"/>
  <c r="L75" i="72"/>
  <c r="C52" i="72"/>
  <c r="T67" i="72"/>
  <c r="P67" i="72"/>
  <c r="AQ67" i="72"/>
  <c r="AI96" i="72"/>
  <c r="N96" i="72"/>
  <c r="L96" i="72"/>
  <c r="K96" i="72"/>
  <c r="AK51" i="72"/>
  <c r="B51" i="72"/>
  <c r="AT51" i="72" s="1"/>
  <c r="M51" i="72"/>
  <c r="AU51" i="72"/>
  <c r="AK53" i="72"/>
  <c r="AJ53" i="72"/>
  <c r="AF53" i="72"/>
  <c r="AB53" i="72"/>
  <c r="S53" i="72"/>
  <c r="O53" i="72"/>
  <c r="K53" i="72"/>
  <c r="G53" i="72"/>
  <c r="B53" i="72"/>
  <c r="AT53" i="72" s="1"/>
  <c r="H53" i="72"/>
  <c r="M53" i="72"/>
  <c r="R53" i="72"/>
  <c r="AC53" i="72"/>
  <c r="AH53" i="72"/>
  <c r="AU53" i="72"/>
  <c r="B57" i="72"/>
  <c r="B65" i="72"/>
  <c r="AT65" i="72" s="1"/>
  <c r="L65" i="72"/>
  <c r="AI70" i="72"/>
  <c r="V70" i="72"/>
  <c r="N70" i="72"/>
  <c r="B70" i="72"/>
  <c r="AT70" i="72" s="1"/>
  <c r="G74" i="72"/>
  <c r="M74" i="72"/>
  <c r="AU76" i="72"/>
  <c r="L76" i="72"/>
  <c r="H76" i="72"/>
  <c r="C76" i="72"/>
  <c r="G76" i="72"/>
  <c r="M76" i="72"/>
  <c r="T102" i="72"/>
  <c r="P102" i="72"/>
  <c r="B102" i="72"/>
  <c r="AT102" i="72" s="1"/>
  <c r="O102" i="72"/>
  <c r="V102" i="72"/>
  <c r="AJ113" i="72"/>
  <c r="O113" i="72"/>
  <c r="AJ69" i="72"/>
  <c r="K69" i="72"/>
  <c r="L69" i="72"/>
  <c r="V69" i="72"/>
  <c r="M97" i="72"/>
  <c r="N95" i="72"/>
  <c r="V95" i="72"/>
  <c r="AI95" i="72"/>
  <c r="F116" i="72"/>
  <c r="U80" i="72"/>
  <c r="AD80" i="72"/>
  <c r="AR94" i="72" l="1"/>
  <c r="AY94" i="72"/>
  <c r="AR53" i="72"/>
  <c r="AY53" i="72"/>
  <c r="AR80" i="72"/>
  <c r="AY80" i="72"/>
  <c r="AG113" i="72"/>
  <c r="Y16" i="72"/>
  <c r="AD16" i="72" s="1"/>
  <c r="AD31" i="72" s="1"/>
  <c r="AD74" i="72" s="1"/>
  <c r="AB113" i="72"/>
  <c r="AF113" i="72"/>
  <c r="P75" i="72"/>
  <c r="L63" i="72"/>
  <c r="B104" i="72"/>
  <c r="AT104" i="72" s="1"/>
  <c r="S75" i="72"/>
  <c r="T75" i="72"/>
  <c r="N104" i="72"/>
  <c r="I75" i="72"/>
  <c r="Q104" i="72"/>
  <c r="J70" i="72"/>
  <c r="AK65" i="72"/>
  <c r="N117" i="72"/>
  <c r="J75" i="72"/>
  <c r="AS52" i="72"/>
  <c r="R104" i="72"/>
  <c r="AK93" i="72"/>
  <c r="AV75" i="72"/>
  <c r="U70" i="72"/>
  <c r="AQ55" i="72"/>
  <c r="O96" i="72"/>
  <c r="O75" i="72"/>
  <c r="T104" i="72"/>
  <c r="V104" i="72"/>
  <c r="M52" i="72"/>
  <c r="AJ75" i="72"/>
  <c r="AQ52" i="72"/>
  <c r="AK104" i="72"/>
  <c r="C75" i="72"/>
  <c r="AJ104" i="72"/>
  <c r="AV104" i="72"/>
  <c r="AV52" i="72"/>
  <c r="V52" i="72"/>
  <c r="G75" i="72"/>
  <c r="Q29" i="72"/>
  <c r="H75" i="72"/>
  <c r="C104" i="72"/>
  <c r="X16" i="72"/>
  <c r="AC16" i="72" s="1"/>
  <c r="AC31" i="72" s="1"/>
  <c r="AD72" i="72"/>
  <c r="P115" i="72"/>
  <c r="L91" i="72"/>
  <c r="Q91" i="72"/>
  <c r="P69" i="72"/>
  <c r="F69" i="72"/>
  <c r="AK113" i="72"/>
  <c r="M102" i="72"/>
  <c r="AS70" i="72"/>
  <c r="K51" i="72"/>
  <c r="AJ63" i="72"/>
  <c r="P50" i="72"/>
  <c r="M64" i="72"/>
  <c r="L116" i="72"/>
  <c r="AS93" i="72"/>
  <c r="C57" i="72"/>
  <c r="AI68" i="72"/>
  <c r="C69" i="72"/>
  <c r="C113" i="72"/>
  <c r="R102" i="72"/>
  <c r="O51" i="72"/>
  <c r="AU52" i="72"/>
  <c r="B50" i="72"/>
  <c r="AT50" i="72" s="1"/>
  <c r="P104" i="72"/>
  <c r="G116" i="72"/>
  <c r="G119" i="72"/>
  <c r="C51" i="72"/>
  <c r="AS51" i="72"/>
  <c r="Q95" i="72"/>
  <c r="V57" i="72"/>
  <c r="K59" i="72"/>
  <c r="I70" i="72"/>
  <c r="AK68" i="72"/>
  <c r="Q116" i="72"/>
  <c r="C117" i="72"/>
  <c r="V68" i="72"/>
  <c r="AU67" i="72"/>
  <c r="V51" i="72"/>
  <c r="AS111" i="72"/>
  <c r="O70" i="72"/>
  <c r="R70" i="72"/>
  <c r="AS95" i="72"/>
  <c r="G69" i="72"/>
  <c r="L113" i="72"/>
  <c r="L102" i="72"/>
  <c r="AJ51" i="72"/>
  <c r="L52" i="72"/>
  <c r="M75" i="72"/>
  <c r="AU75" i="72"/>
  <c r="K63" i="72"/>
  <c r="K50" i="72"/>
  <c r="AQ104" i="72"/>
  <c r="U74" i="72"/>
  <c r="AQ115" i="72"/>
  <c r="AI75" i="72"/>
  <c r="N49" i="72"/>
  <c r="V74" i="72"/>
  <c r="L51" i="72"/>
  <c r="AU117" i="72"/>
  <c r="AS57" i="72"/>
  <c r="T27" i="72"/>
  <c r="T111" i="72" s="1"/>
  <c r="AU111" i="72"/>
  <c r="C74" i="72"/>
  <c r="AJ97" i="72"/>
  <c r="C102" i="72"/>
  <c r="AS59" i="72"/>
  <c r="AI97" i="72"/>
  <c r="M113" i="72"/>
  <c r="T100" i="72"/>
  <c r="H74" i="72"/>
  <c r="AJ49" i="72"/>
  <c r="AQ75" i="72"/>
  <c r="B52" i="72"/>
  <c r="AT52" i="72" s="1"/>
  <c r="AU63" i="72"/>
  <c r="AI104" i="72"/>
  <c r="AJ102" i="72"/>
  <c r="L97" i="72"/>
  <c r="AH69" i="72"/>
  <c r="J74" i="72"/>
  <c r="K70" i="72"/>
  <c r="Q74" i="72"/>
  <c r="AG70" i="72"/>
  <c r="AI122" i="72"/>
  <c r="AI109" i="72"/>
  <c r="M61" i="72"/>
  <c r="V59" i="72"/>
  <c r="AI119" i="72"/>
  <c r="O97" i="72"/>
  <c r="AV113" i="72"/>
  <c r="AJ98" i="72"/>
  <c r="L74" i="72"/>
  <c r="AV59" i="72"/>
  <c r="AK75" i="72"/>
  <c r="AK49" i="72"/>
  <c r="F75" i="72"/>
  <c r="K52" i="72"/>
  <c r="F59" i="72"/>
  <c r="L104" i="72"/>
  <c r="AS104" i="72"/>
  <c r="AV102" i="72"/>
  <c r="AK97" i="72"/>
  <c r="R67" i="72"/>
  <c r="N74" i="72"/>
  <c r="S97" i="72"/>
  <c r="AT121" i="72"/>
  <c r="AK122" i="72"/>
  <c r="AK109" i="72"/>
  <c r="B49" i="72"/>
  <c r="AT49" i="72" s="1"/>
  <c r="P63" i="72"/>
  <c r="AU113" i="72"/>
  <c r="L59" i="72"/>
  <c r="K49" i="72"/>
  <c r="T63" i="72"/>
  <c r="V98" i="72"/>
  <c r="S102" i="72"/>
  <c r="K102" i="72"/>
  <c r="AI74" i="72"/>
  <c r="C59" i="72"/>
  <c r="V119" i="72"/>
  <c r="K97" i="72"/>
  <c r="B113" i="72"/>
  <c r="AT113" i="72" s="1"/>
  <c r="AI98" i="72"/>
  <c r="AU57" i="72"/>
  <c r="N75" i="72"/>
  <c r="K75" i="72"/>
  <c r="O52" i="72"/>
  <c r="S104" i="72"/>
  <c r="L95" i="72"/>
  <c r="P94" i="72"/>
  <c r="AJ74" i="72"/>
  <c r="AE113" i="72"/>
  <c r="AK69" i="72"/>
  <c r="Q102" i="72"/>
  <c r="G59" i="72"/>
  <c r="AV69" i="72"/>
  <c r="AK70" i="72"/>
  <c r="N119" i="72"/>
  <c r="P97" i="72"/>
  <c r="G113" i="72"/>
  <c r="AQ102" i="72"/>
  <c r="M98" i="72"/>
  <c r="AU74" i="72"/>
  <c r="M57" i="72"/>
  <c r="B75" i="72"/>
  <c r="AT75" i="72" s="1"/>
  <c r="Q75" i="72"/>
  <c r="AJ52" i="72"/>
  <c r="AU104" i="72"/>
  <c r="AJ94" i="72"/>
  <c r="AS74" i="72"/>
  <c r="AK74" i="72"/>
  <c r="R75" i="72"/>
  <c r="AH70" i="72"/>
  <c r="AI115" i="72"/>
  <c r="AS67" i="72"/>
  <c r="V113" i="72"/>
  <c r="AU102" i="72"/>
  <c r="O49" i="72"/>
  <c r="V118" i="72"/>
  <c r="AS97" i="72"/>
  <c r="K113" i="72"/>
  <c r="AI102" i="72"/>
  <c r="N97" i="72"/>
  <c r="AT57" i="72"/>
  <c r="AJ67" i="72"/>
  <c r="AK52" i="72"/>
  <c r="AV50" i="72"/>
  <c r="O95" i="72"/>
  <c r="K116" i="72"/>
  <c r="B59" i="72"/>
  <c r="AT59" i="72" s="1"/>
  <c r="U69" i="72"/>
  <c r="V54" i="72"/>
  <c r="O78" i="72"/>
  <c r="M77" i="72"/>
  <c r="V78" i="72"/>
  <c r="AS105" i="72"/>
  <c r="AI117" i="72"/>
  <c r="AU55" i="72"/>
  <c r="K106" i="72"/>
  <c r="O77" i="72"/>
  <c r="C121" i="72"/>
  <c r="L64" i="72"/>
  <c r="AQ54" i="72"/>
  <c r="AU105" i="72"/>
  <c r="AV95" i="72"/>
  <c r="AQ91" i="72"/>
  <c r="AQ106" i="72"/>
  <c r="G77" i="72"/>
  <c r="AS54" i="72"/>
  <c r="L54" i="72"/>
  <c r="C105" i="72"/>
  <c r="AV117" i="72"/>
  <c r="F72" i="72"/>
  <c r="V117" i="72"/>
  <c r="R95" i="72"/>
  <c r="M55" i="72"/>
  <c r="AV106" i="72"/>
  <c r="U77" i="72"/>
  <c r="AQ121" i="72"/>
  <c r="H121" i="72"/>
  <c r="AU64" i="72"/>
  <c r="B54" i="72"/>
  <c r="AT54" i="72" s="1"/>
  <c r="V105" i="72"/>
  <c r="AH94" i="72"/>
  <c r="AV78" i="72"/>
  <c r="AJ80" i="72"/>
  <c r="AK77" i="72"/>
  <c r="F113" i="72"/>
  <c r="O105" i="72"/>
  <c r="AJ95" i="72"/>
  <c r="K117" i="72"/>
  <c r="AS55" i="72"/>
  <c r="H113" i="72"/>
  <c r="AH122" i="72"/>
  <c r="O106" i="72"/>
  <c r="P54" i="72"/>
  <c r="N106" i="72"/>
  <c r="F77" i="72"/>
  <c r="AK105" i="72"/>
  <c r="N77" i="72"/>
  <c r="AE94" i="72"/>
  <c r="K55" i="72"/>
  <c r="T121" i="72"/>
  <c r="AV64" i="72"/>
  <c r="C78" i="72"/>
  <c r="O55" i="72"/>
  <c r="C77" i="72"/>
  <c r="R94" i="72"/>
  <c r="J121" i="72"/>
  <c r="AQ118" i="72"/>
  <c r="L55" i="72"/>
  <c r="N80" i="72"/>
  <c r="N115" i="72"/>
  <c r="V92" i="72"/>
  <c r="L78" i="72"/>
  <c r="V65" i="72"/>
  <c r="AK55" i="72"/>
  <c r="L106" i="72"/>
  <c r="AU77" i="72"/>
  <c r="AT56" i="72"/>
  <c r="AI121" i="72"/>
  <c r="AQ48" i="72"/>
  <c r="AI54" i="72"/>
  <c r="AK54" i="72"/>
  <c r="H118" i="72"/>
  <c r="AI78" i="72"/>
  <c r="AV55" i="72"/>
  <c r="K110" i="72"/>
  <c r="AJ105" i="72"/>
  <c r="B105" i="72"/>
  <c r="AT105" i="72" s="1"/>
  <c r="AK80" i="72"/>
  <c r="AF66" i="72"/>
  <c r="F78" i="72"/>
  <c r="P121" i="72"/>
  <c r="V94" i="72"/>
  <c r="S54" i="72"/>
  <c r="L94" i="72"/>
  <c r="U113" i="72"/>
  <c r="AE64" i="72"/>
  <c r="AH80" i="72"/>
  <c r="J115" i="72"/>
  <c r="AQ66" i="72"/>
  <c r="AS65" i="72"/>
  <c r="B56" i="72"/>
  <c r="I121" i="72"/>
  <c r="B48" i="72"/>
  <c r="AT48" i="72" s="1"/>
  <c r="Q54" i="72"/>
  <c r="V48" i="72"/>
  <c r="O118" i="72"/>
  <c r="I94" i="72"/>
  <c r="AQ78" i="72"/>
  <c r="N55" i="72"/>
  <c r="AV116" i="72"/>
  <c r="V96" i="72"/>
  <c r="N105" i="72"/>
  <c r="C54" i="72"/>
  <c r="P68" i="72"/>
  <c r="AQ122" i="72"/>
  <c r="S121" i="72"/>
  <c r="AJ121" i="72"/>
  <c r="C55" i="72"/>
  <c r="AK121" i="72"/>
  <c r="C106" i="72"/>
  <c r="K105" i="72"/>
  <c r="AJ78" i="72"/>
  <c r="N78" i="72"/>
  <c r="G64" i="72"/>
  <c r="H59" i="72"/>
  <c r="O117" i="72"/>
  <c r="AI105" i="72"/>
  <c r="T29" i="72"/>
  <c r="B106" i="72"/>
  <c r="AT106" i="72" s="1"/>
  <c r="M106" i="72"/>
  <c r="P56" i="72"/>
  <c r="F115" i="72"/>
  <c r="AU78" i="72"/>
  <c r="AU106" i="72"/>
  <c r="Q121" i="72"/>
  <c r="O63" i="72"/>
  <c r="K48" i="72"/>
  <c r="M54" i="72"/>
  <c r="L48" i="72"/>
  <c r="O94" i="72"/>
  <c r="AS48" i="72"/>
  <c r="P116" i="72"/>
  <c r="K95" i="72"/>
  <c r="L105" i="72"/>
  <c r="AV105" i="72"/>
  <c r="AI55" i="72"/>
  <c r="B78" i="72"/>
  <c r="AT78" i="72" s="1"/>
  <c r="J122" i="72"/>
  <c r="R68" i="72"/>
  <c r="AU122" i="72"/>
  <c r="K54" i="72"/>
  <c r="R121" i="72"/>
  <c r="O54" i="72"/>
  <c r="B94" i="72"/>
  <c r="AT94" i="72" s="1"/>
  <c r="J78" i="72"/>
  <c r="S64" i="72"/>
  <c r="AS121" i="72"/>
  <c r="Q94" i="72"/>
  <c r="AJ55" i="72"/>
  <c r="H77" i="72"/>
  <c r="K64" i="72"/>
  <c r="AC94" i="72"/>
  <c r="AQ105" i="72"/>
  <c r="AQ111" i="72"/>
  <c r="AJ96" i="72"/>
  <c r="AV121" i="72"/>
  <c r="B63" i="72"/>
  <c r="AT63" i="72" s="1"/>
  <c r="O48" i="72"/>
  <c r="T54" i="72"/>
  <c r="P95" i="72"/>
  <c r="T94" i="72"/>
  <c r="AI66" i="72"/>
  <c r="P29" i="72"/>
  <c r="P72" i="72" s="1"/>
  <c r="I116" i="72"/>
  <c r="R54" i="72"/>
  <c r="M95" i="72"/>
  <c r="P122" i="72"/>
  <c r="S68" i="72"/>
  <c r="AV122" i="72"/>
  <c r="M78" i="72"/>
  <c r="F121" i="72"/>
  <c r="I64" i="72"/>
  <c r="G78" i="72"/>
  <c r="K77" i="72"/>
  <c r="AJ117" i="72"/>
  <c r="I117" i="72"/>
  <c r="H117" i="72"/>
  <c r="B95" i="72"/>
  <c r="AT95" i="72" s="1"/>
  <c r="F64" i="72"/>
  <c r="H78" i="72"/>
  <c r="AU121" i="72"/>
  <c r="AJ54" i="72"/>
  <c r="K78" i="72"/>
  <c r="M105" i="72"/>
  <c r="F70" i="72"/>
  <c r="C96" i="72"/>
  <c r="AV54" i="72"/>
  <c r="AH113" i="72"/>
  <c r="AQ116" i="72"/>
  <c r="S95" i="72"/>
  <c r="C95" i="72"/>
  <c r="AD94" i="72"/>
  <c r="B116" i="72"/>
  <c r="AT116" i="72" s="1"/>
  <c r="AQ95" i="72"/>
  <c r="R122" i="72"/>
  <c r="T68" i="72"/>
  <c r="AD113" i="72"/>
  <c r="AC113" i="72"/>
  <c r="AE72" i="72"/>
  <c r="N72" i="72"/>
  <c r="O72" i="72"/>
  <c r="V72" i="72"/>
  <c r="AT108" i="72"/>
  <c r="P100" i="72"/>
  <c r="P110" i="72"/>
  <c r="I113" i="72"/>
  <c r="S29" i="72"/>
  <c r="Q62" i="72"/>
  <c r="AQ62" i="72"/>
  <c r="AK62" i="72"/>
  <c r="B62" i="72"/>
  <c r="AT62" i="72" s="1"/>
  <c r="R62" i="72"/>
  <c r="AS62" i="72"/>
  <c r="S62" i="72"/>
  <c r="V62" i="72"/>
  <c r="AJ62" i="72"/>
  <c r="AU62" i="72"/>
  <c r="H72" i="72"/>
  <c r="K72" i="72"/>
  <c r="B72" i="72"/>
  <c r="AT72" i="72" s="1"/>
  <c r="L72" i="72"/>
  <c r="M72" i="72"/>
  <c r="AK72" i="72"/>
  <c r="AV72" i="72"/>
  <c r="AG72" i="72"/>
  <c r="J72" i="72"/>
  <c r="G72" i="72"/>
  <c r="M92" i="72"/>
  <c r="L92" i="72"/>
  <c r="AI92" i="72"/>
  <c r="C92" i="72"/>
  <c r="B92" i="72"/>
  <c r="AT92" i="72" s="1"/>
  <c r="AQ92" i="72"/>
  <c r="AU92" i="72"/>
  <c r="AJ92" i="72"/>
  <c r="J111" i="72"/>
  <c r="AK111" i="72"/>
  <c r="P111" i="72"/>
  <c r="N111" i="72"/>
  <c r="L111" i="72"/>
  <c r="H111" i="72"/>
  <c r="AH111" i="72"/>
  <c r="AJ111" i="72"/>
  <c r="R111" i="72"/>
  <c r="B111" i="72"/>
  <c r="AT111" i="72" s="1"/>
  <c r="AH115" i="72"/>
  <c r="I115" i="72"/>
  <c r="S115" i="72"/>
  <c r="C115" i="72"/>
  <c r="U115" i="72"/>
  <c r="AK115" i="72"/>
  <c r="K115" i="72"/>
  <c r="AU115" i="72"/>
  <c r="AJ115" i="72"/>
  <c r="G115" i="72"/>
  <c r="Q115" i="72"/>
  <c r="H115" i="72"/>
  <c r="L115" i="72"/>
  <c r="AD64" i="72"/>
  <c r="AH110" i="72"/>
  <c r="N92" i="72"/>
  <c r="AJ57" i="72"/>
  <c r="AV111" i="72"/>
  <c r="F100" i="72"/>
  <c r="AK89" i="72"/>
  <c r="S27" i="72"/>
  <c r="S70" i="72" s="1"/>
  <c r="AV63" i="72"/>
  <c r="R63" i="72"/>
  <c r="AQ63" i="72"/>
  <c r="AK63" i="72"/>
  <c r="AI63" i="72"/>
  <c r="M63" i="72"/>
  <c r="S63" i="72"/>
  <c r="N63" i="72"/>
  <c r="V63" i="72"/>
  <c r="C63" i="72"/>
  <c r="AS63" i="72"/>
  <c r="O93" i="72"/>
  <c r="N93" i="72"/>
  <c r="K93" i="72"/>
  <c r="B93" i="72"/>
  <c r="AT93" i="72" s="1"/>
  <c r="L93" i="72"/>
  <c r="V93" i="72"/>
  <c r="C93" i="72"/>
  <c r="AV93" i="72"/>
  <c r="M93" i="72"/>
  <c r="AJ93" i="72"/>
  <c r="AQ93" i="72"/>
  <c r="O116" i="72"/>
  <c r="J116" i="72"/>
  <c r="AJ116" i="72"/>
  <c r="N116" i="72"/>
  <c r="M116" i="72"/>
  <c r="AU116" i="72"/>
  <c r="R116" i="72"/>
  <c r="AI116" i="72"/>
  <c r="C116" i="72"/>
  <c r="T116" i="72"/>
  <c r="S116" i="72"/>
  <c r="AK116" i="72"/>
  <c r="AK108" i="72"/>
  <c r="AU108" i="72"/>
  <c r="V108" i="72"/>
  <c r="Q108" i="72"/>
  <c r="R108" i="72"/>
  <c r="AS108" i="72"/>
  <c r="AG108" i="72"/>
  <c r="AI108" i="72"/>
  <c r="AJ108" i="72"/>
  <c r="AQ108" i="72"/>
  <c r="C108" i="72"/>
  <c r="P108" i="72"/>
  <c r="M91" i="72"/>
  <c r="B91" i="72"/>
  <c r="AT91" i="72" s="1"/>
  <c r="S91" i="72"/>
  <c r="AV91" i="72"/>
  <c r="AJ91" i="72"/>
  <c r="AU91" i="72"/>
  <c r="AK91" i="72"/>
  <c r="P91" i="72"/>
  <c r="T91" i="72"/>
  <c r="O91" i="72"/>
  <c r="AQ107" i="72"/>
  <c r="U110" i="72"/>
  <c r="F110" i="72"/>
  <c r="AS64" i="72"/>
  <c r="N64" i="72"/>
  <c r="H64" i="72"/>
  <c r="R64" i="72"/>
  <c r="AF64" i="72"/>
  <c r="T64" i="72"/>
  <c r="AH64" i="72"/>
  <c r="AI64" i="72"/>
  <c r="Q64" i="72"/>
  <c r="V64" i="72"/>
  <c r="J64" i="72"/>
  <c r="P64" i="72"/>
  <c r="AK64" i="72"/>
  <c r="AJ64" i="72"/>
  <c r="AG64" i="72"/>
  <c r="B64" i="72"/>
  <c r="AT64" i="72" s="1"/>
  <c r="C64" i="72"/>
  <c r="AC64" i="72"/>
  <c r="AQ64" i="72"/>
  <c r="V91" i="72"/>
  <c r="B100" i="72"/>
  <c r="AT100" i="72" s="1"/>
  <c r="J119" i="72"/>
  <c r="O111" i="72"/>
  <c r="K100" i="72"/>
  <c r="V61" i="72"/>
  <c r="P89" i="72"/>
  <c r="AT80" i="72"/>
  <c r="C72" i="72"/>
  <c r="B89" i="72"/>
  <c r="AT89" i="72" s="1"/>
  <c r="P48" i="72"/>
  <c r="AV48" i="72"/>
  <c r="AU48" i="72"/>
  <c r="AI48" i="72"/>
  <c r="N48" i="72"/>
  <c r="T48" i="72"/>
  <c r="AJ48" i="72"/>
  <c r="Q48" i="72"/>
  <c r="R66" i="72"/>
  <c r="T66" i="72"/>
  <c r="AV66" i="72"/>
  <c r="B66" i="72"/>
  <c r="AT66" i="72" s="1"/>
  <c r="O66" i="72"/>
  <c r="AE66" i="72"/>
  <c r="AB66" i="72"/>
  <c r="Q66" i="72"/>
  <c r="E66" i="72"/>
  <c r="M66" i="72"/>
  <c r="AG66" i="72"/>
  <c r="AH66" i="72"/>
  <c r="C66" i="72"/>
  <c r="K66" i="72"/>
  <c r="N66" i="72"/>
  <c r="P66" i="72"/>
  <c r="T56" i="72"/>
  <c r="AV56" i="72"/>
  <c r="S56" i="72"/>
  <c r="N56" i="72"/>
  <c r="K56" i="72"/>
  <c r="V56" i="72"/>
  <c r="AK56" i="72"/>
  <c r="AJ56" i="72"/>
  <c r="M56" i="72"/>
  <c r="U56" i="72"/>
  <c r="AU56" i="72"/>
  <c r="AJ110" i="72"/>
  <c r="I110" i="72"/>
  <c r="AS110" i="72"/>
  <c r="H110" i="72"/>
  <c r="O110" i="72"/>
  <c r="J110" i="72"/>
  <c r="N110" i="72"/>
  <c r="AI110" i="72"/>
  <c r="AG110" i="72"/>
  <c r="AK110" i="72"/>
  <c r="AU110" i="72"/>
  <c r="M110" i="72"/>
  <c r="L110" i="72"/>
  <c r="AV110" i="72"/>
  <c r="AT110" i="72"/>
  <c r="G110" i="72"/>
  <c r="AQ110" i="72"/>
  <c r="V110" i="72"/>
  <c r="AI100" i="72"/>
  <c r="AE100" i="72"/>
  <c r="R91" i="72"/>
  <c r="AK119" i="72"/>
  <c r="AS119" i="72"/>
  <c r="AU119" i="72"/>
  <c r="M119" i="72"/>
  <c r="F119" i="72"/>
  <c r="V90" i="72"/>
  <c r="I111" i="72"/>
  <c r="O100" i="72"/>
  <c r="AI61" i="72"/>
  <c r="R29" i="72"/>
  <c r="L119" i="72"/>
  <c r="K89" i="72"/>
  <c r="B80" i="72"/>
  <c r="O92" i="72"/>
  <c r="T108" i="72"/>
  <c r="AI57" i="72"/>
  <c r="AV57" i="72"/>
  <c r="U57" i="72"/>
  <c r="L57" i="72"/>
  <c r="O57" i="72"/>
  <c r="AQ57" i="72"/>
  <c r="N61" i="72"/>
  <c r="R56" i="72"/>
  <c r="V111" i="72"/>
  <c r="AS115" i="72"/>
  <c r="N91" i="72"/>
  <c r="M80" i="72"/>
  <c r="AS61" i="72"/>
  <c r="H70" i="72"/>
  <c r="I72" i="72"/>
  <c r="H119" i="72"/>
  <c r="H80" i="72"/>
  <c r="AK92" i="72"/>
  <c r="AF72" i="72"/>
  <c r="H116" i="72"/>
  <c r="C91" i="72"/>
  <c r="AS116" i="72"/>
  <c r="AG69" i="72"/>
  <c r="L90" i="72"/>
  <c r="AS90" i="72"/>
  <c r="B90" i="72"/>
  <c r="AT90" i="72" s="1"/>
  <c r="C90" i="72"/>
  <c r="AK90" i="72"/>
  <c r="AI90" i="72"/>
  <c r="K90" i="72"/>
  <c r="O90" i="72"/>
  <c r="N100" i="72"/>
  <c r="M100" i="72"/>
  <c r="AH100" i="72"/>
  <c r="I100" i="72"/>
  <c r="AJ100" i="72"/>
  <c r="C100" i="72"/>
  <c r="S100" i="72"/>
  <c r="AU100" i="72"/>
  <c r="H100" i="72"/>
  <c r="U100" i="72"/>
  <c r="J100" i="72"/>
  <c r="AK100" i="72"/>
  <c r="Q100" i="72"/>
  <c r="AS100" i="72"/>
  <c r="V100" i="72"/>
  <c r="L100" i="72"/>
  <c r="G100" i="72"/>
  <c r="AI91" i="72"/>
  <c r="AV100" i="72"/>
  <c r="AK57" i="72"/>
  <c r="R100" i="72"/>
  <c r="U64" i="72"/>
  <c r="C111" i="72"/>
  <c r="R61" i="72"/>
  <c r="J80" i="72"/>
  <c r="G111" i="72"/>
  <c r="Q110" i="72"/>
  <c r="I119" i="72"/>
  <c r="AV92" i="72"/>
  <c r="AB72" i="72"/>
  <c r="K119" i="72"/>
  <c r="AQ61" i="72"/>
  <c r="AQ89" i="72"/>
  <c r="AS89" i="72"/>
  <c r="T89" i="72"/>
  <c r="O89" i="72"/>
  <c r="AJ89" i="72"/>
  <c r="AU89" i="72"/>
  <c r="AV89" i="72"/>
  <c r="C89" i="72"/>
  <c r="N89" i="72"/>
  <c r="V89" i="72"/>
  <c r="R89" i="72"/>
  <c r="Q89" i="72"/>
  <c r="AI89" i="72"/>
  <c r="L89" i="72"/>
  <c r="S89" i="72"/>
  <c r="B61" i="72"/>
  <c r="AT61" i="72" s="1"/>
  <c r="L56" i="72"/>
  <c r="P80" i="72"/>
  <c r="R80" i="72"/>
  <c r="AG80" i="72"/>
  <c r="V80" i="72"/>
  <c r="Q80" i="72"/>
  <c r="C80" i="72"/>
  <c r="AI80" i="72"/>
  <c r="K80" i="72"/>
  <c r="AE80" i="72"/>
  <c r="AQ80" i="72"/>
  <c r="T80" i="72"/>
  <c r="O80" i="72"/>
  <c r="AV80" i="72"/>
  <c r="AC80" i="72"/>
  <c r="G80" i="72"/>
  <c r="I80" i="72"/>
  <c r="AU80" i="72"/>
  <c r="AF80" i="72"/>
  <c r="S80" i="72"/>
  <c r="AE115" i="72"/>
  <c r="F80" i="72"/>
  <c r="M111" i="72"/>
  <c r="AS56" i="72"/>
  <c r="S110" i="72"/>
  <c r="O119" i="72"/>
  <c r="AV108" i="72"/>
  <c r="AS92" i="72"/>
  <c r="N57" i="72"/>
  <c r="C62" i="72"/>
  <c r="AV61" i="72"/>
  <c r="C110" i="72"/>
  <c r="Q27" i="72"/>
  <c r="Q70" i="72" s="1"/>
  <c r="G70" i="72"/>
  <c r="T61" i="72"/>
  <c r="L61" i="72"/>
  <c r="O61" i="72"/>
  <c r="Q61" i="72"/>
  <c r="P61" i="72"/>
  <c r="C61" i="72"/>
  <c r="K61" i="72"/>
  <c r="AJ61" i="72"/>
  <c r="S61" i="72"/>
  <c r="AK61" i="72"/>
  <c r="AB80" i="72"/>
  <c r="L80" i="72"/>
  <c r="AB64" i="72"/>
  <c r="AI72" i="72"/>
  <c r="AI56" i="72"/>
  <c r="S108" i="72"/>
  <c r="K91" i="72"/>
  <c r="AV62" i="72"/>
  <c r="L49" i="72"/>
  <c r="Q67" i="72"/>
  <c r="AI94" i="72"/>
  <c r="V97" i="72"/>
  <c r="O69" i="72"/>
  <c r="J69" i="72"/>
  <c r="R59" i="72"/>
  <c r="B96" i="72"/>
  <c r="AT96" i="72" s="1"/>
  <c r="AS50" i="72"/>
  <c r="AQ50" i="72"/>
  <c r="K94" i="72"/>
  <c r="AV94" i="72"/>
  <c r="B117" i="72"/>
  <c r="AT117" i="72" s="1"/>
  <c r="S59" i="72"/>
  <c r="AH68" i="72"/>
  <c r="AG67" i="72"/>
  <c r="R110" i="72"/>
  <c r="N94" i="72"/>
  <c r="G94" i="72"/>
  <c r="H94" i="72"/>
  <c r="AF94" i="72"/>
  <c r="C97" i="72"/>
  <c r="AS68" i="72"/>
  <c r="T110" i="72"/>
  <c r="J117" i="72"/>
  <c r="I59" i="72"/>
  <c r="AU96" i="72"/>
  <c r="F117" i="72"/>
  <c r="J94" i="72"/>
  <c r="U97" i="72"/>
  <c r="M59" i="72"/>
  <c r="C67" i="72"/>
  <c r="AJ50" i="72"/>
  <c r="M94" i="72"/>
  <c r="V49" i="72"/>
  <c r="B122" i="72"/>
  <c r="AT122" i="72" s="1"/>
  <c r="C109" i="72"/>
  <c r="F94" i="72"/>
  <c r="AQ97" i="72"/>
  <c r="Q59" i="72"/>
  <c r="M96" i="72"/>
  <c r="S67" i="72"/>
  <c r="AV49" i="72"/>
  <c r="AI50" i="72"/>
  <c r="AK50" i="72"/>
  <c r="R97" i="72"/>
  <c r="U94" i="72"/>
  <c r="AH67" i="72"/>
  <c r="S94" i="72"/>
  <c r="AS49" i="72"/>
  <c r="AQ109" i="72"/>
  <c r="C49" i="72"/>
  <c r="AV97" i="72"/>
  <c r="U59" i="72"/>
  <c r="AQ96" i="72"/>
  <c r="AI67" i="72"/>
  <c r="M49" i="72"/>
  <c r="J59" i="72"/>
  <c r="Q50" i="72"/>
  <c r="R69" i="72"/>
  <c r="AQ117" i="72"/>
  <c r="AU97" i="72"/>
  <c r="AG94" i="72"/>
  <c r="AJ59" i="72"/>
  <c r="AQ49" i="72"/>
  <c r="AK117" i="72"/>
  <c r="AU59" i="72"/>
  <c r="AQ94" i="72"/>
  <c r="AE59" i="72"/>
  <c r="F122" i="72"/>
  <c r="P109" i="72"/>
  <c r="AU109" i="72"/>
  <c r="S69" i="72"/>
  <c r="S50" i="72"/>
  <c r="AS69" i="72"/>
  <c r="AH59" i="72"/>
  <c r="AV96" i="72"/>
  <c r="AK67" i="72"/>
  <c r="AU49" i="72"/>
  <c r="M50" i="72"/>
  <c r="R50" i="72"/>
  <c r="L117" i="72"/>
  <c r="AT97" i="72"/>
  <c r="AK94" i="72"/>
  <c r="T59" i="72"/>
  <c r="AI49" i="72"/>
  <c r="M117" i="72"/>
  <c r="AI59" i="72"/>
  <c r="AS117" i="72"/>
  <c r="G122" i="72"/>
  <c r="R109" i="72"/>
  <c r="AV109" i="72"/>
  <c r="AK96" i="72"/>
  <c r="Q97" i="72"/>
  <c r="T69" i="72"/>
  <c r="T97" i="72"/>
  <c r="AQ59" i="72"/>
  <c r="T50" i="72"/>
  <c r="G117" i="72"/>
  <c r="N59" i="72"/>
  <c r="I122" i="72"/>
  <c r="C68" i="72"/>
  <c r="R74" i="72"/>
  <c r="R115" i="72"/>
  <c r="S103" i="72"/>
  <c r="AI103" i="72"/>
  <c r="C103" i="72"/>
  <c r="AU103" i="72"/>
  <c r="B103" i="72"/>
  <c r="AT103" i="72" s="1"/>
  <c r="AV103" i="72"/>
  <c r="R103" i="72"/>
  <c r="AQ103" i="72"/>
  <c r="AK103" i="72"/>
  <c r="AS103" i="72"/>
  <c r="V103" i="72"/>
  <c r="P103" i="72"/>
  <c r="AJ103" i="72"/>
  <c r="T103" i="72"/>
  <c r="W16" i="72"/>
  <c r="AB16" i="72" s="1"/>
  <c r="AB31" i="72" s="1"/>
  <c r="Q103" i="72"/>
  <c r="T115" i="72"/>
  <c r="T74" i="72"/>
  <c r="AE107" i="72"/>
  <c r="R107" i="72"/>
  <c r="Q107" i="72"/>
  <c r="L107" i="72"/>
  <c r="B107" i="72"/>
  <c r="AT107" i="72" s="1"/>
  <c r="AK107" i="72"/>
  <c r="O107" i="72"/>
  <c r="P107" i="72"/>
  <c r="AC107" i="72"/>
  <c r="M107" i="72"/>
  <c r="AF107" i="72"/>
  <c r="C107" i="72"/>
  <c r="T107" i="72"/>
  <c r="AH107" i="72"/>
  <c r="AS107" i="72"/>
  <c r="AJ107" i="72"/>
  <c r="AI107" i="72"/>
  <c r="AD107" i="72"/>
  <c r="S107" i="72"/>
  <c r="N107" i="72"/>
  <c r="K107" i="72"/>
  <c r="V107" i="72"/>
  <c r="AB107" i="72"/>
  <c r="AG107" i="72"/>
  <c r="AU107" i="72"/>
  <c r="AV81" i="72"/>
  <c r="AQ81" i="72"/>
  <c r="AK81" i="72"/>
  <c r="V81" i="72"/>
  <c r="R81" i="72"/>
  <c r="I81" i="72"/>
  <c r="AU81" i="72"/>
  <c r="AJ81" i="72"/>
  <c r="U81" i="72"/>
  <c r="Q81" i="72"/>
  <c r="H81" i="72"/>
  <c r="C81" i="72"/>
  <c r="S81" i="72"/>
  <c r="F81" i="72"/>
  <c r="AI81" i="72"/>
  <c r="P81" i="72"/>
  <c r="B81" i="72"/>
  <c r="AT81" i="72" s="1"/>
  <c r="AH81" i="72"/>
  <c r="T81" i="72"/>
  <c r="AS81" i="72"/>
  <c r="J81" i="72"/>
  <c r="AF31" i="72"/>
  <c r="AF74" i="72" s="1"/>
  <c r="AF59" i="72"/>
  <c r="AF100" i="72"/>
  <c r="AG31" i="72"/>
  <c r="AG100" i="72"/>
  <c r="AG59" i="72"/>
  <c r="L50" i="72"/>
  <c r="AU50" i="72"/>
  <c r="I69" i="72"/>
  <c r="H69" i="72"/>
  <c r="N69" i="72"/>
  <c r="M90" i="72"/>
  <c r="AU90" i="72"/>
  <c r="AQ90" i="72"/>
  <c r="AV90" i="72"/>
  <c r="AJ90" i="72"/>
  <c r="T62" i="72"/>
  <c r="P62" i="72"/>
  <c r="AI62" i="72"/>
  <c r="AU65" i="72"/>
  <c r="C65" i="72"/>
  <c r="AJ65" i="72"/>
  <c r="AQ70" i="72"/>
  <c r="M70" i="72"/>
  <c r="C70" i="72"/>
  <c r="AQ72" i="72"/>
  <c r="AC72" i="72"/>
  <c r="U72" i="72"/>
  <c r="AJ72" i="72"/>
  <c r="AS72" i="72"/>
  <c r="AU72" i="72"/>
  <c r="AH72" i="72"/>
  <c r="F74" i="72"/>
  <c r="B74" i="72"/>
  <c r="AT74" i="72" s="1"/>
  <c r="B77" i="72"/>
  <c r="AV77" i="72"/>
  <c r="AS106" i="72"/>
  <c r="AJ106" i="72"/>
  <c r="U111" i="72"/>
  <c r="AG111" i="72"/>
  <c r="F111" i="72"/>
  <c r="K111" i="72"/>
  <c r="AS113" i="72"/>
  <c r="AI113" i="72"/>
  <c r="AQ113" i="72"/>
  <c r="N113" i="72"/>
  <c r="AD115" i="72"/>
  <c r="M115" i="72"/>
  <c r="B115" i="72"/>
  <c r="AT115" i="72" s="1"/>
  <c r="AV115" i="72"/>
  <c r="O115" i="72"/>
  <c r="AJ119" i="72"/>
  <c r="AV119" i="72"/>
  <c r="C119" i="72"/>
  <c r="B119" i="72"/>
  <c r="AT119" i="72" s="1"/>
  <c r="V121" i="72"/>
  <c r="AS122" i="72"/>
  <c r="AU68" i="72"/>
  <c r="AS109" i="72"/>
  <c r="C122" i="72"/>
  <c r="H122" i="72"/>
  <c r="Q122" i="72"/>
  <c r="U122" i="72"/>
  <c r="AJ122" i="72"/>
  <c r="B68" i="72"/>
  <c r="AT68" i="72" s="1"/>
  <c r="Q68" i="72"/>
  <c r="U68" i="72"/>
  <c r="AJ68" i="72"/>
  <c r="B109" i="72"/>
  <c r="AT109" i="72" s="1"/>
  <c r="Q109" i="72"/>
  <c r="U109" i="72"/>
  <c r="AJ109" i="72"/>
  <c r="AQ68" i="72"/>
  <c r="N118" i="72"/>
  <c r="M118" i="72"/>
  <c r="AV118" i="72"/>
  <c r="K118" i="72"/>
  <c r="U118" i="72"/>
  <c r="AJ118" i="72"/>
  <c r="J118" i="72"/>
  <c r="AJ77" i="72"/>
  <c r="V77" i="72"/>
  <c r="L77" i="72"/>
  <c r="C118" i="72"/>
  <c r="AU118" i="72"/>
  <c r="AT77" i="72"/>
  <c r="L118" i="72"/>
  <c r="AK118" i="72"/>
  <c r="AI118" i="72"/>
  <c r="F118" i="72"/>
  <c r="J77" i="72"/>
  <c r="AQ77" i="72"/>
  <c r="AS77" i="72"/>
  <c r="B118" i="72"/>
  <c r="AT118" i="72" s="1"/>
  <c r="I118" i="72"/>
  <c r="AS118" i="72"/>
  <c r="AI77" i="72"/>
  <c r="I77" i="72"/>
  <c r="C56" i="72"/>
  <c r="Q56" i="72"/>
  <c r="AQ56" i="72"/>
  <c r="O56" i="72"/>
  <c r="L98" i="72"/>
  <c r="B98" i="72"/>
  <c r="AT98" i="72" s="1"/>
  <c r="AU98" i="72"/>
  <c r="AQ98" i="72"/>
  <c r="K98" i="72"/>
  <c r="AK98" i="72"/>
  <c r="U98" i="72"/>
  <c r="O98" i="72"/>
  <c r="AS98" i="72"/>
  <c r="N98" i="72"/>
  <c r="AV98" i="72"/>
  <c r="AR64" i="72" l="1"/>
  <c r="AY64" i="72"/>
  <c r="AR62" i="72"/>
  <c r="AY62" i="72"/>
  <c r="AR61" i="72"/>
  <c r="AY61" i="72"/>
  <c r="AY97" i="72"/>
  <c r="AR97" i="72"/>
  <c r="AR57" i="72"/>
  <c r="AY57" i="72"/>
  <c r="AY98" i="72"/>
  <c r="AR98" i="72"/>
  <c r="AR56" i="72"/>
  <c r="AY56" i="72"/>
  <c r="AY118" i="72"/>
  <c r="AR118" i="72"/>
  <c r="AR77" i="72"/>
  <c r="AY77" i="72"/>
  <c r="AY65" i="72"/>
  <c r="AR65" i="72"/>
  <c r="AY106" i="72"/>
  <c r="AR106" i="72"/>
  <c r="AR59" i="72"/>
  <c r="AY59" i="72"/>
  <c r="AD100" i="72"/>
  <c r="AD59" i="72"/>
  <c r="Q113" i="72"/>
  <c r="AC100" i="72"/>
  <c r="Q72" i="72"/>
  <c r="AC59" i="72"/>
  <c r="T70" i="72"/>
  <c r="AF115" i="72"/>
  <c r="R113" i="72"/>
  <c r="S72" i="72"/>
  <c r="T113" i="72"/>
  <c r="S113" i="72"/>
  <c r="T72" i="72"/>
  <c r="P113" i="72"/>
  <c r="R72" i="72"/>
  <c r="Q111" i="72"/>
  <c r="S111" i="72"/>
  <c r="AC115" i="72"/>
  <c r="AC74" i="72"/>
  <c r="AB100" i="72"/>
  <c r="AB59" i="72"/>
  <c r="AG74" i="72"/>
  <c r="AG115" i="72"/>
  <c r="K122" i="72"/>
  <c r="K81" i="72"/>
  <c r="M122" i="72"/>
  <c r="M81" i="72"/>
  <c r="O68" i="72"/>
  <c r="O109" i="72"/>
  <c r="L109" i="72"/>
  <c r="L68" i="72"/>
  <c r="N122" i="72"/>
  <c r="N81" i="72"/>
  <c r="N109" i="72"/>
  <c r="N68" i="72"/>
  <c r="J68" i="72"/>
  <c r="J109" i="72"/>
  <c r="O122" i="72"/>
  <c r="O81" i="72"/>
  <c r="G68" i="72"/>
  <c r="G109" i="72"/>
  <c r="M109" i="72"/>
  <c r="M68" i="72"/>
  <c r="F109" i="72"/>
  <c r="F68" i="72"/>
  <c r="K68" i="72"/>
  <c r="K109" i="72"/>
  <c r="I109" i="72"/>
  <c r="I68" i="72"/>
  <c r="H109" i="72"/>
  <c r="H68" i="72"/>
  <c r="L81" i="72"/>
  <c r="L122" i="72"/>
  <c r="AG97" i="72" l="1"/>
  <c r="AH97" i="72"/>
  <c r="AB74" i="72" l="1"/>
  <c r="AB115" i="72"/>
  <c r="J97" i="72"/>
  <c r="J56" i="72"/>
  <c r="AH56" i="72"/>
  <c r="I56" i="72"/>
  <c r="I97" i="72"/>
  <c r="G97" i="72"/>
  <c r="AG56" i="72"/>
  <c r="F97" i="72"/>
  <c r="G56" i="72"/>
  <c r="H56" i="72"/>
  <c r="H97" i="72"/>
  <c r="AG77" i="72"/>
  <c r="G98" i="72"/>
  <c r="AH77" i="72"/>
  <c r="AC56" i="72"/>
  <c r="AF56" i="72"/>
  <c r="J57" i="72"/>
  <c r="AF97" i="72"/>
  <c r="AC97" i="72"/>
  <c r="T98" i="72"/>
  <c r="AF118" i="72"/>
  <c r="AF77" i="72"/>
  <c r="AC98" i="72"/>
  <c r="AC57" i="72"/>
  <c r="AB97" i="72" l="1"/>
  <c r="AB56" i="72"/>
  <c r="AH98" i="72"/>
  <c r="J98" i="72"/>
  <c r="S57" i="72"/>
  <c r="P57" i="72"/>
  <c r="H98" i="72"/>
  <c r="S98" i="72"/>
  <c r="I57" i="72"/>
  <c r="I98" i="72"/>
  <c r="P98" i="72"/>
  <c r="R98" i="72"/>
  <c r="F98" i="72"/>
  <c r="R57" i="72"/>
  <c r="H57" i="72"/>
  <c r="F57" i="72"/>
  <c r="AG57" i="72"/>
  <c r="AG98" i="72"/>
  <c r="AE56" i="72"/>
  <c r="AE97" i="72"/>
  <c r="AD97" i="72"/>
  <c r="AD56" i="72"/>
  <c r="Q57" i="72"/>
  <c r="AF57" i="72"/>
  <c r="AC118" i="72"/>
  <c r="P118" i="72"/>
  <c r="P77" i="72"/>
  <c r="R77" i="72"/>
  <c r="R118" i="72"/>
  <c r="T77" i="72"/>
  <c r="T118" i="72"/>
  <c r="S118" i="72"/>
  <c r="S77" i="72"/>
  <c r="AB98" i="72" l="1"/>
  <c r="AB57" i="72"/>
  <c r="AB118" i="72"/>
  <c r="AB77" i="72"/>
  <c r="Q118" i="72"/>
  <c r="AE57" i="72"/>
  <c r="AE98" i="72"/>
  <c r="AE118" i="72"/>
  <c r="AE77" i="72"/>
  <c r="AD57" i="72"/>
  <c r="AD98" i="72"/>
  <c r="AD118" i="72"/>
  <c r="AD77" i="72"/>
  <c r="K62" i="72" l="1"/>
  <c r="H61" i="72"/>
  <c r="J61" i="72"/>
  <c r="AB61" i="72"/>
  <c r="F61" i="72"/>
  <c r="N62" i="72"/>
  <c r="AH61" i="72"/>
  <c r="L62" i="72"/>
  <c r="G61" i="72"/>
  <c r="AG61" i="72"/>
  <c r="M62" i="72"/>
  <c r="O62" i="72"/>
  <c r="I61" i="72"/>
  <c r="U61" i="72"/>
  <c r="W7" i="72" l="1"/>
  <c r="Y24" i="72"/>
  <c r="AD24" i="72" s="1"/>
  <c r="AD67" i="72" s="1"/>
  <c r="AF110" i="72"/>
  <c r="Z24" i="72"/>
  <c r="AE24" i="72" s="1"/>
  <c r="AE108" i="72" s="1"/>
  <c r="AA24" i="72"/>
  <c r="AF24" i="72" s="1"/>
  <c r="AF108" i="72" s="1"/>
  <c r="AA27" i="72"/>
  <c r="AF27" i="72" s="1"/>
  <c r="AF111" i="72" s="1"/>
  <c r="Z27" i="72"/>
  <c r="AE27" i="72" s="1"/>
  <c r="AE70" i="72" s="1"/>
  <c r="W27" i="72"/>
  <c r="AB27" i="72" s="1"/>
  <c r="AD69" i="72"/>
  <c r="AC69" i="72"/>
  <c r="W24" i="72"/>
  <c r="AB24" i="72" s="1"/>
  <c r="AB108" i="72" s="1"/>
  <c r="Y27" i="72"/>
  <c r="AD27" i="72" s="1"/>
  <c r="AD70" i="72" s="1"/>
  <c r="AB69" i="72"/>
  <c r="X24" i="72"/>
  <c r="AC24" i="72" s="1"/>
  <c r="AC108" i="72" s="1"/>
  <c r="AE110" i="72"/>
  <c r="X27" i="72"/>
  <c r="AC27" i="72" s="1"/>
  <c r="AC70" i="72" s="1"/>
  <c r="F11" i="72"/>
  <c r="F95" i="72" s="1"/>
  <c r="P10" i="72"/>
  <c r="AJ10" i="72"/>
  <c r="U23" i="72"/>
  <c r="U66" i="72" s="1"/>
  <c r="F56" i="72"/>
  <c r="W13" i="72"/>
  <c r="W34" i="72" s="1"/>
  <c r="AG18" i="72"/>
  <c r="AG37" i="72" s="1"/>
  <c r="AG121" i="72" s="1"/>
  <c r="G8" i="72"/>
  <c r="G51" i="72" s="1"/>
  <c r="Q10" i="72"/>
  <c r="R10" i="72"/>
  <c r="R33" i="72"/>
  <c r="R76" i="72" s="1"/>
  <c r="H19" i="72"/>
  <c r="H103" i="72" s="1"/>
  <c r="AH9" i="72"/>
  <c r="AH93" i="72" s="1"/>
  <c r="AH32" i="72"/>
  <c r="AH116" i="72" s="1"/>
  <c r="X5" i="72"/>
  <c r="X6" i="72" s="1"/>
  <c r="AC32" i="72"/>
  <c r="AC75" i="72" s="1"/>
  <c r="T106" i="72"/>
  <c r="Z18" i="72"/>
  <c r="Z19" i="72" s="1"/>
  <c r="J66" i="72"/>
  <c r="X13" i="72"/>
  <c r="AC13" i="72" s="1"/>
  <c r="AC14" i="72" s="1"/>
  <c r="L121" i="72"/>
  <c r="L103" i="72"/>
  <c r="U10" i="72"/>
  <c r="U9" i="72"/>
  <c r="U52" i="72" s="1"/>
  <c r="U7" i="72"/>
  <c r="U8" i="72" s="1"/>
  <c r="U51" i="72" s="1"/>
  <c r="AG81" i="72"/>
  <c r="AG68" i="72"/>
  <c r="Z7" i="72"/>
  <c r="H104" i="72"/>
  <c r="U32" i="72"/>
  <c r="U116" i="72" s="1"/>
  <c r="F6" i="72"/>
  <c r="F90" i="72" s="1"/>
  <c r="AH7" i="72"/>
  <c r="AH8" i="72" s="1"/>
  <c r="AH51" i="72" s="1"/>
  <c r="AD81" i="72"/>
  <c r="AD68" i="72"/>
  <c r="H107" i="72"/>
  <c r="AF32" i="72"/>
  <c r="AF75" i="72" s="1"/>
  <c r="Z20" i="72"/>
  <c r="Z21" i="72" s="1"/>
  <c r="AE21" i="72" s="1"/>
  <c r="AE105" i="72" s="1"/>
  <c r="AE22" i="72"/>
  <c r="AE106" i="72" s="1"/>
  <c r="AH5" i="72"/>
  <c r="AH89" i="72" s="1"/>
  <c r="I65" i="72"/>
  <c r="J104" i="72"/>
  <c r="J48" i="72"/>
  <c r="J106" i="72"/>
  <c r="Q65" i="72"/>
  <c r="G19" i="72"/>
  <c r="G103" i="72" s="1"/>
  <c r="M121" i="72"/>
  <c r="M103" i="72"/>
  <c r="J14" i="72"/>
  <c r="T14" i="72" s="1"/>
  <c r="T57" i="72" s="1"/>
  <c r="AH20" i="72"/>
  <c r="AH21" i="72" s="1"/>
  <c r="AH105" i="72" s="1"/>
  <c r="AH22" i="72"/>
  <c r="AH106" i="72" s="1"/>
  <c r="I21" i="72"/>
  <c r="S21" i="72" s="1"/>
  <c r="S105" i="72" s="1"/>
  <c r="G106" i="72"/>
  <c r="AA5" i="72"/>
  <c r="AA6" i="72" s="1"/>
  <c r="F66" i="72"/>
  <c r="AA20" i="72"/>
  <c r="AA21" i="72" s="1"/>
  <c r="AF21" i="72" s="1"/>
  <c r="AF105" i="72" s="1"/>
  <c r="AF22" i="72"/>
  <c r="AF65" i="72" s="1"/>
  <c r="R65" i="72"/>
  <c r="T10" i="72"/>
  <c r="J11" i="72"/>
  <c r="J54" i="72" s="1"/>
  <c r="J19" i="72"/>
  <c r="J103" i="72" s="1"/>
  <c r="AG5" i="72"/>
  <c r="AG6" i="72" s="1"/>
  <c r="AG90" i="72" s="1"/>
  <c r="U106" i="72"/>
  <c r="U20" i="72"/>
  <c r="U21" i="72" s="1"/>
  <c r="U105" i="72" s="1"/>
  <c r="AI52" i="72"/>
  <c r="F106" i="72"/>
  <c r="AG20" i="72"/>
  <c r="AG63" i="72" s="1"/>
  <c r="U5" i="72"/>
  <c r="U48" i="72" s="1"/>
  <c r="AH13" i="72"/>
  <c r="AH34" i="72" s="1"/>
  <c r="AH118" i="72" s="1"/>
  <c r="H14" i="72"/>
  <c r="R14" i="72" s="1"/>
  <c r="R34" i="72" s="1"/>
  <c r="X7" i="72"/>
  <c r="G14" i="72"/>
  <c r="G57" i="72" s="1"/>
  <c r="I6" i="72"/>
  <c r="S6" i="72" s="1"/>
  <c r="S90" i="72" s="1"/>
  <c r="V32" i="72"/>
  <c r="V116" i="72" s="1"/>
  <c r="AD22" i="72"/>
  <c r="AD65" i="72" s="1"/>
  <c r="Y20" i="72"/>
  <c r="Y21" i="72" s="1"/>
  <c r="AD21" i="72" s="1"/>
  <c r="AD105" i="72" s="1"/>
  <c r="AA13" i="72"/>
  <c r="AF13" i="72" s="1"/>
  <c r="AF34" i="72" s="1"/>
  <c r="W5" i="72"/>
  <c r="AB5" i="72" s="1"/>
  <c r="AB89" i="72" s="1"/>
  <c r="Z5" i="72"/>
  <c r="AE5" i="72" s="1"/>
  <c r="AE6" i="72" s="1"/>
  <c r="AE90" i="72" s="1"/>
  <c r="AA7" i="72"/>
  <c r="AG32" i="72"/>
  <c r="AG75" i="72" s="1"/>
  <c r="Y7" i="72"/>
  <c r="H6" i="72"/>
  <c r="H49" i="72" s="1"/>
  <c r="G48" i="72"/>
  <c r="S65" i="72"/>
  <c r="AH18" i="72"/>
  <c r="AH102" i="72" s="1"/>
  <c r="W18" i="72"/>
  <c r="AB18" i="72" s="1"/>
  <c r="H65" i="72"/>
  <c r="AG7" i="72"/>
  <c r="AG91" i="72" s="1"/>
  <c r="AB122" i="72"/>
  <c r="AB109" i="72"/>
  <c r="AH10" i="72"/>
  <c r="AA18" i="72"/>
  <c r="AA19" i="72" s="1"/>
  <c r="AF122" i="72"/>
  <c r="AF68" i="72"/>
  <c r="I8" i="72"/>
  <c r="I92" i="72" s="1"/>
  <c r="S10" i="72"/>
  <c r="AE32" i="72"/>
  <c r="AE75" i="72" s="1"/>
  <c r="F63" i="72"/>
  <c r="K121" i="72"/>
  <c r="K103" i="72"/>
  <c r="Y13" i="72"/>
  <c r="Y34" i="72" s="1"/>
  <c r="U18" i="72"/>
  <c r="U37" i="72" s="1"/>
  <c r="U121" i="72" s="1"/>
  <c r="I14" i="72"/>
  <c r="S14" i="72" s="1"/>
  <c r="S34" i="72" s="1"/>
  <c r="X20" i="72"/>
  <c r="AC20" i="72" s="1"/>
  <c r="AC63" i="72" s="1"/>
  <c r="AC22" i="72"/>
  <c r="AC65" i="72" s="1"/>
  <c r="F19" i="72"/>
  <c r="F103" i="72" s="1"/>
  <c r="AE81" i="72"/>
  <c r="AE68" i="72"/>
  <c r="Y18" i="72"/>
  <c r="Y37" i="72" s="1"/>
  <c r="Y5" i="72"/>
  <c r="AD5" i="72" s="1"/>
  <c r="AD89" i="72" s="1"/>
  <c r="N121" i="72"/>
  <c r="N103" i="72"/>
  <c r="P106" i="72"/>
  <c r="G66" i="72"/>
  <c r="I24" i="72"/>
  <c r="AD32" i="72"/>
  <c r="AD75" i="72" s="1"/>
  <c r="O121" i="72"/>
  <c r="O103" i="72"/>
  <c r="AB116" i="72"/>
  <c r="W20" i="72"/>
  <c r="W21" i="72" s="1"/>
  <c r="AB21" i="72" s="1"/>
  <c r="AB105" i="72" s="1"/>
  <c r="AB22" i="72"/>
  <c r="AB65" i="72" s="1"/>
  <c r="X18" i="72"/>
  <c r="X37" i="72" s="1"/>
  <c r="AC109" i="72"/>
  <c r="AC122" i="72"/>
  <c r="Z13" i="72"/>
  <c r="Z14" i="72" s="1"/>
  <c r="AG13" i="72"/>
  <c r="AG34" i="72" s="1"/>
  <c r="AG118" i="72" s="1"/>
  <c r="AD110" i="72"/>
  <c r="AB7" i="72"/>
  <c r="AB33" i="72" s="1"/>
  <c r="AB76" i="72" s="1"/>
  <c r="AC67" i="72"/>
  <c r="H91" i="72"/>
  <c r="U50" i="72"/>
  <c r="U92" i="72"/>
  <c r="F107" i="72"/>
  <c r="H8" i="72"/>
  <c r="H12" i="72" s="1"/>
  <c r="H55" i="72" s="1"/>
  <c r="J24" i="72"/>
  <c r="F14" i="72"/>
  <c r="P14" i="72" s="1"/>
  <c r="P34" i="72" s="1"/>
  <c r="AD122" i="72"/>
  <c r="AB62" i="72"/>
  <c r="AC61" i="72"/>
  <c r="F62" i="72"/>
  <c r="U62" i="72"/>
  <c r="AE61" i="72"/>
  <c r="J62" i="72"/>
  <c r="AH62" i="72"/>
  <c r="AD61" i="72"/>
  <c r="AG62" i="72"/>
  <c r="H62" i="72"/>
  <c r="I62" i="72"/>
  <c r="AF61" i="72"/>
  <c r="G62" i="72"/>
  <c r="X11" i="72" l="1"/>
  <c r="X9" i="72"/>
  <c r="AC9" i="72" s="1"/>
  <c r="AC93" i="72" s="1"/>
  <c r="X10" i="72"/>
  <c r="Z11" i="72"/>
  <c r="Z9" i="72"/>
  <c r="Z10" i="72"/>
  <c r="AE49" i="72"/>
  <c r="AD10" i="72"/>
  <c r="Y9" i="72"/>
  <c r="Y10" i="72"/>
  <c r="W6" i="72"/>
  <c r="AB19" i="72"/>
  <c r="AB103" i="72" s="1"/>
  <c r="AB37" i="72"/>
  <c r="AA10" i="72"/>
  <c r="AF10" i="72" s="1"/>
  <c r="AA9" i="72"/>
  <c r="W9" i="72"/>
  <c r="AB9" i="72" s="1"/>
  <c r="AB93" i="72" s="1"/>
  <c r="W8" i="72"/>
  <c r="W12" i="72" s="1"/>
  <c r="W10" i="72"/>
  <c r="AB10" i="72" s="1"/>
  <c r="I67" i="72"/>
  <c r="N24" i="72"/>
  <c r="N67" i="72" s="1"/>
  <c r="J108" i="72"/>
  <c r="O24" i="72"/>
  <c r="O67" i="72" s="1"/>
  <c r="AF67" i="72"/>
  <c r="AC34" i="72"/>
  <c r="AC77" i="72" s="1"/>
  <c r="F24" i="72"/>
  <c r="K24" i="72" s="1"/>
  <c r="X14" i="72"/>
  <c r="W14" i="72"/>
  <c r="AE69" i="72"/>
  <c r="W11" i="72"/>
  <c r="AD109" i="72"/>
  <c r="W33" i="72"/>
  <c r="W35" i="72" s="1"/>
  <c r="AB13" i="72"/>
  <c r="AB34" i="72" s="1"/>
  <c r="J107" i="72"/>
  <c r="T65" i="72"/>
  <c r="AE48" i="72"/>
  <c r="Z6" i="72"/>
  <c r="AH92" i="72"/>
  <c r="AC5" i="72"/>
  <c r="AC89" i="72" s="1"/>
  <c r="AH12" i="72"/>
  <c r="AH96" i="72" s="1"/>
  <c r="X34" i="72"/>
  <c r="AD20" i="72"/>
  <c r="AD63" i="72" s="1"/>
  <c r="AF81" i="72"/>
  <c r="AC110" i="72"/>
  <c r="AE67" i="72"/>
  <c r="AG104" i="72"/>
  <c r="AG21" i="72"/>
  <c r="AG105" i="72" s="1"/>
  <c r="H24" i="72"/>
  <c r="AH75" i="72"/>
  <c r="AB67" i="72"/>
  <c r="H66" i="72"/>
  <c r="AG49" i="72"/>
  <c r="I89" i="72"/>
  <c r="F48" i="72"/>
  <c r="AE20" i="72"/>
  <c r="AE63" i="72" s="1"/>
  <c r="J6" i="72"/>
  <c r="J90" i="72" s="1"/>
  <c r="I9" i="72"/>
  <c r="S9" i="72" s="1"/>
  <c r="S93" i="72" s="1"/>
  <c r="AG89" i="72"/>
  <c r="S49" i="72"/>
  <c r="I48" i="72"/>
  <c r="AG48" i="72"/>
  <c r="AG122" i="72"/>
  <c r="AH104" i="72"/>
  <c r="T34" i="72"/>
  <c r="H102" i="72"/>
  <c r="AH63" i="72"/>
  <c r="AF70" i="72"/>
  <c r="X8" i="72"/>
  <c r="X12" i="72" s="1"/>
  <c r="AH11" i="72"/>
  <c r="AH95" i="72" s="1"/>
  <c r="AH33" i="72"/>
  <c r="AH76" i="72" s="1"/>
  <c r="AC111" i="72"/>
  <c r="AC7" i="72"/>
  <c r="AC91" i="72" s="1"/>
  <c r="U12" i="72"/>
  <c r="U35" i="72" s="1"/>
  <c r="U78" i="72" s="1"/>
  <c r="U6" i="72"/>
  <c r="U90" i="72" s="1"/>
  <c r="AE111" i="72"/>
  <c r="AG19" i="72"/>
  <c r="AG103" i="72" s="1"/>
  <c r="Z37" i="72"/>
  <c r="H9" i="72"/>
  <c r="H52" i="72" s="1"/>
  <c r="H50" i="72"/>
  <c r="H11" i="72"/>
  <c r="H95" i="72" s="1"/>
  <c r="AG102" i="72"/>
  <c r="Q106" i="72"/>
  <c r="AE18" i="72"/>
  <c r="AE102" i="72" s="1"/>
  <c r="AH48" i="72"/>
  <c r="AH19" i="72"/>
  <c r="AH103" i="72" s="1"/>
  <c r="Y6" i="72"/>
  <c r="AE89" i="72"/>
  <c r="I106" i="72"/>
  <c r="AG109" i="72"/>
  <c r="G102" i="72"/>
  <c r="H63" i="72"/>
  <c r="AI93" i="72"/>
  <c r="S8" i="72"/>
  <c r="S92" i="72" s="1"/>
  <c r="H21" i="72"/>
  <c r="H105" i="72" s="1"/>
  <c r="AD18" i="72"/>
  <c r="AD19" i="72" s="1"/>
  <c r="AD103" i="72" s="1"/>
  <c r="I12" i="72"/>
  <c r="S12" i="72" s="1"/>
  <c r="S35" i="72" s="1"/>
  <c r="S78" i="72" s="1"/>
  <c r="I105" i="72"/>
  <c r="AF116" i="72"/>
  <c r="I63" i="72"/>
  <c r="AB110" i="72"/>
  <c r="Y19" i="72"/>
  <c r="I104" i="72"/>
  <c r="AH91" i="72"/>
  <c r="AH50" i="72"/>
  <c r="V75" i="72"/>
  <c r="AD111" i="72"/>
  <c r="AC81" i="72"/>
  <c r="AH37" i="72"/>
  <c r="AH121" i="72" s="1"/>
  <c r="AF5" i="72"/>
  <c r="AF89" i="72" s="1"/>
  <c r="AE65" i="72"/>
  <c r="AC10" i="72"/>
  <c r="AB6" i="72"/>
  <c r="AB49" i="72" s="1"/>
  <c r="P6" i="72"/>
  <c r="P49" i="72" s="1"/>
  <c r="U91" i="72"/>
  <c r="AB48" i="72"/>
  <c r="J89" i="72"/>
  <c r="X33" i="72"/>
  <c r="X35" i="72" s="1"/>
  <c r="AH14" i="72"/>
  <c r="AH57" i="72" s="1"/>
  <c r="U63" i="72"/>
  <c r="J65" i="72"/>
  <c r="U11" i="72"/>
  <c r="U95" i="72" s="1"/>
  <c r="U33" i="72"/>
  <c r="U117" i="72" s="1"/>
  <c r="F49" i="72"/>
  <c r="H106" i="72"/>
  <c r="U65" i="72"/>
  <c r="R117" i="72"/>
  <c r="I66" i="72"/>
  <c r="AH6" i="72"/>
  <c r="AH49" i="72" s="1"/>
  <c r="AE13" i="72"/>
  <c r="AE34" i="72" s="1"/>
  <c r="N108" i="72"/>
  <c r="U89" i="72"/>
  <c r="I107" i="72"/>
  <c r="R106" i="72"/>
  <c r="AF20" i="72"/>
  <c r="AF104" i="72" s="1"/>
  <c r="I108" i="72"/>
  <c r="AD9" i="72"/>
  <c r="AD93" i="72" s="1"/>
  <c r="Y8" i="72"/>
  <c r="Y12" i="72" s="1"/>
  <c r="AD13" i="72"/>
  <c r="AD34" i="72" s="1"/>
  <c r="Y14" i="72"/>
  <c r="J95" i="72"/>
  <c r="G12" i="72"/>
  <c r="Q12" i="72" s="1"/>
  <c r="Q96" i="72" s="1"/>
  <c r="AF7" i="72"/>
  <c r="AF50" i="72" s="1"/>
  <c r="F8" i="72"/>
  <c r="F92" i="72" s="1"/>
  <c r="U75" i="72"/>
  <c r="Q8" i="72"/>
  <c r="Q92" i="72" s="1"/>
  <c r="P33" i="72"/>
  <c r="P76" i="72" s="1"/>
  <c r="Q33" i="72"/>
  <c r="Q117" i="72" s="1"/>
  <c r="F91" i="72"/>
  <c r="F9" i="72"/>
  <c r="P9" i="72" s="1"/>
  <c r="P93" i="72" s="1"/>
  <c r="AD116" i="72"/>
  <c r="F65" i="72"/>
  <c r="S106" i="72"/>
  <c r="J91" i="72"/>
  <c r="G91" i="72"/>
  <c r="AA8" i="72"/>
  <c r="AA12" i="72" s="1"/>
  <c r="T33" i="72"/>
  <c r="T117" i="72" s="1"/>
  <c r="J8" i="72"/>
  <c r="J92" i="72" s="1"/>
  <c r="AA11" i="72"/>
  <c r="J50" i="72"/>
  <c r="AF69" i="72"/>
  <c r="AH52" i="72"/>
  <c r="G9" i="72"/>
  <c r="G93" i="72" s="1"/>
  <c r="AF9" i="72"/>
  <c r="AF93" i="72" s="1"/>
  <c r="G50" i="72"/>
  <c r="J9" i="72"/>
  <c r="T9" i="72" s="1"/>
  <c r="T52" i="72" s="1"/>
  <c r="G92" i="72"/>
  <c r="F50" i="72"/>
  <c r="AB68" i="72"/>
  <c r="F54" i="72"/>
  <c r="AA33" i="72"/>
  <c r="AA35" i="72" s="1"/>
  <c r="AD6" i="72"/>
  <c r="AD49" i="72" s="1"/>
  <c r="G11" i="72"/>
  <c r="G95" i="72" s="1"/>
  <c r="AD106" i="72"/>
  <c r="AD48" i="72"/>
  <c r="AD7" i="72"/>
  <c r="AD50" i="72" s="1"/>
  <c r="I11" i="72"/>
  <c r="I54" i="72" s="1"/>
  <c r="I49" i="72"/>
  <c r="J102" i="72"/>
  <c r="Y33" i="72"/>
  <c r="Y35" i="72" s="1"/>
  <c r="F21" i="72"/>
  <c r="F105" i="72" s="1"/>
  <c r="R6" i="72"/>
  <c r="R90" i="72" s="1"/>
  <c r="Y11" i="72"/>
  <c r="I90" i="72"/>
  <c r="P65" i="72"/>
  <c r="AG14" i="72"/>
  <c r="AE122" i="72"/>
  <c r="X19" i="72"/>
  <c r="G89" i="72"/>
  <c r="I91" i="72"/>
  <c r="S33" i="72"/>
  <c r="S117" i="72" s="1"/>
  <c r="G107" i="72"/>
  <c r="AB106" i="72"/>
  <c r="Z34" i="72"/>
  <c r="H48" i="72"/>
  <c r="F104" i="72"/>
  <c r="H90" i="72"/>
  <c r="G6" i="72"/>
  <c r="G49" i="72" s="1"/>
  <c r="AC106" i="72"/>
  <c r="AC18" i="72"/>
  <c r="AC102" i="72" s="1"/>
  <c r="F102" i="72"/>
  <c r="AG10" i="72"/>
  <c r="AF109" i="72"/>
  <c r="I50" i="72"/>
  <c r="H89" i="72"/>
  <c r="G24" i="72"/>
  <c r="I51" i="72"/>
  <c r="AG11" i="72"/>
  <c r="AG54" i="72" s="1"/>
  <c r="AG33" i="72"/>
  <c r="AG35" i="72" s="1"/>
  <c r="AG119" i="72" s="1"/>
  <c r="AG8" i="72"/>
  <c r="AG51" i="72" s="1"/>
  <c r="J21" i="72"/>
  <c r="T21" i="72" s="1"/>
  <c r="T105" i="72" s="1"/>
  <c r="J63" i="72"/>
  <c r="U104" i="72"/>
  <c r="AB75" i="72"/>
  <c r="U107" i="72"/>
  <c r="AG50" i="72"/>
  <c r="U24" i="72"/>
  <c r="U108" i="72" s="1"/>
  <c r="AH65" i="72"/>
  <c r="AC68" i="72"/>
  <c r="G21" i="72"/>
  <c r="G63" i="72"/>
  <c r="Z8" i="72"/>
  <c r="Z12" i="72" s="1"/>
  <c r="AA37" i="72"/>
  <c r="G65" i="72"/>
  <c r="AB121" i="72"/>
  <c r="AE116" i="72"/>
  <c r="AG116" i="72"/>
  <c r="AE9" i="72"/>
  <c r="AE52" i="72" s="1"/>
  <c r="AB20" i="72"/>
  <c r="AB63" i="72" s="1"/>
  <c r="AG22" i="72"/>
  <c r="AG106" i="72" s="1"/>
  <c r="AE7" i="72"/>
  <c r="AE91" i="72" s="1"/>
  <c r="AC116" i="72"/>
  <c r="W37" i="72"/>
  <c r="AB102" i="72"/>
  <c r="U93" i="72"/>
  <c r="W19" i="72"/>
  <c r="AD108" i="72"/>
  <c r="AB81" i="72"/>
  <c r="I102" i="72"/>
  <c r="I19" i="72"/>
  <c r="I103" i="72" s="1"/>
  <c r="AC104" i="72"/>
  <c r="AF14" i="72"/>
  <c r="AF98" i="72" s="1"/>
  <c r="X21" i="72"/>
  <c r="AC21" i="72" s="1"/>
  <c r="AC105" i="72" s="1"/>
  <c r="AF18" i="72"/>
  <c r="AF19" i="72" s="1"/>
  <c r="AF103" i="72" s="1"/>
  <c r="AG9" i="72"/>
  <c r="AG93" i="72" s="1"/>
  <c r="AF106" i="72"/>
  <c r="AI106" i="72"/>
  <c r="AI65" i="72"/>
  <c r="AA34" i="72"/>
  <c r="AE109" i="72"/>
  <c r="Q14" i="72"/>
  <c r="Q98" i="72" s="1"/>
  <c r="Z33" i="72"/>
  <c r="Z35" i="72" s="1"/>
  <c r="AA14" i="72"/>
  <c r="AE10" i="72"/>
  <c r="G104" i="72"/>
  <c r="U19" i="72"/>
  <c r="U103" i="72" s="1"/>
  <c r="U102" i="72"/>
  <c r="AB70" i="72"/>
  <c r="AB111" i="72"/>
  <c r="AB117" i="72"/>
  <c r="AB8" i="72"/>
  <c r="AB92" i="72" s="1"/>
  <c r="AB35" i="72"/>
  <c r="AB78" i="72" s="1"/>
  <c r="AB91" i="72"/>
  <c r="AB50" i="72"/>
  <c r="AB11" i="72"/>
  <c r="AB95" i="72" s="1"/>
  <c r="I93" i="72"/>
  <c r="AH90" i="72"/>
  <c r="R12" i="72"/>
  <c r="R35" i="72" s="1"/>
  <c r="J67" i="72"/>
  <c r="H96" i="72"/>
  <c r="R8" i="72"/>
  <c r="R92" i="72" s="1"/>
  <c r="H67" i="72"/>
  <c r="AH55" i="72"/>
  <c r="AH54" i="72"/>
  <c r="H92" i="72"/>
  <c r="AE19" i="72"/>
  <c r="AE103" i="72" s="1"/>
  <c r="H51" i="72"/>
  <c r="AC62" i="72"/>
  <c r="AF62" i="72"/>
  <c r="AE62" i="72"/>
  <c r="AD62" i="72"/>
  <c r="O108" i="72" l="1"/>
  <c r="AC48" i="72"/>
  <c r="AB52" i="72"/>
  <c r="H108" i="72"/>
  <c r="M24" i="72"/>
  <c r="G108" i="72"/>
  <c r="L24" i="72"/>
  <c r="F108" i="72"/>
  <c r="F67" i="72"/>
  <c r="AE104" i="72"/>
  <c r="AB14" i="72"/>
  <c r="AC6" i="72"/>
  <c r="AC49" i="72" s="1"/>
  <c r="AH117" i="72"/>
  <c r="AD104" i="72"/>
  <c r="AH35" i="72"/>
  <c r="AH119" i="72" s="1"/>
  <c r="F93" i="72"/>
  <c r="AF52" i="72"/>
  <c r="AC8" i="72"/>
  <c r="AC12" i="72" s="1"/>
  <c r="AC96" i="72" s="1"/>
  <c r="S52" i="72"/>
  <c r="H54" i="72"/>
  <c r="AC11" i="72"/>
  <c r="AC95" i="72" s="1"/>
  <c r="AC50" i="72"/>
  <c r="S51" i="72"/>
  <c r="I52" i="72"/>
  <c r="U55" i="72"/>
  <c r="U49" i="72"/>
  <c r="S96" i="72"/>
  <c r="J49" i="72"/>
  <c r="S119" i="72"/>
  <c r="I96" i="72"/>
  <c r="S55" i="72"/>
  <c r="AB90" i="72"/>
  <c r="T6" i="72"/>
  <c r="T49" i="72" s="1"/>
  <c r="AC33" i="72"/>
  <c r="AC35" i="72" s="1"/>
  <c r="AC119" i="72" s="1"/>
  <c r="AF11" i="72"/>
  <c r="AF54" i="72" s="1"/>
  <c r="AF8" i="72"/>
  <c r="AF51" i="72" s="1"/>
  <c r="AF33" i="72"/>
  <c r="AF35" i="72" s="1"/>
  <c r="AF119" i="72" s="1"/>
  <c r="AF91" i="72"/>
  <c r="P52" i="72"/>
  <c r="F52" i="72"/>
  <c r="Q51" i="72"/>
  <c r="AD52" i="72"/>
  <c r="AD8" i="72"/>
  <c r="AD51" i="72" s="1"/>
  <c r="T76" i="72"/>
  <c r="AD102" i="72"/>
  <c r="AC19" i="72"/>
  <c r="AC103" i="72" s="1"/>
  <c r="AD33" i="72"/>
  <c r="AD76" i="72" s="1"/>
  <c r="U96" i="72"/>
  <c r="AE37" i="72"/>
  <c r="AE121" i="72" s="1"/>
  <c r="AE14" i="72"/>
  <c r="AD37" i="72"/>
  <c r="AD121" i="72" s="1"/>
  <c r="U119" i="72"/>
  <c r="Q76" i="72"/>
  <c r="R21" i="72"/>
  <c r="R105" i="72" s="1"/>
  <c r="AC52" i="72"/>
  <c r="P117" i="72"/>
  <c r="H93" i="72"/>
  <c r="R9" i="72"/>
  <c r="R52" i="72" s="1"/>
  <c r="P90" i="72"/>
  <c r="G55" i="72"/>
  <c r="AD14" i="72"/>
  <c r="AF48" i="72"/>
  <c r="AF6" i="72"/>
  <c r="AF90" i="72" s="1"/>
  <c r="AF63" i="72"/>
  <c r="T93" i="72"/>
  <c r="J93" i="72"/>
  <c r="I55" i="72"/>
  <c r="Q35" i="72"/>
  <c r="Q119" i="72" s="1"/>
  <c r="U54" i="72"/>
  <c r="T8" i="72"/>
  <c r="T92" i="72" s="1"/>
  <c r="I95" i="72"/>
  <c r="J52" i="72"/>
  <c r="Q55" i="72"/>
  <c r="G96" i="72"/>
  <c r="U76" i="72"/>
  <c r="Q9" i="72"/>
  <c r="Q52" i="72" s="1"/>
  <c r="F12" i="72"/>
  <c r="F96" i="72" s="1"/>
  <c r="G52" i="72"/>
  <c r="P8" i="72"/>
  <c r="P92" i="72" s="1"/>
  <c r="G54" i="72"/>
  <c r="F51" i="72"/>
  <c r="J12" i="72"/>
  <c r="T12" i="72" s="1"/>
  <c r="T35" i="72" s="1"/>
  <c r="T78" i="72" s="1"/>
  <c r="AD90" i="72"/>
  <c r="J51" i="72"/>
  <c r="P21" i="72"/>
  <c r="P105" i="72" s="1"/>
  <c r="AD91" i="72"/>
  <c r="R49" i="72"/>
  <c r="AD11" i="72"/>
  <c r="AD95" i="72" s="1"/>
  <c r="U67" i="72"/>
  <c r="G67" i="72"/>
  <c r="S76" i="72"/>
  <c r="J105" i="72"/>
  <c r="AG95" i="72"/>
  <c r="Q6" i="72"/>
  <c r="Q90" i="72" s="1"/>
  <c r="G90" i="72"/>
  <c r="AC37" i="72"/>
  <c r="AC121" i="72" s="1"/>
  <c r="AE93" i="72"/>
  <c r="AF37" i="72"/>
  <c r="AF121" i="72" s="1"/>
  <c r="AF102" i="72"/>
  <c r="AG78" i="72"/>
  <c r="AG76" i="72"/>
  <c r="AG117" i="72"/>
  <c r="AE33" i="72"/>
  <c r="AE117" i="72" s="1"/>
  <c r="AG65" i="72"/>
  <c r="AG92" i="72"/>
  <c r="AE11" i="72"/>
  <c r="AE95" i="72" s="1"/>
  <c r="AE8" i="72"/>
  <c r="AE12" i="72" s="1"/>
  <c r="AE96" i="72" s="1"/>
  <c r="AE50" i="72"/>
  <c r="AG12" i="72"/>
  <c r="AG55" i="72" s="1"/>
  <c r="AG52" i="72"/>
  <c r="AB104" i="72"/>
  <c r="Q34" i="72"/>
  <c r="Q77" i="72" s="1"/>
  <c r="Q21" i="72"/>
  <c r="Q105" i="72" s="1"/>
  <c r="G105" i="72"/>
  <c r="AB51" i="72"/>
  <c r="AB12" i="72"/>
  <c r="AB55" i="72" s="1"/>
  <c r="AB119" i="72"/>
  <c r="AB54" i="72"/>
  <c r="Q49" i="72"/>
  <c r="R51" i="72"/>
  <c r="AC90" i="72"/>
  <c r="R55" i="72"/>
  <c r="R96" i="72"/>
  <c r="AH78" i="72"/>
  <c r="R119" i="72"/>
  <c r="R78" i="72"/>
  <c r="L67" i="72" l="1"/>
  <c r="L108" i="72"/>
  <c r="M67" i="72"/>
  <c r="M108" i="72"/>
  <c r="K67" i="72"/>
  <c r="K108" i="72"/>
  <c r="AC117" i="72"/>
  <c r="AC51" i="72"/>
  <c r="AC92" i="72"/>
  <c r="AC76" i="72"/>
  <c r="AC55" i="72"/>
  <c r="T90" i="72"/>
  <c r="AC54" i="72"/>
  <c r="P51" i="72"/>
  <c r="T51" i="72"/>
  <c r="AC78" i="72"/>
  <c r="AF95" i="72"/>
  <c r="AD35" i="72"/>
  <c r="AD78" i="72" s="1"/>
  <c r="AF12" i="72"/>
  <c r="AF96" i="72" s="1"/>
  <c r="AD12" i="72"/>
  <c r="AD96" i="72" s="1"/>
  <c r="AF76" i="72"/>
  <c r="AF92" i="72"/>
  <c r="AF78" i="72"/>
  <c r="AD117" i="72"/>
  <c r="AF117" i="72"/>
  <c r="AD92" i="72"/>
  <c r="R93" i="72"/>
  <c r="Q93" i="72"/>
  <c r="AE35" i="72"/>
  <c r="AE78" i="72" s="1"/>
  <c r="AF49" i="72"/>
  <c r="F55" i="72"/>
  <c r="P12" i="72"/>
  <c r="P55" i="72" s="1"/>
  <c r="Q78" i="72"/>
  <c r="T96" i="72"/>
  <c r="T119" i="72"/>
  <c r="J55" i="72"/>
  <c r="J96" i="72"/>
  <c r="T55" i="72"/>
  <c r="AB96" i="72"/>
  <c r="AD54" i="72"/>
  <c r="AE92" i="72"/>
  <c r="AE51" i="72"/>
  <c r="AE55" i="72"/>
  <c r="AE76" i="72"/>
  <c r="AE54" i="72"/>
  <c r="AG96" i="72"/>
  <c r="AF55" i="72"/>
  <c r="AD119" i="72" l="1"/>
  <c r="AD55" i="72"/>
  <c r="AE119" i="72"/>
  <c r="P96" i="72"/>
  <c r="P35" i="72"/>
  <c r="P78" i="72" s="1"/>
  <c r="P119" i="7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Alessandro Chiodi</author>
  </authors>
  <commentList>
    <comment ref="F29" authorId="0" shapeId="0" xr:uid="{5F6BCB92-D765-4C97-B3B6-85B54C0B0089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Relative EFF to gas boilers</t>
        </r>
      </text>
    </comment>
    <comment ref="AB31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Assumed the same cost of panel heaters, as no data was available</t>
        </r>
      </text>
    </comment>
    <comment ref="F46" authorId="0" shapeId="0" xr:uid="{C935383A-7A16-4A61-BAF2-0B2727C9187F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Efficiencies are calculated automatically as relative to the BY technologies. This automated calculation takes place in the _trans file</t>
        </r>
      </text>
    </comment>
    <comment ref="K46" authorId="0" shapeId="0" xr:uid="{BCE2354F-F8FA-43DB-BE59-0B1C6EF5524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Efficiencies are calculated automatically as relative to the BY technologies. This automated calculation takes place in the _trans file</t>
        </r>
      </text>
    </comment>
    <comment ref="P46" authorId="0" shapeId="0" xr:uid="{DC3EC0A5-9834-4711-8ED2-9537CE69A80E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Efficiencies are calculated automatically as relative to the BY technologies. This automated calculation takes place in the _trans file</t>
        </r>
      </text>
    </comment>
    <comment ref="AL48" authorId="0" shapeId="0" xr:uid="{00000000-0006-0000-0200-000004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49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50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51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52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53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54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55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56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57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59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61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62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63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64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65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66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67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68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69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70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72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74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75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76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77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78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80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81" authorId="0" shapeId="0" xr:uid="{00000000-0006-0000-0200-000021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F87" authorId="0" shapeId="0" xr:uid="{3F4EF49F-8932-4B7D-B407-5C782FB5AD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Efficiencies are calculated automatically as relative to the BY technologies. This automated calculation takes place in the _trans file</t>
        </r>
      </text>
    </comment>
    <comment ref="K87" authorId="0" shapeId="0" xr:uid="{4974B1AF-9CE3-4338-B644-791E096BF78C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Efficiencies are calculated automatically as relative to the BY technologies. This automated calculation takes place in the _trans file</t>
        </r>
      </text>
    </comment>
    <comment ref="P87" authorId="0" shapeId="0" xr:uid="{5A11DDA5-698C-4B25-8B57-FB9C8309FC30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Efficiencies are calculated automatically as relative to the BY technologies. This automated calculation takes place in the _trans file</t>
        </r>
      </text>
    </comment>
    <comment ref="AL89" authorId="0" shapeId="0" xr:uid="{00000000-0006-0000-0200-000022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90" authorId="0" shapeId="0" xr:uid="{00000000-0006-0000-0200-000023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91" authorId="0" shapeId="0" xr:uid="{00000000-0006-0000-0200-000024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92" authorId="0" shapeId="0" xr:uid="{00000000-0006-0000-0200-000025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93" authorId="0" shapeId="0" xr:uid="{00000000-0006-0000-0200-000026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94" authorId="0" shapeId="0" xr:uid="{00000000-0006-0000-0200-000027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95" authorId="0" shapeId="0" xr:uid="{00000000-0006-0000-0200-000028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96" authorId="0" shapeId="0" xr:uid="{00000000-0006-0000-0200-000029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97" authorId="0" shapeId="0" xr:uid="{00000000-0006-0000-0200-00002A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98" authorId="0" shapeId="0" xr:uid="{00000000-0006-0000-0200-00002B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00" authorId="0" shapeId="0" xr:uid="{00000000-0006-0000-0200-00002C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02" authorId="0" shapeId="0" xr:uid="{00000000-0006-0000-0200-00002D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03" authorId="0" shapeId="0" xr:uid="{00000000-0006-0000-0200-00002E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04" authorId="0" shapeId="0" xr:uid="{00000000-0006-0000-0200-00002F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05" authorId="0" shapeId="0" xr:uid="{00000000-0006-0000-0200-000030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06" authorId="0" shapeId="0" xr:uid="{00000000-0006-0000-0200-000031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07" authorId="0" shapeId="0" xr:uid="{00000000-0006-0000-0200-000032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08" authorId="0" shapeId="0" xr:uid="{00000000-0006-0000-0200-000033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09" authorId="0" shapeId="0" xr:uid="{00000000-0006-0000-0200-000034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10" authorId="0" shapeId="0" xr:uid="{00000000-0006-0000-0200-000035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11" authorId="0" shapeId="0" xr:uid="{00000000-0006-0000-0200-000036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13" authorId="0" shapeId="0" xr:uid="{00000000-0006-0000-0200-000037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15" authorId="0" shapeId="0" xr:uid="{00000000-0006-0000-0200-000039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16" authorId="0" shapeId="0" xr:uid="{00000000-0006-0000-0200-00003A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17" authorId="0" shapeId="0" xr:uid="{00000000-0006-0000-0200-00003B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18" authorId="0" shapeId="0" xr:uid="{00000000-0006-0000-0200-00003C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19" authorId="0" shapeId="0" xr:uid="{00000000-0006-0000-0200-00003D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21" authorId="0" shapeId="0" xr:uid="{00000000-0006-0000-0200-00003E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  <comment ref="AL122" authorId="0" shapeId="0" xr:uid="{00000000-0006-0000-0200-00003F00000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Set in the Transormation (_Trans) file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Alessandro Chiodi</author>
    <author>Author</author>
  </authors>
  <commentList>
    <comment ref="D7" authorId="0" shapeId="0" xr:uid="{8326A9D2-A786-414D-8C72-49EE2711FE00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E7" authorId="0" shapeId="0" xr:uid="{8903BA68-8571-4C5C-AC2D-4938A5DFFD7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F7" authorId="0" shapeId="0" xr:uid="{C15F0C16-5243-4E15-BA7C-8C0936CC6A7C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G7" authorId="0" shapeId="0" xr:uid="{0AA74659-6B30-45CC-B67F-B51FE21CAFF6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H7" authorId="0" shapeId="0" xr:uid="{7E9CE16C-B99B-4C50-92F7-1166F15235F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D9" authorId="0" shapeId="0" xr:uid="{A85A6F30-D04F-4DD8-A278-F9753F3868DF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E9" authorId="0" shapeId="0" xr:uid="{99E19768-47AE-4BBB-862B-76E3BACE923E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F9" authorId="0" shapeId="0" xr:uid="{7C4796DB-FEC3-4C9C-AD37-A0B842F13F3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G9" authorId="0" shapeId="0" xr:uid="{CC78EA9F-A4B8-47F8-8ECA-1D40CC5155A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H9" authorId="0" shapeId="0" xr:uid="{AE8F5521-74BC-4E79-A8B0-05ABF48BB5B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D10" authorId="0" shapeId="0" xr:uid="{3BE7BA01-4DFE-4743-A0BF-A876E2EFA01C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E10" authorId="0" shapeId="0" xr:uid="{FBFF79AA-31C6-485E-BDAC-FF97C30B65A8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F10" authorId="0" shapeId="0" xr:uid="{2E64E056-5555-4375-A063-D3A3A5E11619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G10" authorId="0" shapeId="0" xr:uid="{673688AC-E2A6-4F9E-B448-81E483A6745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H10" authorId="0" shapeId="0" xr:uid="{4945802F-B465-44A0-BB6D-DB407BA4883A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D11" authorId="0" shapeId="0" xr:uid="{C0439472-49C4-450B-80D4-3C9D26F73F0D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E11" authorId="0" shapeId="0" xr:uid="{E3D09029-D27D-4F67-B00E-4167D433E8A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F11" authorId="0" shapeId="0" xr:uid="{B4FE8235-DC38-42CA-9D47-8D8842249C19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G11" authorId="0" shapeId="0" xr:uid="{7E1F91EE-259F-4753-B2CA-87AAC17A12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H11" authorId="0" shapeId="0" xr:uid="{03620F8B-60B4-4EE7-A068-AF80E976565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D12" authorId="0" shapeId="0" xr:uid="{6848B90B-9ED5-493E-B719-D7D8CC90C93A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E12" authorId="0" shapeId="0" xr:uid="{74F872B7-D905-4010-95DC-595B7BD84616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F12" authorId="0" shapeId="0" xr:uid="{774E0F9A-6099-4F52-8BBB-C581E2C18164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G12" authorId="0" shapeId="0" xr:uid="{EF1A9FB2-9FF4-484B-A113-951A77C9F996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H12" authorId="0" shapeId="0" xr:uid="{ED499A0F-0F3F-4532-BB85-49D2ACBA7BB6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D13" authorId="0" shapeId="0" xr:uid="{E18F8184-C28C-4762-8997-B3DD703E870C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E13" authorId="0" shapeId="0" xr:uid="{3F5A7E4D-CC2E-45A3-9B0B-975B1276B0F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F13" authorId="0" shapeId="0" xr:uid="{503BD6D6-C241-4FE9-BB5B-3C27DE085C7E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G13" authorId="0" shapeId="0" xr:uid="{CE250995-E947-43CF-8741-46E123B7DE6E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H13" authorId="0" shapeId="0" xr:uid="{80C360AC-4DA1-4CB6-AEE9-8D7291814E6C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N13" authorId="1" shapeId="0" xr:uid="{A24D0444-DB19-4456-83C2-E1F56B2457BD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O13" authorId="1" shapeId="0" xr:uid="{41ACF726-C166-4C49-B980-CD14373003CF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P13" authorId="1" shapeId="0" xr:uid="{FEF93A0A-D701-4E83-8C8D-57B89F62FAA7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Q13" authorId="1" shapeId="0" xr:uid="{D97D5921-964C-468F-9FDD-CCB118331C8F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R13" authorId="1" shapeId="0" xr:uid="{192D83DD-01C3-41A6-9B46-27BF04881D8E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D16" authorId="0" shapeId="0" xr:uid="{CFB06C5D-BB6C-4082-A2F8-DC14F4D7E3E9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E16" authorId="0" shapeId="0" xr:uid="{3E27A183-A486-4C3E-9AE6-B9A7B89E170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F16" authorId="0" shapeId="0" xr:uid="{8B117E50-2536-47D4-B930-4BD3967D68D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G16" authorId="0" shapeId="0" xr:uid="{E5598775-D483-427A-95FA-87D3C5084377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H16" authorId="0" shapeId="0" xr:uid="{1532CCBD-B29C-4F91-8383-932F4F83C0AC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D17" authorId="1" shapeId="0" xr:uid="{EABED8A7-7E49-4E79-8826-1BDAA3B9C6EB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E17" authorId="1" shapeId="0" xr:uid="{E6E8EA35-9DC9-44E2-8611-17FBF8F4EF6B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F17" authorId="1" shapeId="0" xr:uid="{A4033E7E-A56E-48F3-AD3C-A2BFA38281D8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G17" authorId="1" shapeId="0" xr:uid="{699A30AC-667A-44CC-BDF9-EBD7D08172DF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H17" authorId="1" shapeId="0" xr:uid="{01CB2DD2-774D-456B-B7F3-8DAE95614745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I17" authorId="1" shapeId="0" xr:uid="{8C618B5A-D723-4105-9064-461A32F31951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J17" authorId="1" shapeId="0" xr:uid="{8AF18494-30E2-43AE-B10B-AF323A63C838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K17" authorId="1" shapeId="0" xr:uid="{D15CB8A9-3597-4299-BA0E-52EC7139C3B0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L17" authorId="1" shapeId="0" xr:uid="{58FCCB22-32B6-4339-B475-8D7A1AF441F3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M17" authorId="1" shapeId="0" xr:uid="{CA3A731E-32FC-4755-A4E6-C35530F7336A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N17" authorId="1" shapeId="0" xr:uid="{266CA27F-E172-40AB-A385-9D200F4B5B8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O17" authorId="1" shapeId="0" xr:uid="{07C94BE7-C4C8-4923-9B6B-431EF097CA4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P17" authorId="1" shapeId="0" xr:uid="{D5476DBA-5749-4AD6-8D93-1534D50E67BF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Q17" authorId="1" shapeId="0" xr:uid="{BD415801-FBD5-454C-8928-AA5BDF15FE67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R17" authorId="1" shapeId="0" xr:uid="{76E5D8BE-3A22-4831-BF57-85AA0027C31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S17" authorId="1" shapeId="0" xr:uid="{C9D0101E-F829-4A9A-A80D-C8E7B53DEED5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T17" authorId="1" shapeId="0" xr:uid="{1BB1F1D3-130A-42E6-AD65-C0432374B4D3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U17" authorId="1" shapeId="0" xr:uid="{2EDBEBD4-E934-4CE4-A5F0-AEE4D99FACC6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V17" authorId="1" shapeId="0" xr:uid="{9227207B-E706-49AD-854F-15B2698F2179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W17" authorId="1" shapeId="0" xr:uid="{E81EAEED-F383-4CB9-9AAC-ACDB433AC803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X17" authorId="1" shapeId="0" xr:uid="{F059B5DB-32F8-4589-8E44-B5CAF470E595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Y17" authorId="1" shapeId="0" xr:uid="{E0AD1DAF-BE94-41BD-8FCE-6D96372CC40F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Z17" authorId="1" shapeId="0" xr:uid="{EE03B7ED-831F-43C8-B88D-2BA0B4BB28A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A17" authorId="1" shapeId="0" xr:uid="{28616CD0-B8D0-45FB-9A0E-654485BA2E94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B17" authorId="1" shapeId="0" xr:uid="{9BA8A19B-A978-473F-8842-2E36FC9D60D4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C17" authorId="1" shapeId="0" xr:uid="{8EAACC30-E124-4390-870C-48D9C0EA6B6F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D17" authorId="1" shapeId="0" xr:uid="{F305F6FB-807F-4E9C-9C20-49698B4C3F62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E17" authorId="1" shapeId="0" xr:uid="{3818E0E2-C185-4A94-901D-755123F7557B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F17" authorId="1" shapeId="0" xr:uid="{962BCFEC-AED4-42DF-B337-3F63309656B7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G17" authorId="1" shapeId="0" xr:uid="{C853037C-4435-465D-8C19-22ED0108B655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H17" authorId="1" shapeId="0" xr:uid="{C9020F58-066B-4010-AE98-EDFEB04AABF1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I17" authorId="1" shapeId="0" xr:uid="{F7C5EF13-0B89-474C-8717-9884118EF21B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J17" authorId="1" shapeId="0" xr:uid="{0A5F6789-917B-489A-8AB4-9DFB8D8808BD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K17" authorId="1" shapeId="0" xr:uid="{8A88EEC3-7200-43E1-8B56-BED77AE278AE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L17" authorId="1" shapeId="0" xr:uid="{5AACF74F-D093-49BD-A073-CA32DA242555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M17" authorId="1" shapeId="0" xr:uid="{F59C1188-83FA-4BB0-945D-CAB84CB77A55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N17" authorId="1" shapeId="0" xr:uid="{C6D5E3B1-6270-4F07-A8D6-6E060BD79F0D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O17" authorId="1" shapeId="0" xr:uid="{E63E8852-18FA-4EA0-81EC-1AC3924BF2A3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P17" authorId="1" shapeId="0" xr:uid="{557322FD-23C5-49D2-97B3-576FE1605D9D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Q17" authorId="1" shapeId="0" xr:uid="{ADEB959E-83C9-4D62-80AC-796E3ACC836D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R17" authorId="1" shapeId="0" xr:uid="{4C025997-A89C-43DB-9E39-B119C266B676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S17" authorId="1" shapeId="0" xr:uid="{63C4CABF-5A92-4F05-BF13-93B7E3F182CD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T17" authorId="1" shapeId="0" xr:uid="{CD8F20EF-F87F-449A-87D6-004258D9C9A9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U17" authorId="1" shapeId="0" xr:uid="{E0B95DB0-42C3-4F46-9949-3F1C79CD5B16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V17" authorId="1" shapeId="0" xr:uid="{F2AF6531-8603-47D4-85E9-34D04809F86B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W17" authorId="1" shapeId="0" xr:uid="{0E9F03AF-EBA3-42A4-A7E3-AF5993B306E5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X17" authorId="1" shapeId="0" xr:uid="{EDDC4CBB-1D88-4992-A534-FF35293C437A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Y17" authorId="1" shapeId="0" xr:uid="{D31070B4-4B22-4AE1-A794-F600E98D7B4F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AZ17" authorId="1" shapeId="0" xr:uid="{E64393FB-849F-4B81-8238-C9717A2CCA42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A17" authorId="1" shapeId="0" xr:uid="{9903051C-617A-4228-942E-031B991E1A41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B17" authorId="1" shapeId="0" xr:uid="{C7601619-D51B-4D98-BC48-C93CB96EB8B0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C17" authorId="1" shapeId="0" xr:uid="{21F87A56-0473-46C0-9CF9-551D92965422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D17" authorId="1" shapeId="0" xr:uid="{CD254220-D899-4510-93DD-126EC16B7DD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E17" authorId="1" shapeId="0" xr:uid="{05A646E9-817F-4949-BF82-114689EF4833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F17" authorId="1" shapeId="0" xr:uid="{70CF8BE0-3931-492A-96A5-A2D678174228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G17" authorId="1" shapeId="0" xr:uid="{72548C7A-6B9C-43D6-8E98-5ECFA949D577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H17" authorId="1" shapeId="0" xr:uid="{6A0982F6-CBAC-42E0-BE97-8EA498217F29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I17" authorId="1" shapeId="0" xr:uid="{73610B30-221E-4014-9A67-77B1D563FA36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J17" authorId="1" shapeId="0" xr:uid="{4CABFEA0-315F-4F95-BE11-352D288FB91E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K17" authorId="1" shapeId="0" xr:uid="{12A17D1A-13BF-4197-9314-78CE487F75FA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L17" authorId="1" shapeId="0" xr:uid="{EEBA7D78-903E-4A4F-B340-2CFB8B5B3A53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M17" authorId="1" shapeId="0" xr:uid="{F36F1829-8373-4B62-8D09-43DBC0E73E4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N17" authorId="1" shapeId="0" xr:uid="{A498D802-17A8-458C-9BDE-256F025EAD83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O17" authorId="1" shapeId="0" xr:uid="{28CD0B5E-920A-4301-85B1-9587CA5A692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P17" authorId="1" shapeId="0" xr:uid="{7F48ED3F-ED37-4488-9946-7A3D61FE7E7B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Q17" authorId="1" shapeId="0" xr:uid="{1796E97B-01F2-484F-8875-B7272E70263A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R17" authorId="1" shapeId="0" xr:uid="{98527523-D9A9-4868-8A02-4118F07F7767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S17" authorId="1" shapeId="0" xr:uid="{4B56F25E-8475-41D4-A8D0-437F7870110D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T17" authorId="1" shapeId="0" xr:uid="{C4C8EB44-0357-4404-A6E5-243477BC1245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U17" authorId="1" shapeId="0" xr:uid="{DCB6D8CE-878E-4722-B2A9-7E8EEB6A3299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V17" authorId="1" shapeId="0" xr:uid="{56ED729E-AADB-49FC-919D-FA311943B579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W17" authorId="1" shapeId="0" xr:uid="{747FD24D-DE86-471E-A177-A5DEC0290941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X17" authorId="1" shapeId="0" xr:uid="{F6B3F0C7-91EF-4795-851F-796F28E757AD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Y17" authorId="1" shapeId="0" xr:uid="{F7005E5A-FE03-4BAE-97D6-FFB219FDA34F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BZ17" authorId="1" shapeId="0" xr:uid="{ED3EBC12-1D8C-437E-88A2-892B6A0B965A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CA17" authorId="1" shapeId="0" xr:uid="{B0A7B33B-9BD2-4343-9C01-ED793E5BB3C7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CB17" authorId="1" shapeId="0" xr:uid="{C9346ED1-B5B7-4902-A017-97AD808A6A18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CC17" authorId="1" shapeId="0" xr:uid="{AF67A8A8-546A-4916-9720-3C5FC3D73FF6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CD17" authorId="1" shapeId="0" xr:uid="{0FD0A379-DB06-48CD-83AF-B49C32CCD7F7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CE17" authorId="1" shapeId="0" xr:uid="{1FAD4F75-3A9A-4A91-AEC2-4EAC94FFA105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CF17" authorId="1" shapeId="0" xr:uid="{2849D620-9AD8-4CAC-86C7-28FF8C7A56AD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CG17" authorId="1" shapeId="0" xr:uid="{9B605745-FE34-4E12-88D8-225139C26678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CH17" authorId="1" shapeId="0" xr:uid="{C9076B1B-8F6F-4584-AD20-3EA3BAF214F5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CI17" authorId="1" shapeId="0" xr:uid="{4F706547-4101-4E6D-AC2C-3BD7E96C6797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CJ17" authorId="1" shapeId="0" xr:uid="{D44AD083-9203-4EB2-9947-7F9FD3B3EC17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CK17" authorId="1" shapeId="0" xr:uid="{235A8956-B7AB-4EB5-A749-5D6FBB743DD2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SE</t>
        </r>
      </text>
    </comment>
    <comment ref="D19" authorId="0" shapeId="0" xr:uid="{35B49B73-EAEE-4464-A406-275F2C2816C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E19" authorId="0" shapeId="0" xr:uid="{6F5D8196-316C-46FA-AC77-CAD97B1B76E0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F19" authorId="0" shapeId="0" xr:uid="{A0783F67-7C86-4D6C-AD52-801AFB0B47C0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G19" authorId="0" shapeId="0" xr:uid="{91404BB1-0564-4A75-94CD-3914BC7E9AA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H19" authorId="0" shapeId="0" xr:uid="{8AD910D0-2F75-49D2-B20E-7DCBE30D8120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D21" authorId="0" shapeId="0" xr:uid="{32DAAC8E-2D7F-4BCE-BB9D-CDE8E23107E0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E21" authorId="0" shapeId="0" xr:uid="{DD177C97-896A-4FB2-BC4D-E3101D8E1BA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F21" authorId="0" shapeId="0" xr:uid="{D4E570EB-18F0-41B1-AE97-36C13CF198B4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G21" authorId="0" shapeId="0" xr:uid="{040B732F-902E-4E14-89E3-1988B67E1F88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H21" authorId="0" shapeId="0" xr:uid="{B64C6FFF-74F5-4DA3-89A7-096E3F3ADA0D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D22" authorId="1" shapeId="0" xr:uid="{8A73B83F-80DD-45B2-9E74-B168CB5BD594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CE</t>
        </r>
      </text>
    </comment>
    <comment ref="BB22" authorId="1" shapeId="0" xr:uid="{1F06CD05-EBCD-4BCA-AA0C-3E9107CA6346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C22" authorId="1" shapeId="0" xr:uid="{B819C32B-47D4-485A-A74E-7D20E9A1B4AA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D22" authorId="1" shapeId="0" xr:uid="{22CB6934-38D9-44E6-A4A4-F0805B2948DF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E22" authorId="1" shapeId="0" xr:uid="{45D9BB08-DF84-4226-B0AD-CC85322A4A45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F22" authorId="1" shapeId="0" xr:uid="{D9819A53-E073-48A0-A91F-9D03AE17D609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G22" authorId="1" shapeId="0" xr:uid="{8E139D08-30E7-444D-962E-050121129DA0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H22" authorId="1" shapeId="0" xr:uid="{B125F6F5-BE22-4DAE-A836-C23337D8A3FE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I22" authorId="1" shapeId="0" xr:uid="{2B982B08-FFB7-40E0-9FE7-A39746496380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J22" authorId="1" shapeId="0" xr:uid="{B2E3EA5A-8026-4360-B70C-A09DBBE109D8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K22" authorId="1" shapeId="0" xr:uid="{C0D1D31A-F38D-4EDE-9624-9EA70F4BC92A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L22" authorId="1" shapeId="0" xr:uid="{3101C8D3-A0E3-434C-8019-0C907425F6D3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M22" authorId="1" shapeId="0" xr:uid="{EE300E89-1E83-43C9-B230-AD94BD54BAF9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N22" authorId="1" shapeId="0" xr:uid="{DD0DC1E6-1D4E-44EE-915A-F994168BE45A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O22" authorId="1" shapeId="0" xr:uid="{305596A2-67CA-4B9A-8A1D-EAEE7B4412A5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P22" authorId="1" shapeId="0" xr:uid="{4C8E82ED-BEBE-4F4E-A003-A870CC81D2EF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D23" authorId="1" shapeId="0" xr:uid="{3B2039C0-5E84-4D9B-A52F-85EFD00F8131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CE</t>
        </r>
      </text>
    </comment>
    <comment ref="BB23" authorId="1" shapeId="0" xr:uid="{66DC19E1-2F06-4F2F-8275-0A3E2275E1F7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C23" authorId="1" shapeId="0" xr:uid="{1F3232A5-9DEB-4E3A-A331-5BAFACBAB9EA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D23" authorId="1" shapeId="0" xr:uid="{4BCC6B09-782A-4DAA-A773-60C6878F00D9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E23" authorId="1" shapeId="0" xr:uid="{BEDC8958-3768-49DD-8F47-C33F1053C248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F23" authorId="1" shapeId="0" xr:uid="{2389F9DF-944A-467B-A1C3-887F21FFAF4E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G23" authorId="1" shapeId="0" xr:uid="{6608A06B-74D2-4FC6-993E-20B2F73DDC00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H23" authorId="1" shapeId="0" xr:uid="{8ECCA331-EE6A-4999-AD16-92F4EDBDC155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I23" authorId="1" shapeId="0" xr:uid="{9F9CB9B7-C840-4B8C-9209-E600AF097C1B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J23" authorId="1" shapeId="0" xr:uid="{12FE6AF4-5AD8-4555-A560-81D136528B7D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K23" authorId="1" shapeId="0" xr:uid="{D7A469DB-6CB1-4ECA-A4E2-BC0988FD3EC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L23" authorId="1" shapeId="0" xr:uid="{D734EF89-4B06-43DB-8859-854B7EB7F3F2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M23" authorId="1" shapeId="0" xr:uid="{214020DD-B554-47A4-A6BE-41F800A5656B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N23" authorId="1" shapeId="0" xr:uid="{99300362-79F2-451F-8A2A-4FBA33E47CF8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O23" authorId="1" shapeId="0" xr:uid="{20A73248-24DF-4ADF-B2E6-0DADEDE9BA05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BP23" authorId="1" shapeId="0" xr:uid="{C5E1718A-280A-4C00-A95F-740F1CF1FC2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Value from CE taken</t>
        </r>
      </text>
    </comment>
    <comment ref="D25" authorId="0" shapeId="0" xr:uid="{1725F5EE-A6F0-4A3B-B58D-04465AB2B10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E25" authorId="0" shapeId="0" xr:uid="{900EAA94-EB20-4A65-81B0-2BE7C788B4CF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F25" authorId="0" shapeId="0" xr:uid="{F32F33F8-A6E3-4AC7-9204-0DD3D66AFF4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G25" authorId="0" shapeId="0" xr:uid="{ED38BCE3-16BE-42B6-B1DA-483BA8DD7CF0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H25" authorId="0" shapeId="0" xr:uid="{09D61DC8-04C0-49DE-BAD2-9313B77F839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AH26" authorId="1" shapeId="0" xr:uid="{B3C14C5F-28BC-4FB6-90B1-411B8B250484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Value from NE used as the one indicated here is very high</t>
        </r>
      </text>
    </comment>
    <comment ref="AM26" authorId="1" shapeId="0" xr:uid="{32F204E6-0B89-4AFD-A9F6-F2253F512532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Value from NE used as the one indicated here is very high</t>
        </r>
      </text>
    </comment>
    <comment ref="BG26" authorId="1" shapeId="0" xr:uid="{14D836F4-7428-47A2-AE06-DDB37FD835B4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Additional cost for the installation of the ventilation system</t>
        </r>
      </text>
    </comment>
    <comment ref="BH26" authorId="1" shapeId="0" xr:uid="{B0A7996A-986B-40CF-826D-4D75ED1220E9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Additional cost for the installation of the ventilation system</t>
        </r>
      </text>
    </comment>
    <comment ref="BI26" authorId="1" shapeId="0" xr:uid="{F98BD242-A6A3-47A0-8127-9A1441C7C8F3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Additional cost for the installation of the ventilation system</t>
        </r>
      </text>
    </comment>
    <comment ref="BJ26" authorId="1" shapeId="0" xr:uid="{EC3380F2-D54D-4C67-847A-FA3CE7677B11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Additional cost for the installation of the ventilation system</t>
        </r>
      </text>
    </comment>
    <comment ref="BK26" authorId="1" shapeId="0" xr:uid="{083371F9-2DF3-43D4-A08C-D262FEDDA426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Additional cost for the installation of the ventilation system</t>
        </r>
      </text>
    </comment>
    <comment ref="D34" authorId="1" shapeId="0" xr:uid="{D9C55023-D7BC-4DEB-9FB6-40175919DB38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EE</t>
        </r>
      </text>
    </comment>
    <comment ref="AC34" authorId="1" shapeId="0" xr:uid="{9443FC10-CAD5-4010-97A0-1DC8CC5D74BE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</t>
        </r>
      </text>
    </comment>
    <comment ref="AD34" authorId="1" shapeId="0" xr:uid="{C1805512-ACA8-422F-A20F-E292042970ED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</t>
        </r>
      </text>
    </comment>
    <comment ref="AE34" authorId="1" shapeId="0" xr:uid="{3C6063C7-9CD8-4785-8593-D74802178FB3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</t>
        </r>
      </text>
    </comment>
    <comment ref="AF34" authorId="1" shapeId="0" xr:uid="{6FE5CD6D-9432-48B2-9481-CB2802E57D09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</t>
        </r>
      </text>
    </comment>
    <comment ref="AG34" authorId="1" shapeId="0" xr:uid="{2772F55E-F497-411F-AB82-B3A90031095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</t>
        </r>
      </text>
    </comment>
    <comment ref="AM34" authorId="1" shapeId="0" xr:uid="{EF4D9588-38FD-422F-BEBA-754F8D5713CA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
Electric EFF</t>
        </r>
      </text>
    </comment>
    <comment ref="AN34" authorId="1" shapeId="0" xr:uid="{5C342EDC-56AD-48E2-A495-7AEAC4A059F1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
Electric EFF</t>
        </r>
      </text>
    </comment>
    <comment ref="AO34" authorId="1" shapeId="0" xr:uid="{2E8409D2-16C9-4B1E-B087-198197A02F73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
Electric EFF</t>
        </r>
      </text>
    </comment>
    <comment ref="AP34" authorId="1" shapeId="0" xr:uid="{EAF3D3C7-B788-4C51-B473-E5FB154941DF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
Electric EFF</t>
        </r>
      </text>
    </comment>
    <comment ref="AQ34" authorId="1" shapeId="0" xr:uid="{D4131CF9-61B0-4EAD-9C42-06C70B9D5256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
Electric EFF</t>
        </r>
      </text>
    </comment>
    <comment ref="BB34" authorId="1" shapeId="0" xr:uid="{B2E816E2-A904-4F6A-A15B-123699C91496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</t>
        </r>
      </text>
    </comment>
    <comment ref="BC34" authorId="1" shapeId="0" xr:uid="{E852F44F-A289-42DD-ABBB-EF21EE0AF48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</t>
        </r>
      </text>
    </comment>
    <comment ref="BD34" authorId="1" shapeId="0" xr:uid="{534C11F2-84A1-4006-8013-49D26D523477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</t>
        </r>
      </text>
    </comment>
    <comment ref="BE34" authorId="1" shapeId="0" xr:uid="{5DB8A2B1-01F5-47EA-BB8C-34131B77483A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</t>
        </r>
      </text>
    </comment>
    <comment ref="BF34" authorId="1" shapeId="0" xr:uid="{20B95918-7AEB-45B5-A48E-E10B6F2F9809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</t>
        </r>
      </text>
    </comment>
    <comment ref="BL34" authorId="1" shapeId="0" xr:uid="{DFC7C957-76D4-4549-8155-0FB71497E398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Assumed. Data missing</t>
        </r>
      </text>
    </comment>
    <comment ref="D35" authorId="1" shapeId="0" xr:uid="{F9C177F4-9957-43E3-AE6B-FE9B4F4A5567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from EE</t>
        </r>
      </text>
    </comment>
    <comment ref="AC35" authorId="1" shapeId="0" xr:uid="{2D8C8DCF-D3F0-4718-BC65-A0AB5257DF3A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</t>
        </r>
      </text>
    </comment>
    <comment ref="AD35" authorId="1" shapeId="0" xr:uid="{64A9534B-AAE1-4FD2-A623-5139E45A4DAD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</t>
        </r>
      </text>
    </comment>
    <comment ref="AE35" authorId="1" shapeId="0" xr:uid="{9973C54C-4438-4936-A406-35A9EF6F871E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</t>
        </r>
      </text>
    </comment>
    <comment ref="AF35" authorId="1" shapeId="0" xr:uid="{602D82B5-68DD-4DE9-B0DF-87757BED7084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</t>
        </r>
      </text>
    </comment>
    <comment ref="AG35" authorId="1" shapeId="0" xr:uid="{75DA3FFC-DCB9-4B1E-9C76-EB9ABAB78842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</t>
        </r>
      </text>
    </comment>
    <comment ref="AM35" authorId="1" shapeId="0" xr:uid="{8DDB03FA-D6C4-4395-8334-42F60ED1F997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
Electric EFF</t>
        </r>
      </text>
    </comment>
    <comment ref="AN35" authorId="1" shapeId="0" xr:uid="{AC828397-1871-4ED2-9350-0B6F7106D038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
Electric EFF</t>
        </r>
      </text>
    </comment>
    <comment ref="AO35" authorId="1" shapeId="0" xr:uid="{7FC7D93D-AF6E-4D43-B8F3-3B1B7BC42F02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
Electric EFF</t>
        </r>
      </text>
    </comment>
    <comment ref="AP35" authorId="1" shapeId="0" xr:uid="{4BE0109D-ADE1-48CD-B8A5-070890C28B8E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
Electric EFF</t>
        </r>
      </text>
    </comment>
    <comment ref="AQ35" authorId="1" shapeId="0" xr:uid="{7A8837A0-68E2-4745-BDF3-5E78934A1083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EE used
Electric EFF</t>
        </r>
      </text>
    </comment>
    <comment ref="BB35" authorId="1" shapeId="0" xr:uid="{8A31C144-9DB4-4B7F-92E8-62080806D085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EE used</t>
        </r>
      </text>
    </comment>
    <comment ref="BC35" authorId="1" shapeId="0" xr:uid="{FC2198D2-BC4B-4181-8FA9-22CBA13B2103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EE used</t>
        </r>
      </text>
    </comment>
    <comment ref="BD35" authorId="1" shapeId="0" xr:uid="{DF7F2B05-00AB-4C1C-9295-FE18EB7341AF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EE used</t>
        </r>
      </text>
    </comment>
    <comment ref="BE35" authorId="1" shapeId="0" xr:uid="{794E6616-ED4D-40B9-818D-27015B523BC6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EE used</t>
        </r>
      </text>
    </comment>
    <comment ref="BF35" authorId="1" shapeId="0" xr:uid="{83BA7473-1BDE-408E-9528-E98424AC7A56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Data missing. EE used</t>
        </r>
      </text>
    </comment>
    <comment ref="BL35" authorId="1" shapeId="0" xr:uid="{521E2038-E955-4579-BF95-BD774988CD5E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Assumed. Data missing</t>
        </r>
      </text>
    </comment>
    <comment ref="AE36" authorId="1" shapeId="0" xr:uid="{8BE2D23C-859C-4996-BBA0-7606E2FC142D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BQ36" authorId="1" shapeId="0" xr:uid="{1A179569-99F2-4C38-9FCF-267DD77A38D9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BR36" authorId="1" shapeId="0" xr:uid="{2B197A28-7DBA-4D4A-B507-DAC7594C1129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BS36" authorId="1" shapeId="0" xr:uid="{83856472-F42E-4598-9074-4C54444BE932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D37" authorId="0" shapeId="0" xr:uid="{1A3BC4CB-3673-4116-93D8-41C22E3ABF1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E37" authorId="0" shapeId="0" xr:uid="{B093AE7D-4EDE-46C4-994E-4E0E45F0A576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F37" authorId="0" shapeId="0" xr:uid="{9C9D7498-2B5A-4A5C-8473-51B9323B14F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G37" authorId="0" shapeId="0" xr:uid="{7E228482-5086-4D7E-8A65-E54AB6718A6E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H37" authorId="0" shapeId="0" xr:uid="{C0341853-BE18-4464-8041-C7AF6A2150BD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AC37" authorId="1" shapeId="0" xr:uid="{3456A17E-97D3-4605-8A46-41396942B6D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AD37" authorId="1" shapeId="0" xr:uid="{CF6B2A54-E1AB-4151-A28C-2D6AEFD9802A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AE37" authorId="1" shapeId="0" xr:uid="{C7F593C6-5670-41EF-A4B3-3A3D52FC4057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BQ37" authorId="1" shapeId="0" xr:uid="{E4FBF29A-08EA-44BC-B257-9462FA008F76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BR37" authorId="1" shapeId="0" xr:uid="{D801F933-4A8E-432D-B884-E8D18782E6E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BS37" authorId="1" shapeId="0" xr:uid="{D88ADE76-B6BD-4E4E-97E5-6ADDE59E54EB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D38" authorId="1" shapeId="0" xr:uid="{7854CE94-F3CC-4A43-BABA-FFC83AB95658}">
      <text>
        <r>
          <rPr>
            <b/>
            <sz val="9"/>
            <color indexed="81"/>
            <rFont val="Tahoma"/>
            <family val="2"/>
          </rPr>
          <t>E4SMA:
CE value</t>
        </r>
      </text>
    </comment>
    <comment ref="AC38" authorId="1" shapeId="0" xr:uid="{105354DD-FFB8-4F30-9C73-83592772CE0E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 xml:space="preserve">Data missing. NE data used
</t>
        </r>
      </text>
    </comment>
    <comment ref="AD38" authorId="1" shapeId="0" xr:uid="{769945A4-266C-4975-81B7-549D45FB395B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 xml:space="preserve">Data missing. NE data used
</t>
        </r>
      </text>
    </comment>
    <comment ref="AE38" authorId="1" shapeId="0" xr:uid="{ADAC9249-12E9-44B9-AF30-AA17218C1119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 xml:space="preserve">Data missing. NE data used
</t>
        </r>
      </text>
    </comment>
    <comment ref="AM38" authorId="1" shapeId="0" xr:uid="{843C109D-726A-4B3B-BE43-4F29F85EA043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 xml:space="preserve">Data missing. NE data used
</t>
        </r>
      </text>
    </comment>
    <comment ref="AN38" authorId="1" shapeId="0" xr:uid="{93347149-E2C5-4E3D-9FC4-CDF7E244381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 xml:space="preserve">Data missing. NE data used
</t>
        </r>
      </text>
    </comment>
    <comment ref="AO38" authorId="1" shapeId="0" xr:uid="{371C14BE-8A8B-43D4-A197-0CD6041BC84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 xml:space="preserve">Data missing. NE data used
</t>
        </r>
      </text>
    </comment>
    <comment ref="BB38" authorId="1" shapeId="0" xr:uid="{53E01F3E-C98B-4E97-92ED-8D97D6E73F0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CE used</t>
        </r>
      </text>
    </comment>
    <comment ref="BC38" authorId="1" shapeId="0" xr:uid="{E641B83E-20AD-483C-BCE9-F0578AE497A2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CE used</t>
        </r>
      </text>
    </comment>
    <comment ref="BD38" authorId="1" shapeId="0" xr:uid="{8DDEF6D4-0D9D-4925-BDAF-3C297EE36D23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CE used</t>
        </r>
      </text>
    </comment>
    <comment ref="BE38" authorId="1" shapeId="0" xr:uid="{285A9285-0839-448E-9033-FAFB25B971B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CE used</t>
        </r>
      </text>
    </comment>
    <comment ref="BF38" authorId="1" shapeId="0" xr:uid="{A88F82C8-61D0-49E6-BA37-F3001F4CB1CE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CE used</t>
        </r>
      </text>
    </comment>
    <comment ref="BG38" authorId="1" shapeId="0" xr:uid="{DD5163AB-99DD-4219-A18A-EA7FF037EDE4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CE used</t>
        </r>
      </text>
    </comment>
    <comment ref="BH38" authorId="1" shapeId="0" xr:uid="{03EA1FAB-37BA-4C8F-97D2-5C361887AE38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CE used</t>
        </r>
      </text>
    </comment>
    <comment ref="BI38" authorId="1" shapeId="0" xr:uid="{462CA066-C744-4536-8890-573D6F2DD25F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CE used</t>
        </r>
      </text>
    </comment>
    <comment ref="BJ38" authorId="1" shapeId="0" xr:uid="{64F7E0B9-149F-45A3-9F7E-D2209B30B178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CE used</t>
        </r>
      </text>
    </comment>
    <comment ref="BK38" authorId="1" shapeId="0" xr:uid="{54C44B44-3CB5-4731-9483-1611A034BBFF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CE used</t>
        </r>
      </text>
    </comment>
    <comment ref="BL38" authorId="1" shapeId="0" xr:uid="{187106F8-A721-4614-9C16-16CC9349D25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N/a Value from CE used</t>
        </r>
      </text>
    </comment>
    <comment ref="D39" authorId="0" shapeId="0" xr:uid="{883B0EFA-5966-48B7-B4CC-57F89D8B061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E39" authorId="0" shapeId="0" xr:uid="{E8792506-AC0B-4619-B515-920E1557D8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F39" authorId="0" shapeId="0" xr:uid="{53D2099D-3881-4A7B-B804-B4734CFD1B0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G39" authorId="0" shapeId="0" xr:uid="{35018143-15F0-4C29-A5E9-12023DC709F6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H39" authorId="0" shapeId="0" xr:uid="{DC31E19E-4B3B-4C5E-ADFC-6CCADB47677E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BQ39" authorId="1" shapeId="0" xr:uid="{33C1C882-B5E3-4FCA-B304-735432B35E28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BR39" authorId="1" shapeId="0" xr:uid="{D78FC4A4-661E-4D86-A5F7-89AB960E195B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BS39" authorId="1" shapeId="0" xr:uid="{42A7F8CD-B67F-4BD7-87DB-876B1D1FAC12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BQ40" authorId="1" shapeId="0" xr:uid="{EF53CF15-6839-4780-8A8B-86CD8EC048BE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BR40" authorId="1" shapeId="0" xr:uid="{29BE7365-6AF7-4E9A-9E46-6B7013DF9A95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BS40" authorId="1" shapeId="0" xr:uid="{FA8D5C19-4410-4CE5-9778-B143BEC9F75F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Average taken</t>
        </r>
      </text>
    </comment>
    <comment ref="BC41" authorId="1" shapeId="0" xr:uid="{C7F4F17B-071D-4369-9466-A6579D4CC547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Assumed a different technology learning (too steep)</t>
        </r>
      </text>
    </comment>
    <comment ref="BD41" authorId="1" shapeId="0" xr:uid="{F31928B2-0132-4767-BC3D-A8D597CF5BDB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Assumed a different technology learning (too steep)</t>
        </r>
      </text>
    </comment>
    <comment ref="BL41" authorId="1" shapeId="0" xr:uid="{484C6A82-80D3-4E45-9B95-558ABF82F7D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Assumed from CE</t>
        </r>
      </text>
    </comment>
    <comment ref="BC42" authorId="1" shapeId="0" xr:uid="{1DDCD537-4030-460D-8068-E0ACDC818486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Assumed a different technology learning (too steep)</t>
        </r>
      </text>
    </comment>
    <comment ref="BD42" authorId="1" shapeId="0" xr:uid="{029E0C03-7686-457D-846D-DF73B7444740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Assumed a different technology learning (too steep)</t>
        </r>
      </text>
    </comment>
    <comment ref="BL42" authorId="1" shapeId="0" xr:uid="{2954BE35-EC74-4AD7-9D31-609957B8952E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>Assumed from CE</t>
        </r>
      </text>
    </comment>
    <comment ref="AW60" authorId="0" shapeId="0" xr:uid="{5AFA781A-8575-4F66-A6F5-68EE334D4A1E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AX60" authorId="0" shapeId="0" xr:uid="{3E7DFFB8-9438-445B-B186-68644DF6602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AY60" authorId="0" shapeId="0" xr:uid="{45FB7B33-45DE-465D-BAE9-69FE92F2F36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AZ60" authorId="0" shapeId="0" xr:uid="{FEA43AE0-7E15-40BC-982D-8BDEF49C8514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BA60" authorId="0" shapeId="0" xr:uid="{FC9C3411-A5E9-4AB7-BB9A-063159F21E9F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BB60" authorId="0" shapeId="0" xr:uid="{84502EDD-035C-4D2F-9504-D9109F78BF07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BC60" authorId="0" shapeId="0" xr:uid="{BCA1481C-9E9A-4AD1-B5FD-388154119E39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BD60" authorId="0" shapeId="0" xr:uid="{B1C7F34A-3DAD-46B0-93D7-F2C2C0A5C647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BE60" authorId="0" shapeId="0" xr:uid="{79603914-951F-40AC-89BD-686ECD3A28A9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BF60" authorId="0" shapeId="0" xr:uid="{E608BFBA-FCBC-45B3-96B9-F0BE5640065C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BL60" authorId="1" shapeId="0" xr:uid="{91257B5B-2085-4FFA-ABD3-72F9EA7107E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 (€/TJ/year)</t>
        </r>
      </text>
    </comment>
    <comment ref="BM60" authorId="1" shapeId="0" xr:uid="{5D66CCB6-A588-4363-8773-49EA344E6D5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 (€/TJ/year)</t>
        </r>
      </text>
    </comment>
    <comment ref="BN60" authorId="1" shapeId="0" xr:uid="{200BBC25-BE46-4788-9297-912CF28734E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 (€/TJ/year)</t>
        </r>
      </text>
    </comment>
    <comment ref="BO60" authorId="1" shapeId="0" xr:uid="{1AE812C0-D945-44A7-92AB-3AD961EB3F7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 (€/TJ/year)</t>
        </r>
      </text>
    </comment>
    <comment ref="BP60" authorId="1" shapeId="0" xr:uid="{DE0D0E5E-A6EC-4CD8-A8CD-7F46DB3B913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 (€/TJ/year)</t>
        </r>
      </text>
    </comment>
    <comment ref="AW61" authorId="0" shapeId="0" xr:uid="{C9201671-F8E3-4238-83FB-D28F4746E88D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AX61" authorId="0" shapeId="0" xr:uid="{415EC64D-58F4-4412-8B20-040024C4AA2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AY61" authorId="0" shapeId="0" xr:uid="{1416BDCB-7D8F-4354-8E3B-B383BD3A5BC7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AZ61" authorId="0" shapeId="0" xr:uid="{1F387730-FEFA-4483-B24A-A91A07938C47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BA61" authorId="0" shapeId="0" xr:uid="{0153B730-07CA-472C-84AC-78797CB6E59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BB61" authorId="0" shapeId="0" xr:uid="{2134A131-BD22-45AF-A6CA-4E9265B8143F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BC61" authorId="0" shapeId="0" xr:uid="{230CE566-8F0F-49A6-BEF7-CC6D04BE039D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BD61" authorId="0" shapeId="0" xr:uid="{E1B50321-6F76-4D40-AA6C-A4B7E680703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BE61" authorId="0" shapeId="0" xr:uid="{56E25945-E65B-44AD-B51C-846E78B218ED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BF61" authorId="0" shapeId="0" xr:uid="{9D512ADB-CFD3-4419-BF95-B5B912EB33F8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Range: average taken</t>
        </r>
      </text>
    </comment>
    <comment ref="BL61" authorId="1" shapeId="0" xr:uid="{389A2924-01FB-48A5-A621-197E2140E16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 (€/TJ/year)</t>
        </r>
      </text>
    </comment>
    <comment ref="BM61" authorId="1" shapeId="0" xr:uid="{1D1C17FF-3A2A-4EDC-9C96-EA21C5AA617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 (€/TJ/year)</t>
        </r>
      </text>
    </comment>
    <comment ref="BN61" authorId="1" shapeId="0" xr:uid="{19C7D36C-3251-44DD-9B6D-F55F276911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 (€/TJ/year)</t>
        </r>
      </text>
    </comment>
    <comment ref="BO61" authorId="1" shapeId="0" xr:uid="{C56A0ED9-9F4A-42E1-A070-5BF1194D0B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 (€/TJ/year)</t>
        </r>
      </text>
    </comment>
    <comment ref="BP61" authorId="1" shapeId="0" xr:uid="{5C8A1C0A-6AE7-44A1-8731-B55B58F6703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 (€/TJ/year)</t>
        </r>
      </text>
    </comment>
    <comment ref="A62" authorId="1" shapeId="0" xr:uid="{8D0E5367-4FF6-4F03-8BDB-5776690C11E7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District heating substation</t>
        </r>
      </text>
    </comment>
    <comment ref="BB62" authorId="1" shapeId="0" xr:uid="{9EB4BBD7-A62F-40B7-B8EA-C92461FCB9DE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Average value taken</t>
        </r>
      </text>
    </comment>
    <comment ref="BC62" authorId="1" shapeId="0" xr:uid="{3DA4B519-46F7-4082-B984-9584C9BB2D86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Average value taken</t>
        </r>
      </text>
    </comment>
    <comment ref="BD62" authorId="1" shapeId="0" xr:uid="{587BCC0F-26A9-446C-BCB2-6A33598C7BAC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Average value taken</t>
        </r>
      </text>
    </comment>
    <comment ref="BE62" authorId="1" shapeId="0" xr:uid="{280262F4-1058-4B8B-8C6B-AF9424F9C768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Average value taken</t>
        </r>
      </text>
    </comment>
    <comment ref="BF62" authorId="1" shapeId="0" xr:uid="{532370F6-5175-4599-A469-7FA1433F0CBF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Average value taken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<sst xmlns="http://schemas.openxmlformats.org/spreadsheetml/2006/main" count="745" uniqueCount="489">
  <si>
    <t>Expected share of space heating demand (%)</t>
  </si>
  <si>
    <t>Expected share of hot tap water demand (%)</t>
  </si>
  <si>
    <t>Total efficiency, annual average (%)</t>
  </si>
  <si>
    <t>Technical lifetime (years)</t>
  </si>
  <si>
    <t>Other</t>
  </si>
  <si>
    <t>Notes</t>
  </si>
  <si>
    <t>Technology X</t>
  </si>
  <si>
    <t>EE</t>
  </si>
  <si>
    <t>CE</t>
  </si>
  <si>
    <t>NE</t>
  </si>
  <si>
    <t>Cogeneration values, efficiency</t>
  </si>
  <si>
    <t>HOB-gas</t>
  </si>
  <si>
    <t>Fixed O&amp;M (€/unit/year)</t>
  </si>
  <si>
    <t>Additional specific investment (€/unit)</t>
  </si>
  <si>
    <t>Heat production capacity for one unit (kW)</t>
  </si>
  <si>
    <t>Cold production capacity for one unit (kW)</t>
  </si>
  <si>
    <t>Expected share of space cooling demand (%)</t>
  </si>
  <si>
    <t>Total efficiency heating mode, annual average (%)</t>
  </si>
  <si>
    <t>Total efficiency cooling mode, annual average (%)</t>
  </si>
  <si>
    <t>HP-e-air-to-air</t>
  </si>
  <si>
    <t>HP-e-air-to-water</t>
  </si>
  <si>
    <t>HP-e-groundwater</t>
  </si>
  <si>
    <t>Solar</t>
  </si>
  <si>
    <t>Storage</t>
  </si>
  <si>
    <t>CHP</t>
  </si>
  <si>
    <t>CHP engines – Stirling engine</t>
  </si>
  <si>
    <t>GHP – absorption heat pump air/brine to water_large</t>
  </si>
  <si>
    <t>GHP – gas engine driven heat pump air/brine to water</t>
  </si>
  <si>
    <t>CHP engines – micro turbine_large</t>
  </si>
  <si>
    <t>CHP engines – internal combustion engine, natural gas_large</t>
  </si>
  <si>
    <t>CHP engines – internal combustion engine, diesel</t>
  </si>
  <si>
    <t>CHP engines – Stirling engine_large</t>
  </si>
  <si>
    <t>CHP fuel cells – natural gas fuel cell</t>
  </si>
  <si>
    <t>CHP fuel cells – hydrogen fuel cell</t>
  </si>
  <si>
    <t>Heating/Cooling technology database</t>
  </si>
  <si>
    <t>price indexes</t>
  </si>
  <si>
    <t>Source: Eurostat</t>
  </si>
  <si>
    <t>Sheet Name</t>
  </si>
  <si>
    <t>Name of technology (in spreadsheet)</t>
  </si>
  <si>
    <t>CAPEX (€/unit)</t>
  </si>
  <si>
    <t>Variable O&amp;M (€/GJ)</t>
  </si>
  <si>
    <t>Comments</t>
  </si>
  <si>
    <t>CAPEX (€/kW)</t>
  </si>
  <si>
    <t>Additional specific investment (€/kW)</t>
  </si>
  <si>
    <t>Fixed O&amp;M (€/kW/year)</t>
  </si>
  <si>
    <t>HOB</t>
  </si>
  <si>
    <t>HOB-wood_with thermo circle</t>
  </si>
  <si>
    <t>HP</t>
  </si>
  <si>
    <t>Empty</t>
  </si>
  <si>
    <t>CHP-eng-micro-turbine</t>
  </si>
  <si>
    <t>CHP engines – micro turbine</t>
  </si>
  <si>
    <t>CHP engines – internal combustion engine, natural gas</t>
  </si>
  <si>
    <t>CHP-eng-diesel</t>
  </si>
  <si>
    <t xml:space="preserve"> 10</t>
  </si>
  <si>
    <t>Solar heating, hot tap water only</t>
  </si>
  <si>
    <t>District heating substation</t>
  </si>
  <si>
    <t>DistrictH Substation</t>
  </si>
  <si>
    <t>Tab colour legend</t>
  </si>
  <si>
    <t>https://publications.europa.eu/en/publication-detail/-/publication/0214a302-dfb9-11e7-9749-01aa75ed71a1/language-en</t>
  </si>
  <si>
    <t>JRC 2017. Techno-economic projections until 2050 for smaller heating and cooling technologies in the residential and tertiary sectors in the EU (Datasheet Southern Europe (Portugal).xlsx)</t>
  </si>
  <si>
    <t>Technology</t>
  </si>
  <si>
    <t>Output</t>
  </si>
  <si>
    <t>Corr factor</t>
  </si>
  <si>
    <t>Incl add costs?</t>
  </si>
  <si>
    <t>Y</t>
  </si>
  <si>
    <t>Biomass boiler_SH-WH</t>
  </si>
  <si>
    <t>Heat Pump Air-to-Air_SH</t>
  </si>
  <si>
    <t>Heat Pump Air-to-Water_SH-WH</t>
  </si>
  <si>
    <t>Document type:</t>
  </si>
  <si>
    <t>Sector:</t>
  </si>
  <si>
    <t>Developer:</t>
  </si>
  <si>
    <t>Version date:</t>
  </si>
  <si>
    <t>Description:</t>
  </si>
  <si>
    <t>Technology database (SubRes)</t>
  </si>
  <si>
    <t>VEDA-TIMES data input tables</t>
  </si>
  <si>
    <t>Oil boiler condensing_SH-WH</t>
  </si>
  <si>
    <t xml:space="preserve">Gas boiler condensing_SH-WH </t>
  </si>
  <si>
    <t xml:space="preserve">Gas boiler condensing + Solar thermal_SH-WH </t>
  </si>
  <si>
    <t xml:space="preserve">Gas boiler condensing + Wood stove_SH-WH </t>
  </si>
  <si>
    <t>Oil boiler condensing_SH</t>
  </si>
  <si>
    <t>Gas boiler condensing_SH</t>
  </si>
  <si>
    <t>Biomass boiler_SH</t>
  </si>
  <si>
    <t>Electric water heater_WH</t>
  </si>
  <si>
    <t>Description</t>
  </si>
  <si>
    <t>Code</t>
  </si>
  <si>
    <t>LPG boiler condensing_SH</t>
  </si>
  <si>
    <t>Heat Pump Air-to-Air_SH-SC</t>
  </si>
  <si>
    <t>Heat Pump Air-to-Water_SH</t>
  </si>
  <si>
    <t>Heat Pump Ground Source_SH</t>
  </si>
  <si>
    <t>Gas-driven Heat Pump absorption_SH-WH</t>
  </si>
  <si>
    <t>GHP – direct-fired absorption heat pump air/brine to water</t>
  </si>
  <si>
    <t>Used brine-to-water. Add. INV: installation of gas network</t>
  </si>
  <si>
    <t>Available also Brine/water (not included here). Add. INV: installation of gas network</t>
  </si>
  <si>
    <t xml:space="preserve">Costs include the appliance, a hot-water tank, the solar collectors and the system control. Add. INV: installation of gas network. </t>
  </si>
  <si>
    <t>20-80</t>
  </si>
  <si>
    <t>1.5-15</t>
  </si>
  <si>
    <t>Gas-driven Heat Pump engine_SH-WH</t>
  </si>
  <si>
    <t>Solar water heater_WH</t>
  </si>
  <si>
    <t>Gas water heater_WH</t>
  </si>
  <si>
    <t>Heat Pump Air-to-Water + Solar thermal_SH-WH</t>
  </si>
  <si>
    <t>*Boilers</t>
  </si>
  <si>
    <t>*Heaters</t>
  </si>
  <si>
    <t>*Heat Pumps</t>
  </si>
  <si>
    <t>*District Heating</t>
  </si>
  <si>
    <t>*Water Heat-only</t>
  </si>
  <si>
    <t>*Cooling-only</t>
  </si>
  <si>
    <t>Fuel input</t>
  </si>
  <si>
    <t>LPG boiler condensing_SH-WH</t>
  </si>
  <si>
    <t>Today</t>
  </si>
  <si>
    <t>Capex (€/unit)</t>
  </si>
  <si>
    <t>Capex (€/kW)</t>
  </si>
  <si>
    <t>Heat Pump Ground Source_SH-SC</t>
  </si>
  <si>
    <t>Technical life</t>
  </si>
  <si>
    <t>*</t>
  </si>
  <si>
    <t>~FI_T</t>
  </si>
  <si>
    <t>~FI_Process</t>
  </si>
  <si>
    <t>TechName</t>
  </si>
  <si>
    <t>Comm-IN</t>
  </si>
  <si>
    <t>Comm-OUT</t>
  </si>
  <si>
    <t>Life</t>
  </si>
  <si>
    <t>Cap2Act</t>
  </si>
  <si>
    <t>Sets</t>
  </si>
  <si>
    <t>TechDesc</t>
  </si>
  <si>
    <t>Tact</t>
  </si>
  <si>
    <t>Tcap</t>
  </si>
  <si>
    <t>Tslvl</t>
  </si>
  <si>
    <t>PrimaryCG</t>
  </si>
  <si>
    <t>Vintage</t>
  </si>
  <si>
    <t>*Units</t>
  </si>
  <si>
    <t>years</t>
  </si>
  <si>
    <t>*Process Set Membership</t>
  </si>
  <si>
    <t>Technology Name</t>
  </si>
  <si>
    <t>Technology Description</t>
  </si>
  <si>
    <t>Activity Unit</t>
  </si>
  <si>
    <t>Capacity Unit</t>
  </si>
  <si>
    <t>Primary CommGrp</t>
  </si>
  <si>
    <t>*TechDesc</t>
  </si>
  <si>
    <t>Input commodity</t>
  </si>
  <si>
    <t>Output commodity</t>
  </si>
  <si>
    <t>Life~2030</t>
  </si>
  <si>
    <t>Thermal efficiency</t>
  </si>
  <si>
    <t>Cooling efficiency</t>
  </si>
  <si>
    <t>Water Heating efficiency</t>
  </si>
  <si>
    <t>%</t>
  </si>
  <si>
    <t>INVCOST</t>
  </si>
  <si>
    <t>Capex</t>
  </si>
  <si>
    <t>€/kW</t>
  </si>
  <si>
    <t>FIXOM</t>
  </si>
  <si>
    <t>€/kW-y</t>
  </si>
  <si>
    <t>€/GJ</t>
  </si>
  <si>
    <t>O&amp;M Fix (€/kW-y)</t>
  </si>
  <si>
    <t>O&amp;M var (€/GJ)</t>
  </si>
  <si>
    <t>VAROM</t>
  </si>
  <si>
    <t>AF</t>
  </si>
  <si>
    <t>Annual availability factor</t>
  </si>
  <si>
    <t>Range of applicability</t>
  </si>
  <si>
    <t>x</t>
  </si>
  <si>
    <t>Capacity to Activity Factor</t>
  </si>
  <si>
    <t>GW to PJ</t>
  </si>
  <si>
    <t>Electric boiler_SH</t>
  </si>
  <si>
    <t>PU</t>
  </si>
  <si>
    <t>Biomass</t>
  </si>
  <si>
    <t>Max secondary fuel share</t>
  </si>
  <si>
    <t>Source data:</t>
  </si>
  <si>
    <t>ID</t>
  </si>
  <si>
    <t>Source</t>
  </si>
  <si>
    <t>Pub. year</t>
  </si>
  <si>
    <t>Horizon</t>
  </si>
  <si>
    <t>Access</t>
  </si>
  <si>
    <t>Full title</t>
  </si>
  <si>
    <t>URL</t>
  </si>
  <si>
    <t>Start</t>
  </si>
  <si>
    <t>End</t>
  </si>
  <si>
    <t>B1</t>
  </si>
  <si>
    <t>JRC H&amp;C database</t>
  </si>
  <si>
    <t>Public</t>
  </si>
  <si>
    <t>Cell colour legend</t>
  </si>
  <si>
    <t>Biomass water heater_WH</t>
  </si>
  <si>
    <t>LPG water heater_WH</t>
  </si>
  <si>
    <t>VEDA Tables</t>
  </si>
  <si>
    <t>Maximum fuel share</t>
  </si>
  <si>
    <t>year</t>
  </si>
  <si>
    <t>Technology database for Heating and Cooling technologies. Data from Southern Europe used (integration from other areas when data missing)</t>
  </si>
  <si>
    <t>HP-e-ventilation</t>
  </si>
  <si>
    <t>2.9 HP-e-ventilation_PT</t>
  </si>
  <si>
    <t>Centralized air-to-air HP</t>
  </si>
  <si>
    <t>Centralized air conditioning_SC</t>
  </si>
  <si>
    <t>Room air conditioning Air-to-Air_SC</t>
  </si>
  <si>
    <t>Centralized Air-to-Air heat pump_SH-SC</t>
  </si>
  <si>
    <t>*Process code</t>
  </si>
  <si>
    <t>Centralized DistrictH_Heat Exchanger_SH-WH</t>
  </si>
  <si>
    <t>TIMES-Ireland Model (TIM)</t>
  </si>
  <si>
    <t>Services</t>
  </si>
  <si>
    <t>Technology database on new services technologies.</t>
  </si>
  <si>
    <t/>
  </si>
  <si>
    <t>Regions: Northern Europe, NE</t>
  </si>
  <si>
    <t xml:space="preserve">Data: JRC https://publications.europa.eu/en/publication-detail/-/publication/0214a302-dfb9-11e7-9749-01aa75ed71a1/language-en </t>
  </si>
  <si>
    <t>HOB-oil_DK</t>
  </si>
  <si>
    <t>HOB-oil (bio oil in the notes)</t>
  </si>
  <si>
    <t>HOB-oil</t>
  </si>
  <si>
    <t>HOB-oil_DK_large</t>
  </si>
  <si>
    <t>HOB oil_large</t>
  </si>
  <si>
    <t>HOB-gas_DK</t>
  </si>
  <si>
    <t>80-200</t>
  </si>
  <si>
    <t>40-120</t>
  </si>
  <si>
    <t>?</t>
  </si>
  <si>
    <t>Add. INV: installation of gas network</t>
  </si>
  <si>
    <t>HOB-gas_DK_large</t>
  </si>
  <si>
    <t>HOB-gas, large</t>
  </si>
  <si>
    <t>HOB-gas_large</t>
  </si>
  <si>
    <t>HOB-biomass_DK</t>
  </si>
  <si>
    <t>HOB-biomass (automatic stoking), one-family, existing building</t>
  </si>
  <si>
    <t>HOB-biomass</t>
  </si>
  <si>
    <t>Add. INV: Biomass storage et al.</t>
  </si>
  <si>
    <t>HOB-biomass_DK_large</t>
  </si>
  <si>
    <t>HOB-biomass (automatic stoking), apartment building, existing building</t>
  </si>
  <si>
    <t>HOB-biomass_large</t>
  </si>
  <si>
    <t>Add. INV: Biomass storage</t>
  </si>
  <si>
    <t>HOB-wood_DK</t>
  </si>
  <si>
    <t>HOB-wood (wood stove), existing and new one family house</t>
  </si>
  <si>
    <t>HOB-wood</t>
  </si>
  <si>
    <t>Add. INV: Chimney and water tank</t>
  </si>
  <si>
    <t>HP-e-air-to-air_DK</t>
  </si>
  <si>
    <t>HP-e-air-to-air_DK, one-family house, existing and new building</t>
  </si>
  <si>
    <t>HP-e-air-to-air_large</t>
  </si>
  <si>
    <t>HP-e-air-to-water_DK</t>
  </si>
  <si>
    <t>HP-e-air-to-water, one-family house, existing building</t>
  </si>
  <si>
    <t>Storage cost NOT included</t>
  </si>
  <si>
    <t>HP-e-air-to-water_DK_large</t>
  </si>
  <si>
    <t>HP-e-air-to-water, apartment building, existing building</t>
  </si>
  <si>
    <t>HP-e-air-to-water_large</t>
  </si>
  <si>
    <t>HP-e-ground_DK</t>
  </si>
  <si>
    <t>HP-e-ground, one-family house, existing building</t>
  </si>
  <si>
    <t>Heat pump, ground source</t>
  </si>
  <si>
    <t>Additional INV: Vertical piping</t>
  </si>
  <si>
    <t>HP-e-ground_DK_large</t>
  </si>
  <si>
    <t>HP-e-ground, apartment building, existing building</t>
  </si>
  <si>
    <t>Heat pump, ground source_large</t>
  </si>
  <si>
    <t>HP-e-groundwater_large</t>
  </si>
  <si>
    <t>HP-e-ventilation_DK</t>
  </si>
  <si>
    <t>HP-e-ventilation, one-family house, new building</t>
  </si>
  <si>
    <t>HP-e-ventilation_DK_large</t>
  </si>
  <si>
    <t>HP-e-ventilation, apartment building, new building</t>
  </si>
  <si>
    <t>HP-e-ventilation_large</t>
  </si>
  <si>
    <t>GHP</t>
  </si>
  <si>
    <t>GHP-a-airbrine-water_DK</t>
  </si>
  <si>
    <t>GHP-a-air/brine-water, one-family house, existing and new building</t>
  </si>
  <si>
    <t>GHP-a-airbrine-water_DK_large</t>
  </si>
  <si>
    <t>GHP-a-air/brine-water, apartment building, existing and new building</t>
  </si>
  <si>
    <t>GHP-eng-airbrine-water_DK</t>
  </si>
  <si>
    <t>GHP-eng-air/brine-water, apartment building, new and existing building</t>
  </si>
  <si>
    <t>10-15</t>
  </si>
  <si>
    <t>15-20</t>
  </si>
  <si>
    <t>GHP-ad-brine-water_DK</t>
  </si>
  <si>
    <t>Gas adsorption heat pumps, one-family house, new and existing building</t>
  </si>
  <si>
    <t>GHP – adsorption heat pump brine to water + Solar thermal collectors</t>
  </si>
  <si>
    <t>GHP-eng-groundwater</t>
  </si>
  <si>
    <t>GHP – gas engine groundwater</t>
  </si>
  <si>
    <t>CHP-eng-gas_DK</t>
  </si>
  <si>
    <t>Micro CHP, gas engine, one-family house, existing building</t>
  </si>
  <si>
    <t>60-80</t>
  </si>
  <si>
    <t>60-85</t>
  </si>
  <si>
    <t>40-60</t>
  </si>
  <si>
    <t>40-65</t>
  </si>
  <si>
    <t>&gt; 10</t>
  </si>
  <si>
    <t>An auxiliary burner, boiler or electrical heating must supply remaining heat. Add. INV: auxiliary burner, boiler or electrical heating</t>
  </si>
  <si>
    <t>CHP-eng-gas_DK_large</t>
  </si>
  <si>
    <t>Micro CHP, gas engine, apartment building, existing building</t>
  </si>
  <si>
    <t>10-180</t>
  </si>
  <si>
    <t>12-200</t>
  </si>
  <si>
    <t>15-220</t>
  </si>
  <si>
    <t>70-85</t>
  </si>
  <si>
    <t>50-70</t>
  </si>
  <si>
    <t>CHP-eng-stirling_DK</t>
  </si>
  <si>
    <t>Micro/mini CHP, Stirling engine, one-family house, existing building</t>
  </si>
  <si>
    <t>70-90</t>
  </si>
  <si>
    <t>Add. INV: auxiliary burner, boiler or electrical heating</t>
  </si>
  <si>
    <t>CHP-eng-stirling_DK_large</t>
  </si>
  <si>
    <t>Micro/mini CHP, Stirling engine, apartment building, existing and new building</t>
  </si>
  <si>
    <t>30-50</t>
  </si>
  <si>
    <t>CHP-fc-gas_DK</t>
  </si>
  <si>
    <t>Micro CHP, natural gas fuel cell, one-family house, existing and new building</t>
  </si>
  <si>
    <t>1.5</t>
  </si>
  <si>
    <t>0.7-1.5</t>
  </si>
  <si>
    <t>50-100</t>
  </si>
  <si>
    <t>30/40-100</t>
  </si>
  <si>
    <t>&gt;7</t>
  </si>
  <si>
    <t>&gt;10</t>
  </si>
  <si>
    <t>CHP-fc-hydrogen_DK</t>
  </si>
  <si>
    <t>Micro CHP, bydrogen fuel cell, one-family house, existing and new building</t>
  </si>
  <si>
    <t>Solar_DK</t>
  </si>
  <si>
    <t>Solar, one-family house, existing building</t>
  </si>
  <si>
    <t>Solar heating and hot tap water</t>
  </si>
  <si>
    <t>Solar_DK_large</t>
  </si>
  <si>
    <t>Solar, apartment building, existing building</t>
  </si>
  <si>
    <t>Solar heating and hot tap water_large</t>
  </si>
  <si>
    <t>Electric_panel heater</t>
  </si>
  <si>
    <t>Electri_DK</t>
  </si>
  <si>
    <t>Electric heating, one-family house, new building</t>
  </si>
  <si>
    <t>Electric_electric boiler</t>
  </si>
  <si>
    <t>The price includes the complete system including room heaters and hot tap water preparation.</t>
  </si>
  <si>
    <t>Electri_DK_large</t>
  </si>
  <si>
    <t>Electric heating, apartment building, new building</t>
  </si>
  <si>
    <t>Electric_electric boiler_large</t>
  </si>
  <si>
    <t>Storage_large</t>
  </si>
  <si>
    <t>Comb-HP-PV</t>
  </si>
  <si>
    <t>Comb-HP-wood pellet boiler</t>
  </si>
  <si>
    <t>Comb-Solar-wood pellet boiler</t>
  </si>
  <si>
    <t>Comb-HP-storage</t>
  </si>
  <si>
    <t>Comb-HP-air-water and ground so</t>
  </si>
  <si>
    <t>Comb-HP-gas boiler</t>
  </si>
  <si>
    <t>Comb-HP-elec.boiler</t>
  </si>
  <si>
    <t>Comb-HP-solar</t>
  </si>
  <si>
    <t>Pipe network_DK_conv.</t>
  </si>
  <si>
    <t>DH network, conventional, existing building area</t>
  </si>
  <si>
    <t>Pipe network_DK_low temp.</t>
  </si>
  <si>
    <t>DH network, low temperature, existing building area</t>
  </si>
  <si>
    <t>House installations_DK</t>
  </si>
  <si>
    <t>Energy savings</t>
  </si>
  <si>
    <t>Input data for Heating and Cooling technologies - Services buildings</t>
  </si>
  <si>
    <t>Codes for processes and commodities names</t>
  </si>
  <si>
    <t>Dimension</t>
  </si>
  <si>
    <t>Short code</t>
  </si>
  <si>
    <t>Full code</t>
  </si>
  <si>
    <t>Sub-sectors</t>
  </si>
  <si>
    <t>Commercial Services</t>
  </si>
  <si>
    <t>CS</t>
  </si>
  <si>
    <t>Public Services</t>
  </si>
  <si>
    <t>Thermal uses</t>
  </si>
  <si>
    <t>Space heating</t>
  </si>
  <si>
    <t>SH</t>
  </si>
  <si>
    <t>Water heating</t>
  </si>
  <si>
    <t>WH</t>
  </si>
  <si>
    <t>Space cooling</t>
  </si>
  <si>
    <t>SC</t>
  </si>
  <si>
    <t>Other uses</t>
  </si>
  <si>
    <t>Cooking</t>
  </si>
  <si>
    <t>CK</t>
  </si>
  <si>
    <t>Building lighting</t>
  </si>
  <si>
    <t>LIG</t>
  </si>
  <si>
    <t>Refrigeration</t>
  </si>
  <si>
    <t>REF</t>
  </si>
  <si>
    <t>Other appliances</t>
  </si>
  <si>
    <t>OEL</t>
  </si>
  <si>
    <t>Data centers</t>
  </si>
  <si>
    <t>DCE</t>
  </si>
  <si>
    <t>Public lighting</t>
  </si>
  <si>
    <t>PLIG</t>
  </si>
  <si>
    <t>Other services</t>
  </si>
  <si>
    <t>OTS</t>
  </si>
  <si>
    <t>Fuels</t>
  </si>
  <si>
    <t>Solids</t>
  </si>
  <si>
    <t>COA</t>
  </si>
  <si>
    <t>SRVCOA</t>
  </si>
  <si>
    <t>LPG</t>
  </si>
  <si>
    <t>SRVLPG</t>
  </si>
  <si>
    <t>Oil</t>
  </si>
  <si>
    <t>OIL</t>
  </si>
  <si>
    <t>SRVOIL</t>
  </si>
  <si>
    <t>Natural Gas</t>
  </si>
  <si>
    <t>GAS</t>
  </si>
  <si>
    <t>SRVGAS</t>
  </si>
  <si>
    <t>BIO</t>
  </si>
  <si>
    <t>SRVBIO</t>
  </si>
  <si>
    <t>Biogas</t>
  </si>
  <si>
    <t>BGS</t>
  </si>
  <si>
    <t>SRVBGS</t>
  </si>
  <si>
    <t>SOL</t>
  </si>
  <si>
    <t>SRVSOL</t>
  </si>
  <si>
    <t>Electricity</t>
  </si>
  <si>
    <t>ELC</t>
  </si>
  <si>
    <t>SRVELC</t>
  </si>
  <si>
    <t>Ambient Heat</t>
  </si>
  <si>
    <t>AHT</t>
  </si>
  <si>
    <t>SRVAHT</t>
  </si>
  <si>
    <t>District heating</t>
  </si>
  <si>
    <t>HET</t>
  </si>
  <si>
    <t>SRVHET</t>
  </si>
  <si>
    <t>Wind</t>
  </si>
  <si>
    <t>WIN</t>
  </si>
  <si>
    <t>SRVWIN</t>
  </si>
  <si>
    <t>Hydrogen (gaseous)</t>
  </si>
  <si>
    <t>H2G</t>
  </si>
  <si>
    <t>SRVH2G</t>
  </si>
  <si>
    <t>Hydrogen (liquid)</t>
  </si>
  <si>
    <t>H2L</t>
  </si>
  <si>
    <t>SRVH2L</t>
  </si>
  <si>
    <t>Biodiesel</t>
  </si>
  <si>
    <t>BDL</t>
  </si>
  <si>
    <t>SRVBDL</t>
  </si>
  <si>
    <t>Ethanol</t>
  </si>
  <si>
    <t>ETH</t>
  </si>
  <si>
    <t>SRVETH</t>
  </si>
  <si>
    <t>OIL_N1</t>
  </si>
  <si>
    <t>OIL_N2</t>
  </si>
  <si>
    <t>GAS_N1</t>
  </si>
  <si>
    <t>GAS_N2</t>
  </si>
  <si>
    <t>LPG_N1</t>
  </si>
  <si>
    <t>LPG_N2</t>
  </si>
  <si>
    <t>BIO_N1</t>
  </si>
  <si>
    <t>BIO_N2</t>
  </si>
  <si>
    <t>ELC_N1</t>
  </si>
  <si>
    <t>ELC_N2</t>
  </si>
  <si>
    <t>ELC_N3</t>
  </si>
  <si>
    <t>ELC_N4</t>
  </si>
  <si>
    <t>ELC_N5</t>
  </si>
  <si>
    <t>ELC_N7</t>
  </si>
  <si>
    <t>ELC_N8</t>
  </si>
  <si>
    <t>ELC_N9</t>
  </si>
  <si>
    <t>GAS_N5</t>
  </si>
  <si>
    <t>GAS_N6</t>
  </si>
  <si>
    <t>HET_N1</t>
  </si>
  <si>
    <t>SOL_N1</t>
  </si>
  <si>
    <t>aaa</t>
  </si>
  <si>
    <t>Model input</t>
  </si>
  <si>
    <t>Model input based on own assumptions</t>
  </si>
  <si>
    <t>Calculated value (not recommended to directly modify)</t>
  </si>
  <si>
    <t>SRV</t>
  </si>
  <si>
    <t>Comm-IN-A</t>
  </si>
  <si>
    <t>Auxiliary Input Commodity</t>
  </si>
  <si>
    <t>Auxiliary input</t>
  </si>
  <si>
    <t>Thermal Efficiency (index)</t>
  </si>
  <si>
    <t>Cooling Efficiency (index)</t>
  </si>
  <si>
    <t>Water Heating Efficiency (index)</t>
  </si>
  <si>
    <t>GAS_N3</t>
  </si>
  <si>
    <t>GAS_N4</t>
  </si>
  <si>
    <t>index</t>
  </si>
  <si>
    <t>Development</t>
  </si>
  <si>
    <t>IE</t>
  </si>
  <si>
    <t>National</t>
  </si>
  <si>
    <t>Single-region</t>
  </si>
  <si>
    <t>Multi-region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</si>
  <si>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</si>
  <si>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</si>
  <si>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</si>
  <si>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</si>
  <si>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</si>
  <si>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</si>
  <si>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</si>
  <si>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</si>
  <si>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</si>
  <si>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</si>
  <si>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</si>
  <si>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</si>
  <si>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</si>
  <si>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</si>
  <si>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</si>
  <si>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</si>
  <si>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</si>
  <si>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</si>
  <si>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</si>
  <si>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</si>
  <si>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</si>
  <si>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</si>
  <si>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</si>
  <si>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</si>
  <si>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</si>
  <si>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</si>
  <si>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</si>
  <si>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</si>
  <si>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</si>
  <si>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</si>
  <si>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</si>
  <si>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</si>
  <si>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</si>
  <si>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</si>
  <si>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</si>
  <si>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</si>
  <si>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</si>
  <si>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</si>
  <si>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</si>
  <si>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</si>
  <si>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</si>
  <si>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</si>
  <si>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</si>
  <si>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</si>
  <si>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</si>
  <si>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</si>
  <si>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</si>
  <si>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</si>
  <si>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</si>
  <si>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</si>
  <si>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</si>
  <si>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</si>
  <si>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</si>
  <si>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</si>
  <si>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Region</t>
  </si>
  <si>
    <t>Regions</t>
  </si>
  <si>
    <t>ELC_N6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</si>
</sst>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4"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0.0"/>
    <numFmt numFmtId="165" formatCode="#,##0.0"/>
    <numFmt numFmtId="166" formatCode="_([$€]* #,##0.00_);_([$€]* \(#,##0.00\);_([$€]* &quot;-&quot;??_);_(@_)"/>
    <numFmt numFmtId="167" formatCode="&quot;$&quot;#,##0_);\(&quot;$&quot;#,##0\)"/>
    <numFmt numFmtId="168" formatCode="_(&quot;$&quot;* #,##0.00_);_(&quot;$&quot;* \(#,##0.00\);_(&quot;$&quot;* &quot;-&quot;??_);_(@_)"/>
    <numFmt numFmtId="169" formatCode="#,##0.0_i"/>
    <numFmt numFmtId="170" formatCode="_-&quot;€&quot;\ * #,##0.00_-;\-&quot;€&quot;\ * #,##0.00_-;_-&quot;€&quot;\ * &quot;-&quot;??_-;_-@_-"/>
    <numFmt numFmtId="171" formatCode="0.0%"/>
    <numFmt numFmtId="172" formatCode="_-* #,##0.00\ _€_-;\-* #,##0.00\ _€_-;_-* &quot;-&quot;??\ _€_-;_-@_-"/>
    <numFmt numFmtId="173" formatCode="_-&quot;$&quot;* #,##0.00_-;\-&quot;$&quot;* #,##0.00_-;_-&quot;$&quot;* &quot;-&quot;??_-;_-@_-"/>
    <numFmt numFmtId="174" formatCode="_([$€-2]* #,##0.00_);_([$€-2]* \(#,##0.00\);_([$€-2]* &quot;-&quot;??_)"/>
    <numFmt numFmtId="175" formatCode="_-[$€-2]\ * #,##0.00_-;\-[$€-2]\ * #,##0.00_-;_-[$€-2]\ * &quot;-&quot;??_-"/>
    <numFmt numFmtId="176" formatCode="_-[$€-2]* #,##0.00_-;\-[$€-2]* #,##0.00_-;_-[$€-2]* &quot;-&quot;??_-"/>
    <numFmt numFmtId="177" formatCode="_-* #,##0.00\ &quot;€&quot;_-;\-* #,##0.00\ &quot;€&quot;_-;_-* &quot;-&quot;??\ &quot;€&quot;_-;_-@_-"/>
    <numFmt numFmtId="178" formatCode="_-[$€]* #,##0.00_-;\-[$€]* #,##0.00_-;_-[$€]* &quot;-&quot;??_-;_-@_-"/>
    <numFmt numFmtId="179" formatCode="[&gt;0.5]#,##0;[&lt;-0.5]\-#,##0;\-"/>
    <numFmt numFmtId="180" formatCode="#,##0.0000"/>
    <numFmt numFmtId="181" formatCode="_-* #,##0\ _F_-;\-* #,##0\ _F_-;_-* &quot;-&quot;\ _F_-;_-@_-"/>
    <numFmt numFmtId="182" formatCode="_-* #,##0.00\ _F_-;\-* #,##0.00\ _F_-;_-* &quot;-&quot;??\ _F_-;_-@_-"/>
    <numFmt numFmtId="183" formatCode="_-* #,##0\ &quot;F&quot;_-;\-* #,##0\ &quot;F&quot;_-;_-* &quot;-&quot;\ &quot;F&quot;_-;_-@_-"/>
    <numFmt numFmtId="184" formatCode="_-* #,##0.00\ &quot;F&quot;_-;\-* #,##0.00\ &quot;F&quot;_-;_-* &quot;-&quot;??\ &quot;F&quot;_-;_-@_-"/>
    <numFmt numFmtId="185" formatCode="General_)"/>
    <numFmt numFmtId="186" formatCode="\(##\);\(##\)"/>
    <numFmt numFmtId="187" formatCode="#,##0.0;\-#,##0.0;&quot;-&quot;"/>
    <numFmt numFmtId="188" formatCode="#,##0;\-\ #,##0;_-\ &quot;- &quot;"/>
    <numFmt numFmtId="189" formatCode="_ * #,##0.00_ ;_ * \-#,##0.00_ ;_ * &quot;-&quot;??_ ;_ @_ "/>
    <numFmt numFmtId="190" formatCode="_ * #,##0_ ;_ * \-#,##0_ ;_ * &quot;-&quot;_ ;_ @_ "/>
    <numFmt numFmtId="191" formatCode="_ &quot;kr&quot;\ * #,##0_ ;_ &quot;kr&quot;\ * \-#,##0_ ;_ &quot;kr&quot;\ * &quot;-&quot;_ ;_ @_ "/>
    <numFmt numFmtId="192" formatCode="&quot;L.&quot;\ #,##0;[Red]\-&quot;L.&quot;\ #,##0"/>
    <numFmt numFmtId="193" formatCode="_ &quot;kr&quot;\ * #,##0.00_ ;_ &quot;kr&quot;\ * \-#,##0.00_ ;_ &quot;kr&quot;\ * &quot;-&quot;??_ ;_ @_ "/>
    <numFmt numFmtId="194" formatCode="\Te\x\t"/>
  </numFmts>
  <fonts count="18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mbria"/>
      <family val="1"/>
    </font>
    <font>
      <b/>
      <sz val="11"/>
      <color theme="1"/>
      <name val="Cambria"/>
      <family val="1"/>
    </font>
    <font>
      <sz val="11"/>
      <color rgb="FFFF0000"/>
      <name val="Cambria"/>
      <family val="1"/>
    </font>
    <font>
      <sz val="11"/>
      <name val="Cambria"/>
      <family val="1"/>
    </font>
    <font>
      <b/>
      <sz val="18"/>
      <color theme="3"/>
      <name val="Cambria"/>
      <family val="1"/>
    </font>
    <font>
      <sz val="11"/>
      <color theme="0" tint="-0.34998626667073579"/>
      <name val="Cambria"/>
      <family val="1"/>
    </font>
    <font>
      <sz val="14"/>
      <color theme="0"/>
      <name val="Cambria"/>
      <family val="1"/>
    </font>
    <font>
      <sz val="14"/>
      <color theme="1"/>
      <name val="Cambria"/>
      <family val="1"/>
    </font>
    <font>
      <b/>
      <sz val="11"/>
      <color theme="0"/>
      <name val="Cambria"/>
      <family val="1"/>
    </font>
    <font>
      <sz val="11"/>
      <color theme="0"/>
      <name val="Cambria"/>
      <family val="1"/>
    </font>
    <font>
      <b/>
      <sz val="11"/>
      <color theme="3"/>
      <name val="Cambria"/>
      <family val="1"/>
    </font>
    <font>
      <sz val="11"/>
      <color theme="3"/>
      <name val="Cambria"/>
      <family val="1"/>
    </font>
    <font>
      <sz val="10"/>
      <name val="Arial"/>
      <family val="2"/>
    </font>
    <font>
      <b/>
      <u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0"/>
      <name val="Arial"/>
      <family val="2"/>
    </font>
    <font>
      <b/>
      <sz val="14"/>
      <color theme="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name val="Calibri"/>
      <family val="2"/>
      <scheme val="minor"/>
    </font>
    <font>
      <b/>
      <sz val="11"/>
      <color indexed="12"/>
      <name val="Calibri"/>
      <family val="2"/>
      <scheme val="minor"/>
    </font>
    <font>
      <sz val="11"/>
      <color theme="1"/>
      <name val="Calibri"/>
      <family val="2"/>
    </font>
    <font>
      <b/>
      <sz val="18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9"/>
      <color indexed="8"/>
      <name val="Times New Roman"/>
      <family val="1"/>
    </font>
    <font>
      <sz val="9"/>
      <name val="Times New Roman"/>
      <family val="1"/>
    </font>
    <font>
      <u/>
      <sz val="8"/>
      <color indexed="12"/>
      <name val="Arial"/>
      <family val="2"/>
    </font>
    <font>
      <sz val="11"/>
      <color indexed="60"/>
      <name val="Calibri"/>
      <family val="2"/>
    </font>
    <font>
      <b/>
      <sz val="9"/>
      <name val="Times New Roman"/>
      <family val="1"/>
    </font>
    <font>
      <sz val="10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1"/>
      <color indexed="8"/>
      <name val="Calibri"/>
      <family val="2"/>
    </font>
    <font>
      <sz val="11"/>
      <name val="Arial"/>
      <family val="2"/>
    </font>
    <font>
      <sz val="9"/>
      <name val="Arial"/>
      <family val="2"/>
    </font>
    <font>
      <b/>
      <sz val="11"/>
      <color indexed="8"/>
      <name val="Calibri"/>
      <family val="2"/>
    </font>
    <font>
      <u/>
      <sz val="11"/>
      <color theme="10"/>
      <name val="Calibri"/>
      <family val="2"/>
      <scheme val="minor"/>
    </font>
    <font>
      <u/>
      <sz val="12"/>
      <color indexed="20"/>
      <name val="??"/>
      <charset val="134"/>
    </font>
    <font>
      <sz val="11"/>
      <color indexed="8"/>
      <name val="Calibri"/>
      <family val="2"/>
      <charset val="238"/>
    </font>
    <font>
      <sz val="10"/>
      <name val="Arial Cyr"/>
      <charset val="204"/>
    </font>
    <font>
      <sz val="10"/>
      <name val="Arial Cyr"/>
    </font>
    <font>
      <sz val="11"/>
      <color indexed="9"/>
      <name val="Calibri"/>
      <family val="2"/>
    </font>
    <font>
      <sz val="11"/>
      <color indexed="9"/>
      <name val="Calibri"/>
      <family val="2"/>
      <charset val="238"/>
    </font>
    <font>
      <sz val="12"/>
      <color indexed="8"/>
      <name val="Times New Roman"/>
      <family val="1"/>
    </font>
    <font>
      <b/>
      <sz val="10"/>
      <name val="Arial"/>
      <family val="2"/>
    </font>
    <font>
      <b/>
      <i/>
      <sz val="11"/>
      <color rgb="FFFF0000"/>
      <name val="Calibri"/>
      <family val="2"/>
      <scheme val="minor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1"/>
      <color indexed="62"/>
      <name val="Calibri"/>
      <family val="2"/>
      <charset val="238"/>
    </font>
    <font>
      <b/>
      <sz val="11"/>
      <color indexed="10"/>
      <name val="Calibri"/>
      <family val="2"/>
    </font>
    <font>
      <b/>
      <sz val="10"/>
      <color rgb="FFFA7D00"/>
      <name val="Calibri"/>
      <family val="2"/>
      <scheme val="minor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0"/>
      <color theme="1"/>
      <name val="Arial"/>
      <family val="2"/>
    </font>
    <font>
      <b/>
      <sz val="12.6"/>
      <color indexed="8"/>
      <name val="Times New Roman"/>
      <family val="1"/>
    </font>
    <font>
      <sz val="10"/>
      <name val="Times New Roman"/>
      <family val="1"/>
    </font>
    <font>
      <sz val="12"/>
      <name val="Arial"/>
      <family val="2"/>
    </font>
    <font>
      <sz val="10"/>
      <name val="MS Sans Serif"/>
      <family val="2"/>
    </font>
    <font>
      <b/>
      <i/>
      <sz val="10"/>
      <name val="Arial"/>
      <family val="2"/>
    </font>
    <font>
      <sz val="10"/>
      <color indexed="56"/>
      <name val="Arial"/>
      <family val="2"/>
    </font>
    <font>
      <sz val="11"/>
      <color indexed="8"/>
      <name val="Arial"/>
      <family val="2"/>
    </font>
    <font>
      <sz val="11"/>
      <color indexed="62"/>
      <name val="Calibri"/>
      <family val="2"/>
    </font>
    <font>
      <b/>
      <sz val="11"/>
      <color indexed="9"/>
      <name val="Calibri"/>
      <family val="2"/>
      <charset val="238"/>
    </font>
    <font>
      <i/>
      <sz val="8"/>
      <color indexed="38"/>
      <name val="Arial"/>
      <family val="2"/>
    </font>
    <font>
      <i/>
      <sz val="11"/>
      <color indexed="23"/>
      <name val="Calibri"/>
      <family val="2"/>
    </font>
    <font>
      <sz val="11"/>
      <color indexed="10"/>
      <name val="Calibri"/>
      <family val="2"/>
      <charset val="238"/>
    </font>
    <font>
      <sz val="11"/>
      <color indexed="17"/>
      <name val="Calibri"/>
      <family val="2"/>
    </font>
    <font>
      <sz val="14"/>
      <color indexed="9"/>
      <name val="Arial"/>
      <family val="2"/>
    </font>
    <font>
      <b/>
      <sz val="15"/>
      <color indexed="56"/>
      <name val="Calibri"/>
      <family val="2"/>
    </font>
    <font>
      <b/>
      <sz val="15"/>
      <color indexed="62"/>
      <name val="Calibri"/>
      <family val="2"/>
    </font>
    <font>
      <b/>
      <sz val="13"/>
      <color indexed="56"/>
      <name val="Calibri"/>
      <family val="2"/>
    </font>
    <font>
      <b/>
      <sz val="13"/>
      <color indexed="62"/>
      <name val="Calibri"/>
      <family val="2"/>
    </font>
    <font>
      <b/>
      <sz val="11"/>
      <color indexed="56"/>
      <name val="Calibri"/>
      <family val="2"/>
    </font>
    <font>
      <b/>
      <sz val="11"/>
      <color indexed="62"/>
      <name val="Calibri"/>
      <family val="2"/>
    </font>
    <font>
      <sz val="14"/>
      <name val="Arial"/>
      <family val="2"/>
    </font>
    <font>
      <b/>
      <sz val="12"/>
      <name val="Times New Roman"/>
      <family val="1"/>
    </font>
    <font>
      <sz val="11"/>
      <color indexed="52"/>
      <name val="Calibri"/>
      <family val="2"/>
      <charset val="238"/>
    </font>
    <font>
      <u/>
      <sz val="10"/>
      <color indexed="12"/>
      <name val="Arial"/>
      <family val="2"/>
    </font>
    <font>
      <u/>
      <sz val="9.9"/>
      <color theme="10"/>
      <name val="Calibri"/>
      <family val="2"/>
    </font>
    <font>
      <u/>
      <sz val="10"/>
      <color indexed="12"/>
      <name val="Tahoma"/>
      <family val="2"/>
    </font>
    <font>
      <u/>
      <sz val="11"/>
      <color theme="10"/>
      <name val="Calibri"/>
      <family val="2"/>
    </font>
    <font>
      <u/>
      <sz val="7.5"/>
      <color indexed="12"/>
      <name val="Arial"/>
      <family val="2"/>
    </font>
    <font>
      <b/>
      <sz val="12"/>
      <color indexed="8"/>
      <name val="Times New Roman"/>
      <family val="1"/>
    </font>
    <font>
      <sz val="11"/>
      <color indexed="17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0"/>
      <color rgb="FFFA7D00"/>
      <name val="Calibri"/>
      <family val="2"/>
      <scheme val="minor"/>
    </font>
    <font>
      <i/>
      <sz val="11"/>
      <color indexed="23"/>
      <name val="Calibri"/>
      <family val="2"/>
      <charset val="238"/>
    </font>
    <font>
      <sz val="11"/>
      <color indexed="19"/>
      <name val="Calibri"/>
      <family val="2"/>
    </font>
    <font>
      <sz val="11"/>
      <color indexed="60"/>
      <name val="Calibri"/>
      <family val="2"/>
      <charset val="161"/>
    </font>
    <font>
      <sz val="11"/>
      <color rgb="FF9C6500"/>
      <name val="Calibri"/>
      <family val="2"/>
      <charset val="161"/>
      <scheme val="minor"/>
    </font>
    <font>
      <sz val="8"/>
      <name val="Tahoma"/>
      <family val="2"/>
    </font>
    <font>
      <sz val="8"/>
      <name val="Helv"/>
    </font>
    <font>
      <sz val="10"/>
      <color indexed="8"/>
      <name val="MS Sans Serif"/>
      <family val="2"/>
    </font>
    <font>
      <sz val="10"/>
      <name val="Arial"/>
      <family val="2"/>
      <charset val="238"/>
    </font>
    <font>
      <sz val="10"/>
      <name val="Verdana"/>
      <family val="2"/>
    </font>
    <font>
      <sz val="10"/>
      <name val="Calibri"/>
      <family val="2"/>
    </font>
    <font>
      <sz val="12"/>
      <color theme="1"/>
      <name val="Myriad Pro"/>
      <family val="2"/>
    </font>
    <font>
      <sz val="11"/>
      <color theme="1"/>
      <name val="Calibri"/>
      <family val="2"/>
      <charset val="186"/>
      <scheme val="minor"/>
    </font>
    <font>
      <sz val="10"/>
      <name val="Myriad Pro"/>
      <family val="2"/>
    </font>
    <font>
      <sz val="8"/>
      <name val="Helvetica"/>
      <family val="2"/>
    </font>
    <font>
      <b/>
      <vertAlign val="superscript"/>
      <sz val="12"/>
      <color indexed="54"/>
      <name val="Arial"/>
      <family val="2"/>
    </font>
    <font>
      <sz val="9"/>
      <color theme="1"/>
      <name val="Arial"/>
      <family val="2"/>
    </font>
    <font>
      <b/>
      <sz val="11"/>
      <color indexed="8"/>
      <name val="Calibri"/>
      <family val="2"/>
      <charset val="238"/>
    </font>
    <font>
      <sz val="10"/>
      <name val="Helvetica"/>
    </font>
    <font>
      <sz val="11"/>
      <color indexed="20"/>
      <name val="Calibri"/>
      <family val="2"/>
      <charset val="238"/>
    </font>
    <font>
      <sz val="11"/>
      <color indexed="60"/>
      <name val="Calibri"/>
      <family val="2"/>
      <charset val="238"/>
    </font>
    <font>
      <b/>
      <sz val="11"/>
      <color theme="0"/>
      <name val="Calibri"/>
      <family val="2"/>
    </font>
    <font>
      <i/>
      <sz val="12"/>
      <name val="Times New Roman"/>
      <family val="1"/>
    </font>
    <font>
      <b/>
      <sz val="12"/>
      <name val="Arial"/>
      <family val="2"/>
    </font>
    <font>
      <sz val="8"/>
      <color indexed="9"/>
      <name val="Arial"/>
      <family val="2"/>
    </font>
    <font>
      <sz val="11"/>
      <color rgb="FF000098"/>
      <name val="Calibri"/>
      <family val="2"/>
    </font>
    <font>
      <b/>
      <sz val="11"/>
      <color indexed="52"/>
      <name val="Calibri"/>
      <family val="2"/>
      <charset val="238"/>
    </font>
    <font>
      <b/>
      <sz val="10"/>
      <color theme="4"/>
      <name val="Arial"/>
      <family val="2"/>
    </font>
    <font>
      <sz val="9"/>
      <name val="Verdana"/>
      <family val="2"/>
    </font>
    <font>
      <i/>
      <sz val="9"/>
      <color indexed="60"/>
      <name val="Verdana"/>
      <family val="2"/>
    </font>
    <font>
      <b/>
      <sz val="9"/>
      <name val="Verdana"/>
      <family val="2"/>
    </font>
    <font>
      <b/>
      <sz val="9"/>
      <name val="Arial"/>
      <family val="2"/>
    </font>
    <font>
      <b/>
      <sz val="18"/>
      <color indexed="56"/>
      <name val="Cambria"/>
      <family val="2"/>
    </font>
    <font>
      <b/>
      <sz val="18"/>
      <color indexed="62"/>
      <name val="Cambria"/>
      <family val="2"/>
    </font>
    <font>
      <b/>
      <sz val="18"/>
      <color indexed="56"/>
      <name val="Cambria"/>
      <family val="1"/>
    </font>
    <font>
      <i/>
      <sz val="10"/>
      <name val="Arial"/>
      <family val="2"/>
    </font>
    <font>
      <u/>
      <sz val="10"/>
      <color indexed="12"/>
      <name val="Times New Roman"/>
      <family val="1"/>
    </font>
    <font>
      <u/>
      <sz val="12"/>
      <color indexed="20"/>
      <name val="宋体"/>
      <charset val="134"/>
    </font>
    <font>
      <sz val="11"/>
      <color indexed="8"/>
      <name val="Calibri"/>
      <family val="2"/>
      <charset val="186"/>
    </font>
    <font>
      <sz val="11"/>
      <color indexed="9"/>
      <name val="Calibri"/>
      <family val="2"/>
      <charset val="186"/>
    </font>
    <font>
      <sz val="11"/>
      <color indexed="20"/>
      <name val="Calibri"/>
      <family val="2"/>
      <charset val="186"/>
    </font>
    <font>
      <b/>
      <sz val="11"/>
      <color indexed="52"/>
      <name val="Calibri"/>
      <family val="2"/>
      <charset val="186"/>
    </font>
    <font>
      <b/>
      <sz val="11"/>
      <color indexed="9"/>
      <name val="Calibri"/>
      <family val="2"/>
      <charset val="186"/>
    </font>
    <font>
      <sz val="8"/>
      <name val="Helvetica"/>
    </font>
    <font>
      <i/>
      <sz val="11"/>
      <color indexed="23"/>
      <name val="Calibri"/>
      <family val="2"/>
      <charset val="186"/>
    </font>
    <font>
      <sz val="11"/>
      <color indexed="17"/>
      <name val="Calibri"/>
      <family val="2"/>
      <charset val="186"/>
    </font>
    <font>
      <b/>
      <sz val="15"/>
      <color indexed="56"/>
      <name val="Calibri"/>
      <family val="2"/>
      <charset val="186"/>
    </font>
    <font>
      <b/>
      <sz val="13"/>
      <color indexed="56"/>
      <name val="Calibri"/>
      <family val="2"/>
      <charset val="186"/>
    </font>
    <font>
      <b/>
      <sz val="11"/>
      <color indexed="56"/>
      <name val="Calibri"/>
      <family val="2"/>
      <charset val="186"/>
    </font>
    <font>
      <sz val="11"/>
      <color indexed="62"/>
      <name val="Calibri"/>
      <family val="2"/>
      <charset val="186"/>
    </font>
    <font>
      <sz val="11"/>
      <color indexed="52"/>
      <name val="Calibri"/>
      <family val="2"/>
      <charset val="186"/>
    </font>
    <font>
      <sz val="11"/>
      <color indexed="60"/>
      <name val="Calibri"/>
      <family val="2"/>
      <charset val="186"/>
    </font>
    <font>
      <sz val="10"/>
      <name val="Arial"/>
      <family val="2"/>
      <charset val="186"/>
    </font>
    <font>
      <b/>
      <sz val="11"/>
      <color indexed="63"/>
      <name val="Calibri"/>
      <family val="2"/>
      <charset val="186"/>
    </font>
    <font>
      <b/>
      <sz val="18"/>
      <color indexed="56"/>
      <name val="Cambria"/>
      <family val="2"/>
      <charset val="186"/>
    </font>
    <font>
      <b/>
      <sz val="11"/>
      <color indexed="8"/>
      <name val="Calibri"/>
      <family val="2"/>
      <charset val="186"/>
    </font>
    <font>
      <sz val="11"/>
      <color indexed="10"/>
      <name val="Calibri"/>
      <family val="2"/>
      <charset val="186"/>
    </font>
    <font>
      <u/>
      <sz val="10"/>
      <color indexed="12"/>
      <name val="Times New Roman"/>
      <family val="1"/>
      <charset val="186"/>
    </font>
    <font>
      <sz val="10"/>
      <name val="Arial"/>
      <family val="2"/>
      <charset val="204"/>
    </font>
    <font>
      <b/>
      <sz val="11"/>
      <color indexed="12"/>
      <name val="Arial"/>
      <family val="2"/>
      <charset val="204"/>
    </font>
    <font>
      <sz val="10"/>
      <name val="Arial"/>
      <family val="2"/>
      <charset val="161"/>
    </font>
    <font>
      <sz val="11"/>
      <color theme="1"/>
      <name val="Calibri"/>
      <family val="2"/>
      <charset val="162"/>
      <scheme val="minor"/>
    </font>
    <font>
      <u/>
      <sz val="10"/>
      <color theme="10"/>
      <name val="Arial"/>
      <family val="2"/>
    </font>
    <font>
      <sz val="11"/>
      <color theme="1"/>
      <name val="Arial Narrow"/>
      <family val="2"/>
    </font>
    <font>
      <b/>
      <sz val="11"/>
      <name val="Cambria"/>
      <family val="1"/>
    </font>
    <font>
      <sz val="11"/>
      <color theme="8"/>
      <name val="Calibri"/>
      <family val="2"/>
      <scheme val="minor"/>
    </font>
  </fonts>
  <fills count="97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rgb="FFC2D69A"/>
        <bgColor indexed="64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</patternFill>
    </fill>
    <fill>
      <patternFill patternType="solid">
        <fgColor indexed="41"/>
        <bgColor indexed="64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2"/>
        <bgColor indexed="64"/>
      </patternFill>
    </fill>
    <fill>
      <patternFill patternType="darkTrellis"/>
    </fill>
    <fill>
      <patternFill patternType="solid">
        <fgColor rgb="FF1B429A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solid">
        <fgColor indexed="52"/>
        <bgColor indexed="64"/>
      </patternFill>
    </fill>
    <fill>
      <patternFill patternType="mediumGray">
        <fgColor indexed="9"/>
        <bgColor indexed="52"/>
      </patternFill>
    </fill>
    <fill>
      <patternFill patternType="solid">
        <fgColor indexed="23"/>
        <bgColor indexed="64"/>
      </patternFill>
    </fill>
    <fill>
      <patternFill patternType="solid">
        <fgColor theme="7" tint="0.79998168889431442"/>
        <bgColor indexed="64"/>
      </patternFill>
    </fill>
  </fills>
  <borders count="6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thin">
        <color theme="0"/>
      </top>
      <bottom/>
      <diagonal/>
    </border>
    <border>
      <left/>
      <right/>
      <top/>
      <bottom style="medium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medium">
        <color theme="0"/>
      </top>
      <bottom style="thin">
        <color indexed="64"/>
      </bottom>
      <diagonal/>
    </border>
    <border>
      <left/>
      <right/>
      <top/>
      <bottom style="thin">
        <color theme="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thick">
        <color rgb="FF6AB0E0"/>
      </bottom>
      <diagonal/>
    </border>
    <border>
      <left/>
      <right/>
      <top/>
      <bottom style="medium">
        <color rgb="FF6AB0E0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42930">
    <xf numFmtId="0" fontId="0" fillId="0" borderId="0"/>
    <xf numFmtId="9" fontId="7" fillId="0" borderId="0" applyFont="0" applyFill="0" applyBorder="0" applyAlignment="0" applyProtection="0"/>
    <xf numFmtId="0" fontId="20" fillId="0" borderId="0"/>
    <xf numFmtId="0" fontId="7" fillId="0" borderId="0"/>
    <xf numFmtId="0" fontId="7" fillId="0" borderId="0"/>
    <xf numFmtId="0" fontId="7" fillId="0" borderId="0"/>
    <xf numFmtId="0" fontId="24" fillId="0" borderId="0"/>
    <xf numFmtId="0" fontId="24" fillId="0" borderId="0"/>
    <xf numFmtId="0" fontId="7" fillId="0" borderId="0"/>
    <xf numFmtId="0" fontId="20" fillId="0" borderId="0"/>
    <xf numFmtId="0" fontId="20" fillId="0" borderId="0"/>
    <xf numFmtId="0" fontId="31" fillId="0" borderId="0"/>
    <xf numFmtId="0" fontId="35" fillId="0" borderId="0"/>
    <xf numFmtId="0" fontId="36" fillId="0" borderId="0"/>
    <xf numFmtId="0" fontId="20" fillId="0" borderId="0" applyNumberFormat="0" applyFont="0" applyFill="0" applyBorder="0" applyProtection="0">
      <alignment horizontal="left" vertical="center" indent="5"/>
    </xf>
    <xf numFmtId="4" fontId="37" fillId="13" borderId="2">
      <alignment horizontal="right" vertical="center"/>
    </xf>
    <xf numFmtId="0" fontId="38" fillId="0" borderId="21">
      <alignment horizontal="left" vertical="center" wrapText="1" indent="2"/>
    </xf>
    <xf numFmtId="166" fontId="20" fillId="0" borderId="0" applyFont="0" applyFill="0" applyBorder="0" applyAlignment="0" applyProtection="0"/>
    <xf numFmtId="0" fontId="39" fillId="0" borderId="0" applyNumberFormat="0" applyFill="0" applyBorder="0" applyAlignment="0" applyProtection="0">
      <alignment vertical="top"/>
      <protection locked="0"/>
    </xf>
    <xf numFmtId="4" fontId="38" fillId="0" borderId="0" applyBorder="0">
      <alignment horizontal="right" vertical="center"/>
    </xf>
    <xf numFmtId="0" fontId="40" fillId="14" borderId="0" applyNumberFormat="0" applyBorder="0" applyAlignment="0" applyProtection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4" fontId="38" fillId="0" borderId="2" applyFill="0" applyBorder="0" applyProtection="0">
      <alignment horizontal="right" vertical="center"/>
    </xf>
    <xf numFmtId="0" fontId="41" fillId="0" borderId="0" applyNumberFormat="0" applyFill="0" applyBorder="0" applyProtection="0">
      <alignment horizontal="left" vertical="center"/>
    </xf>
    <xf numFmtId="0" fontId="20" fillId="15" borderId="0" applyNumberFormat="0" applyFont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44" fillId="0" borderId="22" applyNumberFormat="0" applyFill="0" applyAlignment="0" applyProtection="0"/>
    <xf numFmtId="0" fontId="45" fillId="0" borderId="23" applyNumberFormat="0" applyFill="0" applyAlignment="0" applyProtection="0"/>
    <xf numFmtId="0" fontId="46" fillId="0" borderId="24" applyNumberFormat="0" applyFill="0" applyAlignment="0" applyProtection="0"/>
    <xf numFmtId="0" fontId="46" fillId="0" borderId="0" applyNumberFormat="0" applyFill="0" applyBorder="0" applyAlignment="0" applyProtection="0"/>
    <xf numFmtId="0" fontId="47" fillId="16" borderId="0" applyNumberFormat="0" applyBorder="0" applyAlignment="0" applyProtection="0"/>
    <xf numFmtId="0" fontId="48" fillId="17" borderId="0" applyNumberFormat="0" applyBorder="0" applyAlignment="0" applyProtection="0"/>
    <xf numFmtId="0" fontId="49" fillId="19" borderId="25" applyNumberFormat="0" applyAlignment="0" applyProtection="0"/>
    <xf numFmtId="0" fontId="50" fillId="20" borderId="26" applyNumberFormat="0" applyAlignment="0" applyProtection="0"/>
    <xf numFmtId="0" fontId="51" fillId="20" borderId="25" applyNumberFormat="0" applyAlignment="0" applyProtection="0"/>
    <xf numFmtId="0" fontId="52" fillId="0" borderId="27" applyNumberFormat="0" applyFill="0" applyAlignment="0" applyProtection="0"/>
    <xf numFmtId="0" fontId="27" fillId="21" borderId="28" applyNumberFormat="0" applyAlignment="0" applyProtection="0"/>
    <xf numFmtId="0" fontId="3" fillId="0" borderId="0" applyNumberFormat="0" applyFill="0" applyBorder="0" applyAlignment="0" applyProtection="0"/>
    <xf numFmtId="0" fontId="7" fillId="22" borderId="29" applyNumberFormat="0" applyFont="0" applyAlignment="0" applyProtection="0"/>
    <xf numFmtId="0" fontId="53" fillId="0" borderId="0" applyNumberFormat="0" applyFill="0" applyBorder="0" applyAlignment="0" applyProtection="0"/>
    <xf numFmtId="0" fontId="1" fillId="0" borderId="30" applyNumberFormat="0" applyFill="0" applyAlignment="0" applyProtection="0"/>
    <xf numFmtId="0" fontId="28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5" borderId="0" applyNumberFormat="0" applyBorder="0" applyAlignment="0" applyProtection="0"/>
    <xf numFmtId="0" fontId="28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29" borderId="0" applyNumberFormat="0" applyBorder="0" applyAlignment="0" applyProtection="0"/>
    <xf numFmtId="0" fontId="28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3" borderId="0" applyNumberFormat="0" applyBorder="0" applyAlignment="0" applyProtection="0"/>
    <xf numFmtId="0" fontId="28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37" borderId="0" applyNumberFormat="0" applyBorder="0" applyAlignment="0" applyProtection="0"/>
    <xf numFmtId="0" fontId="28" fillId="39" borderId="0" applyNumberFormat="0" applyBorder="0" applyAlignment="0" applyProtection="0"/>
    <xf numFmtId="0" fontId="7" fillId="40" borderId="0" applyNumberFormat="0" applyBorder="0" applyAlignment="0" applyProtection="0"/>
    <xf numFmtId="0" fontId="7" fillId="41" borderId="0" applyNumberFormat="0" applyBorder="0" applyAlignment="0" applyProtection="0"/>
    <xf numFmtId="0" fontId="28" fillId="43" borderId="0" applyNumberFormat="0" applyBorder="0" applyAlignment="0" applyProtection="0"/>
    <xf numFmtId="0" fontId="7" fillId="44" borderId="0" applyNumberFormat="0" applyBorder="0" applyAlignment="0" applyProtection="0"/>
    <xf numFmtId="0" fontId="7" fillId="45" borderId="0" applyNumberFormat="0" applyBorder="0" applyAlignment="0" applyProtection="0"/>
    <xf numFmtId="0" fontId="54" fillId="0" borderId="0" applyNumberFormat="0" applyFill="0" applyBorder="0" applyAlignment="0" applyProtection="0"/>
    <xf numFmtId="0" fontId="55" fillId="18" borderId="0" applyNumberFormat="0" applyBorder="0" applyAlignment="0" applyProtection="0"/>
    <xf numFmtId="0" fontId="28" fillId="26" borderId="0" applyNumberFormat="0" applyBorder="0" applyAlignment="0" applyProtection="0"/>
    <xf numFmtId="0" fontId="28" fillId="30" borderId="0" applyNumberFormat="0" applyBorder="0" applyAlignment="0" applyProtection="0"/>
    <xf numFmtId="0" fontId="28" fillId="34" borderId="0" applyNumberFormat="0" applyBorder="0" applyAlignment="0" applyProtection="0"/>
    <xf numFmtId="0" fontId="28" fillId="38" borderId="0" applyNumberFormat="0" applyBorder="0" applyAlignment="0" applyProtection="0"/>
    <xf numFmtId="0" fontId="28" fillId="42" borderId="0" applyNumberFormat="0" applyBorder="0" applyAlignment="0" applyProtection="0"/>
    <xf numFmtId="0" fontId="28" fillId="46" borderId="0" applyNumberFormat="0" applyBorder="0" applyAlignment="0" applyProtection="0"/>
    <xf numFmtId="0" fontId="56" fillId="0" borderId="0" applyFill="0" applyProtection="0"/>
    <xf numFmtId="0" fontId="57" fillId="0" borderId="0"/>
    <xf numFmtId="0" fontId="58" fillId="0" borderId="0" applyNumberFormat="0" applyFill="0" applyBorder="0" applyAlignment="0" applyProtection="0"/>
    <xf numFmtId="169" fontId="58" fillId="0" borderId="0" applyFill="0" applyBorder="0" applyProtection="0">
      <alignment horizontal="right"/>
    </xf>
    <xf numFmtId="170" fontId="7" fillId="0" borderId="0" applyFont="0" applyFill="0" applyBorder="0" applyAlignment="0" applyProtection="0"/>
    <xf numFmtId="0" fontId="20" fillId="0" borderId="0"/>
    <xf numFmtId="0" fontId="20" fillId="0" borderId="0"/>
    <xf numFmtId="0" fontId="56" fillId="0" borderId="0" applyFill="0" applyProtection="0"/>
    <xf numFmtId="0" fontId="7" fillId="29" borderId="0" applyNumberFormat="0" applyBorder="0" applyAlignment="0" applyProtection="0"/>
    <xf numFmtId="0" fontId="61" fillId="0" borderId="0" applyNumberFormat="0" applyFill="0" applyBorder="0" applyAlignment="0" applyProtection="0">
      <alignment vertical="center"/>
    </xf>
    <xf numFmtId="0" fontId="56" fillId="50" borderId="0" applyNumberFormat="0" applyBorder="0" applyAlignment="0" applyProtection="0"/>
    <xf numFmtId="0" fontId="56" fillId="51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4" borderId="0" applyNumberFormat="0" applyBorder="0" applyAlignment="0" applyProtection="0"/>
    <xf numFmtId="0" fontId="56" fillId="52" borderId="0" applyNumberFormat="0" applyBorder="0" applyAlignment="0" applyProtection="0"/>
    <xf numFmtId="0" fontId="62" fillId="55" borderId="0" applyNumberFormat="0" applyBorder="0" applyAlignment="0" applyProtection="0"/>
    <xf numFmtId="0" fontId="62" fillId="56" borderId="0" applyNumberFormat="0" applyBorder="0" applyAlignment="0" applyProtection="0"/>
    <xf numFmtId="0" fontId="62" fillId="57" borderId="0" applyNumberFormat="0" applyBorder="0" applyAlignment="0" applyProtection="0"/>
    <xf numFmtId="0" fontId="62" fillId="58" borderId="0" applyNumberFormat="0" applyBorder="0" applyAlignment="0" applyProtection="0"/>
    <xf numFmtId="0" fontId="62" fillId="54" borderId="0" applyNumberFormat="0" applyBorder="0" applyAlignment="0" applyProtection="0"/>
    <xf numFmtId="0" fontId="62" fillId="53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7" fillId="24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7" fillId="28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7" fillId="3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7" fillId="3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5" borderId="0" applyNumberFormat="0" applyBorder="0" applyAlignment="0" applyProtection="0"/>
    <xf numFmtId="0" fontId="56" fillId="55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5" borderId="0" applyNumberFormat="0" applyBorder="0" applyAlignment="0" applyProtection="0"/>
    <xf numFmtId="0" fontId="56" fillId="56" borderId="0" applyNumberFormat="0" applyBorder="0" applyAlignment="0" applyProtection="0"/>
    <xf numFmtId="0" fontId="56" fillId="57" borderId="0" applyNumberFormat="0" applyBorder="0" applyAlignment="0" applyProtection="0"/>
    <xf numFmtId="0" fontId="56" fillId="58" borderId="0" applyNumberFormat="0" applyBorder="0" applyAlignment="0" applyProtection="0"/>
    <xf numFmtId="0" fontId="56" fillId="54" borderId="0" applyNumberFormat="0" applyBorder="0" applyAlignment="0" applyProtection="0"/>
    <xf numFmtId="0" fontId="56" fillId="53" borderId="0" applyNumberFormat="0" applyBorder="0" applyAlignment="0" applyProtection="0"/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0" fontId="20" fillId="0" borderId="0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0" fontId="20" fillId="0" borderId="0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0" fontId="20" fillId="0" borderId="0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0" fontId="20" fillId="0" borderId="0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0" fontId="20" fillId="0" borderId="0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0" fontId="20" fillId="0" borderId="0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0" fontId="20" fillId="0" borderId="0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49" fontId="38" fillId="0" borderId="2" applyNumberFormat="0" applyFont="0" applyFill="0" applyBorder="0" applyProtection="0">
      <alignment horizontal="left" vertical="center" indent="2"/>
    </xf>
    <xf numFmtId="0" fontId="56" fillId="54" borderId="0" applyNumberFormat="0" applyBorder="0" applyAlignment="0" applyProtection="0"/>
    <xf numFmtId="0" fontId="56" fillId="51" borderId="0" applyNumberFormat="0" applyBorder="0" applyAlignment="0" applyProtection="0"/>
    <xf numFmtId="0" fontId="56" fillId="14" borderId="0" applyNumberFormat="0" applyBorder="0" applyAlignment="0" applyProtection="0"/>
    <xf numFmtId="0" fontId="56" fillId="56" borderId="0" applyNumberFormat="0" applyBorder="0" applyAlignment="0" applyProtection="0"/>
    <xf numFmtId="0" fontId="56" fillId="54" borderId="0" applyNumberFormat="0" applyBorder="0" applyAlignment="0" applyProtection="0"/>
    <xf numFmtId="0" fontId="56" fillId="52" borderId="0" applyNumberFormat="0" applyBorder="0" applyAlignment="0" applyProtection="0"/>
    <xf numFmtId="0" fontId="62" fillId="50" borderId="0" applyNumberFormat="0" applyBorder="0" applyAlignment="0" applyProtection="0"/>
    <xf numFmtId="0" fontId="62" fillId="51" borderId="0" applyNumberFormat="0" applyBorder="0" applyAlignment="0" applyProtection="0"/>
    <xf numFmtId="0" fontId="62" fillId="59" borderId="0" applyNumberFormat="0" applyBorder="0" applyAlignment="0" applyProtection="0"/>
    <xf numFmtId="0" fontId="62" fillId="58" borderId="0" applyNumberFormat="0" applyBorder="0" applyAlignment="0" applyProtection="0"/>
    <xf numFmtId="0" fontId="62" fillId="50" borderId="0" applyNumberFormat="0" applyBorder="0" applyAlignment="0" applyProtection="0"/>
    <xf numFmtId="0" fontId="62" fillId="6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14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7" fillId="33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14" borderId="0" applyNumberFormat="0" applyBorder="0" applyAlignment="0" applyProtection="0"/>
    <xf numFmtId="0" fontId="56" fillId="14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51" borderId="0" applyNumberFormat="0" applyBorder="0" applyAlignment="0" applyProtection="0"/>
    <xf numFmtId="0" fontId="56" fillId="51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0" borderId="0" applyNumberFormat="0" applyBorder="0" applyAlignment="0" applyProtection="0"/>
    <xf numFmtId="0" fontId="56" fillId="5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0" borderId="0" applyNumberFormat="0" applyBorder="0" applyAlignment="0" applyProtection="0"/>
    <xf numFmtId="0" fontId="56" fillId="51" borderId="0" applyNumberFormat="0" applyBorder="0" applyAlignment="0" applyProtection="0"/>
    <xf numFmtId="0" fontId="56" fillId="59" borderId="0" applyNumberFormat="0" applyBorder="0" applyAlignment="0" applyProtection="0"/>
    <xf numFmtId="0" fontId="56" fillId="58" borderId="0" applyNumberFormat="0" applyBorder="0" applyAlignment="0" applyProtection="0"/>
    <xf numFmtId="0" fontId="56" fillId="50" borderId="0" applyNumberFormat="0" applyBorder="0" applyAlignment="0" applyProtection="0"/>
    <xf numFmtId="0" fontId="56" fillId="60" borderId="0" applyNumberFormat="0" applyBorder="0" applyAlignment="0" applyProtection="0"/>
    <xf numFmtId="49" fontId="38" fillId="0" borderId="35" applyNumberFormat="0" applyFont="0" applyFill="0" applyBorder="0" applyProtection="0">
      <alignment horizontal="left" vertical="center"/>
    </xf>
    <xf numFmtId="0" fontId="63" fillId="0" borderId="0" applyNumberFormat="0" applyFont="0" applyFill="0" applyBorder="0" applyProtection="0">
      <alignment horizontal="left" vertical="center" indent="5"/>
    </xf>
    <xf numFmtId="0" fontId="64" fillId="0" borderId="0" applyNumberFormat="0" applyFont="0" applyFill="0" applyBorder="0" applyProtection="0">
      <alignment horizontal="left" vertical="center" indent="5"/>
    </xf>
    <xf numFmtId="0" fontId="64" fillId="0" borderId="0" applyNumberFormat="0" applyFont="0" applyFill="0" applyBorder="0" applyProtection="0">
      <alignment horizontal="left" vertical="center" indent="5"/>
    </xf>
    <xf numFmtId="0" fontId="65" fillId="54" borderId="0" applyNumberFormat="0" applyBorder="0" applyAlignment="0" applyProtection="0"/>
    <xf numFmtId="0" fontId="65" fillId="61" borderId="0" applyNumberFormat="0" applyBorder="0" applyAlignment="0" applyProtection="0"/>
    <xf numFmtId="0" fontId="65" fillId="60" borderId="0" applyNumberFormat="0" applyBorder="0" applyAlignment="0" applyProtection="0"/>
    <xf numFmtId="0" fontId="65" fillId="56" borderId="0" applyNumberFormat="0" applyBorder="0" applyAlignment="0" applyProtection="0"/>
    <xf numFmtId="0" fontId="65" fillId="54" borderId="0" applyNumberFormat="0" applyBorder="0" applyAlignment="0" applyProtection="0"/>
    <xf numFmtId="0" fontId="65" fillId="51" borderId="0" applyNumberFormat="0" applyBorder="0" applyAlignment="0" applyProtection="0"/>
    <xf numFmtId="0" fontId="66" fillId="62" borderId="0" applyNumberFormat="0" applyBorder="0" applyAlignment="0" applyProtection="0"/>
    <xf numFmtId="0" fontId="66" fillId="51" borderId="0" applyNumberFormat="0" applyBorder="0" applyAlignment="0" applyProtection="0"/>
    <xf numFmtId="0" fontId="66" fillId="59" borderId="0" applyNumberFormat="0" applyBorder="0" applyAlignment="0" applyProtection="0"/>
    <xf numFmtId="0" fontId="66" fillId="63" borderId="0" applyNumberFormat="0" applyBorder="0" applyAlignment="0" applyProtection="0"/>
    <xf numFmtId="0" fontId="66" fillId="64" borderId="0" applyNumberFormat="0" applyBorder="0" applyAlignment="0" applyProtection="0"/>
    <xf numFmtId="0" fontId="66" fillId="65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54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54" borderId="0" applyNumberFormat="0" applyBorder="0" applyAlignment="0" applyProtection="0"/>
    <xf numFmtId="0" fontId="65" fillId="62" borderId="0" applyNumberFormat="0" applyBorder="0" applyAlignment="0" applyProtection="0"/>
    <xf numFmtId="0" fontId="65" fillId="54" borderId="0" applyNumberFormat="0" applyBorder="0" applyAlignment="0" applyProtection="0"/>
    <xf numFmtId="0" fontId="65" fillId="62" borderId="0" applyNumberFormat="0" applyBorder="0" applyAlignment="0" applyProtection="0"/>
    <xf numFmtId="0" fontId="65" fillId="54" borderId="0" applyNumberFormat="0" applyBorder="0" applyAlignment="0" applyProtection="0"/>
    <xf numFmtId="0" fontId="65" fillId="62" borderId="0" applyNumberFormat="0" applyBorder="0" applyAlignment="0" applyProtection="0"/>
    <xf numFmtId="0" fontId="65" fillId="54" borderId="0" applyNumberFormat="0" applyBorder="0" applyAlignment="0" applyProtection="0"/>
    <xf numFmtId="0" fontId="65" fillId="62" borderId="0" applyNumberFormat="0" applyBorder="0" applyAlignment="0" applyProtection="0"/>
    <xf numFmtId="0" fontId="65" fillId="54" borderId="0" applyNumberFormat="0" applyBorder="0" applyAlignment="0" applyProtection="0"/>
    <xf numFmtId="0" fontId="65" fillId="62" borderId="0" applyNumberFormat="0" applyBorder="0" applyAlignment="0" applyProtection="0"/>
    <xf numFmtId="0" fontId="65" fillId="54" borderId="0" applyNumberFormat="0" applyBorder="0" applyAlignment="0" applyProtection="0"/>
    <xf numFmtId="0" fontId="65" fillId="62" borderId="0" applyNumberFormat="0" applyBorder="0" applyAlignment="0" applyProtection="0"/>
    <xf numFmtId="0" fontId="65" fillId="54" borderId="0" applyNumberFormat="0" applyBorder="0" applyAlignment="0" applyProtection="0"/>
    <xf numFmtId="0" fontId="65" fillId="62" borderId="0" applyNumberFormat="0" applyBorder="0" applyAlignment="0" applyProtection="0"/>
    <xf numFmtId="0" fontId="65" fillId="54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54" borderId="0" applyNumberFormat="0" applyBorder="0" applyAlignment="0" applyProtection="0"/>
    <xf numFmtId="0" fontId="65" fillId="62" borderId="0" applyNumberFormat="0" applyBorder="0" applyAlignment="0" applyProtection="0"/>
    <xf numFmtId="0" fontId="65" fillId="54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62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6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61" borderId="0" applyNumberFormat="0" applyBorder="0" applyAlignment="0" applyProtection="0"/>
    <xf numFmtId="0" fontId="65" fillId="51" borderId="0" applyNumberFormat="0" applyBorder="0" applyAlignment="0" applyProtection="0"/>
    <xf numFmtId="0" fontId="65" fillId="61" borderId="0" applyNumberFormat="0" applyBorder="0" applyAlignment="0" applyProtection="0"/>
    <xf numFmtId="0" fontId="65" fillId="51" borderId="0" applyNumberFormat="0" applyBorder="0" applyAlignment="0" applyProtection="0"/>
    <xf numFmtId="0" fontId="65" fillId="61" borderId="0" applyNumberFormat="0" applyBorder="0" applyAlignment="0" applyProtection="0"/>
    <xf numFmtId="0" fontId="65" fillId="51" borderId="0" applyNumberFormat="0" applyBorder="0" applyAlignment="0" applyProtection="0"/>
    <xf numFmtId="0" fontId="65" fillId="61" borderId="0" applyNumberFormat="0" applyBorder="0" applyAlignment="0" applyProtection="0"/>
    <xf numFmtId="0" fontId="65" fillId="51" borderId="0" applyNumberFormat="0" applyBorder="0" applyAlignment="0" applyProtection="0"/>
    <xf numFmtId="0" fontId="65" fillId="61" borderId="0" applyNumberFormat="0" applyBorder="0" applyAlignment="0" applyProtection="0"/>
    <xf numFmtId="0" fontId="65" fillId="51" borderId="0" applyNumberFormat="0" applyBorder="0" applyAlignment="0" applyProtection="0"/>
    <xf numFmtId="0" fontId="65" fillId="61" borderId="0" applyNumberFormat="0" applyBorder="0" applyAlignment="0" applyProtection="0"/>
    <xf numFmtId="0" fontId="65" fillId="51" borderId="0" applyNumberFormat="0" applyBorder="0" applyAlignment="0" applyProtection="0"/>
    <xf numFmtId="0" fontId="65" fillId="61" borderId="0" applyNumberFormat="0" applyBorder="0" applyAlignment="0" applyProtection="0"/>
    <xf numFmtId="0" fontId="65" fillId="51" borderId="0" applyNumberFormat="0" applyBorder="0" applyAlignment="0" applyProtection="0"/>
    <xf numFmtId="0" fontId="65" fillId="6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61" borderId="0" applyNumberFormat="0" applyBorder="0" applyAlignment="0" applyProtection="0"/>
    <xf numFmtId="0" fontId="65" fillId="51" borderId="0" applyNumberFormat="0" applyBorder="0" applyAlignment="0" applyProtection="0"/>
    <xf numFmtId="0" fontId="65" fillId="6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9" borderId="0" applyNumberFormat="0" applyBorder="0" applyAlignment="0" applyProtection="0"/>
    <xf numFmtId="0" fontId="28" fillId="34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60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60" borderId="0" applyNumberFormat="0" applyBorder="0" applyAlignment="0" applyProtection="0"/>
    <xf numFmtId="0" fontId="65" fillId="59" borderId="0" applyNumberFormat="0" applyBorder="0" applyAlignment="0" applyProtection="0"/>
    <xf numFmtId="0" fontId="65" fillId="60" borderId="0" applyNumberFormat="0" applyBorder="0" applyAlignment="0" applyProtection="0"/>
    <xf numFmtId="0" fontId="65" fillId="59" borderId="0" applyNumberFormat="0" applyBorder="0" applyAlignment="0" applyProtection="0"/>
    <xf numFmtId="0" fontId="65" fillId="60" borderId="0" applyNumberFormat="0" applyBorder="0" applyAlignment="0" applyProtection="0"/>
    <xf numFmtId="0" fontId="65" fillId="59" borderId="0" applyNumberFormat="0" applyBorder="0" applyAlignment="0" applyProtection="0"/>
    <xf numFmtId="0" fontId="65" fillId="60" borderId="0" applyNumberFormat="0" applyBorder="0" applyAlignment="0" applyProtection="0"/>
    <xf numFmtId="0" fontId="65" fillId="59" borderId="0" applyNumberFormat="0" applyBorder="0" applyAlignment="0" applyProtection="0"/>
    <xf numFmtId="0" fontId="65" fillId="60" borderId="0" applyNumberFormat="0" applyBorder="0" applyAlignment="0" applyProtection="0"/>
    <xf numFmtId="0" fontId="65" fillId="59" borderId="0" applyNumberFormat="0" applyBorder="0" applyAlignment="0" applyProtection="0"/>
    <xf numFmtId="0" fontId="65" fillId="60" borderId="0" applyNumberFormat="0" applyBorder="0" applyAlignment="0" applyProtection="0"/>
    <xf numFmtId="0" fontId="65" fillId="59" borderId="0" applyNumberFormat="0" applyBorder="0" applyAlignment="0" applyProtection="0"/>
    <xf numFmtId="0" fontId="65" fillId="60" borderId="0" applyNumberFormat="0" applyBorder="0" applyAlignment="0" applyProtection="0"/>
    <xf numFmtId="0" fontId="65" fillId="59" borderId="0" applyNumberFormat="0" applyBorder="0" applyAlignment="0" applyProtection="0"/>
    <xf numFmtId="0" fontId="65" fillId="60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60" borderId="0" applyNumberFormat="0" applyBorder="0" applyAlignment="0" applyProtection="0"/>
    <xf numFmtId="0" fontId="28" fillId="34" borderId="0" applyNumberFormat="0" applyBorder="0" applyAlignment="0" applyProtection="0"/>
    <xf numFmtId="0" fontId="65" fillId="59" borderId="0" applyNumberFormat="0" applyBorder="0" applyAlignment="0" applyProtection="0"/>
    <xf numFmtId="0" fontId="65" fillId="60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59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56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56" borderId="0" applyNumberFormat="0" applyBorder="0" applyAlignment="0" applyProtection="0"/>
    <xf numFmtId="0" fontId="65" fillId="63" borderId="0" applyNumberFormat="0" applyBorder="0" applyAlignment="0" applyProtection="0"/>
    <xf numFmtId="0" fontId="65" fillId="56" borderId="0" applyNumberFormat="0" applyBorder="0" applyAlignment="0" applyProtection="0"/>
    <xf numFmtId="0" fontId="65" fillId="63" borderId="0" applyNumberFormat="0" applyBorder="0" applyAlignment="0" applyProtection="0"/>
    <xf numFmtId="0" fontId="65" fillId="56" borderId="0" applyNumberFormat="0" applyBorder="0" applyAlignment="0" applyProtection="0"/>
    <xf numFmtId="0" fontId="65" fillId="63" borderId="0" applyNumberFormat="0" applyBorder="0" applyAlignment="0" applyProtection="0"/>
    <xf numFmtId="0" fontId="65" fillId="56" borderId="0" applyNumberFormat="0" applyBorder="0" applyAlignment="0" applyProtection="0"/>
    <xf numFmtId="0" fontId="65" fillId="63" borderId="0" applyNumberFormat="0" applyBorder="0" applyAlignment="0" applyProtection="0"/>
    <xf numFmtId="0" fontId="65" fillId="56" borderId="0" applyNumberFormat="0" applyBorder="0" applyAlignment="0" applyProtection="0"/>
    <xf numFmtId="0" fontId="65" fillId="63" borderId="0" applyNumberFormat="0" applyBorder="0" applyAlignment="0" applyProtection="0"/>
    <xf numFmtId="0" fontId="65" fillId="56" borderId="0" applyNumberFormat="0" applyBorder="0" applyAlignment="0" applyProtection="0"/>
    <xf numFmtId="0" fontId="65" fillId="63" borderId="0" applyNumberFormat="0" applyBorder="0" applyAlignment="0" applyProtection="0"/>
    <xf numFmtId="0" fontId="65" fillId="56" borderId="0" applyNumberFormat="0" applyBorder="0" applyAlignment="0" applyProtection="0"/>
    <xf numFmtId="0" fontId="65" fillId="63" borderId="0" applyNumberFormat="0" applyBorder="0" applyAlignment="0" applyProtection="0"/>
    <xf numFmtId="0" fontId="65" fillId="56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56" borderId="0" applyNumberFormat="0" applyBorder="0" applyAlignment="0" applyProtection="0"/>
    <xf numFmtId="0" fontId="28" fillId="38" borderId="0" applyNumberFormat="0" applyBorder="0" applyAlignment="0" applyProtection="0"/>
    <xf numFmtId="0" fontId="65" fillId="63" borderId="0" applyNumberFormat="0" applyBorder="0" applyAlignment="0" applyProtection="0"/>
    <xf numFmtId="0" fontId="65" fillId="56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5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54" borderId="0" applyNumberFormat="0" applyBorder="0" applyAlignment="0" applyProtection="0"/>
    <xf numFmtId="0" fontId="65" fillId="64" borderId="0" applyNumberFormat="0" applyBorder="0" applyAlignment="0" applyProtection="0"/>
    <xf numFmtId="0" fontId="65" fillId="54" borderId="0" applyNumberFormat="0" applyBorder="0" applyAlignment="0" applyProtection="0"/>
    <xf numFmtId="0" fontId="65" fillId="64" borderId="0" applyNumberFormat="0" applyBorder="0" applyAlignment="0" applyProtection="0"/>
    <xf numFmtId="0" fontId="65" fillId="54" borderId="0" applyNumberFormat="0" applyBorder="0" applyAlignment="0" applyProtection="0"/>
    <xf numFmtId="0" fontId="65" fillId="64" borderId="0" applyNumberFormat="0" applyBorder="0" applyAlignment="0" applyProtection="0"/>
    <xf numFmtId="0" fontId="65" fillId="54" borderId="0" applyNumberFormat="0" applyBorder="0" applyAlignment="0" applyProtection="0"/>
    <xf numFmtId="0" fontId="65" fillId="64" borderId="0" applyNumberFormat="0" applyBorder="0" applyAlignment="0" applyProtection="0"/>
    <xf numFmtId="0" fontId="65" fillId="54" borderId="0" applyNumberFormat="0" applyBorder="0" applyAlignment="0" applyProtection="0"/>
    <xf numFmtId="0" fontId="65" fillId="64" borderId="0" applyNumberFormat="0" applyBorder="0" applyAlignment="0" applyProtection="0"/>
    <xf numFmtId="0" fontId="65" fillId="54" borderId="0" applyNumberFormat="0" applyBorder="0" applyAlignment="0" applyProtection="0"/>
    <xf numFmtId="0" fontId="65" fillId="64" borderId="0" applyNumberFormat="0" applyBorder="0" applyAlignment="0" applyProtection="0"/>
    <xf numFmtId="0" fontId="65" fillId="54" borderId="0" applyNumberFormat="0" applyBorder="0" applyAlignment="0" applyProtection="0"/>
    <xf numFmtId="0" fontId="65" fillId="64" borderId="0" applyNumberFormat="0" applyBorder="0" applyAlignment="0" applyProtection="0"/>
    <xf numFmtId="0" fontId="65" fillId="5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54" borderId="0" applyNumberFormat="0" applyBorder="0" applyAlignment="0" applyProtection="0"/>
    <xf numFmtId="0" fontId="65" fillId="64" borderId="0" applyNumberFormat="0" applyBorder="0" applyAlignment="0" applyProtection="0"/>
    <xf numFmtId="0" fontId="65" fillId="5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51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51" borderId="0" applyNumberFormat="0" applyBorder="0" applyAlignment="0" applyProtection="0"/>
    <xf numFmtId="0" fontId="65" fillId="65" borderId="0" applyNumberFormat="0" applyBorder="0" applyAlignment="0" applyProtection="0"/>
    <xf numFmtId="0" fontId="65" fillId="51" borderId="0" applyNumberFormat="0" applyBorder="0" applyAlignment="0" applyProtection="0"/>
    <xf numFmtId="0" fontId="65" fillId="65" borderId="0" applyNumberFormat="0" applyBorder="0" applyAlignment="0" applyProtection="0"/>
    <xf numFmtId="0" fontId="65" fillId="51" borderId="0" applyNumberFormat="0" applyBorder="0" applyAlignment="0" applyProtection="0"/>
    <xf numFmtId="0" fontId="65" fillId="65" borderId="0" applyNumberFormat="0" applyBorder="0" applyAlignment="0" applyProtection="0"/>
    <xf numFmtId="0" fontId="65" fillId="51" borderId="0" applyNumberFormat="0" applyBorder="0" applyAlignment="0" applyProtection="0"/>
    <xf numFmtId="0" fontId="65" fillId="65" borderId="0" applyNumberFormat="0" applyBorder="0" applyAlignment="0" applyProtection="0"/>
    <xf numFmtId="0" fontId="65" fillId="51" borderId="0" applyNumberFormat="0" applyBorder="0" applyAlignment="0" applyProtection="0"/>
    <xf numFmtId="0" fontId="65" fillId="65" borderId="0" applyNumberFormat="0" applyBorder="0" applyAlignment="0" applyProtection="0"/>
    <xf numFmtId="0" fontId="65" fillId="51" borderId="0" applyNumberFormat="0" applyBorder="0" applyAlignment="0" applyProtection="0"/>
    <xf numFmtId="0" fontId="65" fillId="65" borderId="0" applyNumberFormat="0" applyBorder="0" applyAlignment="0" applyProtection="0"/>
    <xf numFmtId="0" fontId="65" fillId="51" borderId="0" applyNumberFormat="0" applyBorder="0" applyAlignment="0" applyProtection="0"/>
    <xf numFmtId="0" fontId="65" fillId="65" borderId="0" applyNumberFormat="0" applyBorder="0" applyAlignment="0" applyProtection="0"/>
    <xf numFmtId="0" fontId="65" fillId="51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51" borderId="0" applyNumberFormat="0" applyBorder="0" applyAlignment="0" applyProtection="0"/>
    <xf numFmtId="0" fontId="28" fillId="46" borderId="0" applyNumberFormat="0" applyBorder="0" applyAlignment="0" applyProtection="0"/>
    <xf numFmtId="0" fontId="65" fillId="65" borderId="0" applyNumberFormat="0" applyBorder="0" applyAlignment="0" applyProtection="0"/>
    <xf numFmtId="0" fontId="65" fillId="51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5" borderId="0" applyNumberFormat="0" applyBorder="0" applyAlignment="0" applyProtection="0"/>
    <xf numFmtId="0" fontId="65" fillId="62" borderId="0" applyNumberFormat="0" applyBorder="0" applyAlignment="0" applyProtection="0"/>
    <xf numFmtId="0" fontId="65" fillId="51" borderId="0" applyNumberFormat="0" applyBorder="0" applyAlignment="0" applyProtection="0"/>
    <xf numFmtId="0" fontId="65" fillId="59" borderId="0" applyNumberFormat="0" applyBorder="0" applyAlignment="0" applyProtection="0"/>
    <xf numFmtId="0" fontId="65" fillId="63" borderId="0" applyNumberFormat="0" applyBorder="0" applyAlignment="0" applyProtection="0"/>
    <xf numFmtId="0" fontId="65" fillId="64" borderId="0" applyNumberFormat="0" applyBorder="0" applyAlignment="0" applyProtection="0"/>
    <xf numFmtId="0" fontId="65" fillId="65" borderId="0" applyNumberFormat="0" applyBorder="0" applyAlignment="0" applyProtection="0"/>
    <xf numFmtId="0" fontId="65" fillId="62" borderId="0" applyNumberFormat="0" applyBorder="0" applyAlignment="0" applyProtection="0"/>
    <xf numFmtId="0" fontId="65" fillId="51" borderId="0" applyNumberFormat="0" applyBorder="0" applyAlignment="0" applyProtection="0"/>
    <xf numFmtId="0" fontId="65" fillId="59" borderId="0" applyNumberFormat="0" applyBorder="0" applyAlignment="0" applyProtection="0"/>
    <xf numFmtId="0" fontId="65" fillId="63" borderId="0" applyNumberFormat="0" applyBorder="0" applyAlignment="0" applyProtection="0"/>
    <xf numFmtId="0" fontId="65" fillId="64" borderId="0" applyNumberFormat="0" applyBorder="0" applyAlignment="0" applyProtection="0"/>
    <xf numFmtId="0" fontId="65" fillId="65" borderId="0" applyNumberFormat="0" applyBorder="0" applyAlignment="0" applyProtection="0"/>
    <xf numFmtId="0" fontId="65" fillId="63" borderId="0" applyNumberFormat="0" applyBorder="0" applyAlignment="0" applyProtection="0"/>
    <xf numFmtId="0" fontId="20" fillId="66" borderId="0" applyNumberFormat="0" applyFon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8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8" borderId="0" applyNumberFormat="0" applyBorder="0" applyAlignment="0" applyProtection="0"/>
    <xf numFmtId="0" fontId="65" fillId="67" borderId="0" applyNumberFormat="0" applyBorder="0" applyAlignment="0" applyProtection="0"/>
    <xf numFmtId="0" fontId="65" fillId="68" borderId="0" applyNumberFormat="0" applyBorder="0" applyAlignment="0" applyProtection="0"/>
    <xf numFmtId="0" fontId="65" fillId="67" borderId="0" applyNumberFormat="0" applyBorder="0" applyAlignment="0" applyProtection="0"/>
    <xf numFmtId="0" fontId="65" fillId="68" borderId="0" applyNumberFormat="0" applyBorder="0" applyAlignment="0" applyProtection="0"/>
    <xf numFmtId="0" fontId="65" fillId="67" borderId="0" applyNumberFormat="0" applyBorder="0" applyAlignment="0" applyProtection="0"/>
    <xf numFmtId="0" fontId="65" fillId="68" borderId="0" applyNumberFormat="0" applyBorder="0" applyAlignment="0" applyProtection="0"/>
    <xf numFmtId="0" fontId="65" fillId="67" borderId="0" applyNumberFormat="0" applyBorder="0" applyAlignment="0" applyProtection="0"/>
    <xf numFmtId="0" fontId="65" fillId="68" borderId="0" applyNumberFormat="0" applyBorder="0" applyAlignment="0" applyProtection="0"/>
    <xf numFmtId="0" fontId="65" fillId="67" borderId="0" applyNumberFormat="0" applyBorder="0" applyAlignment="0" applyProtection="0"/>
    <xf numFmtId="0" fontId="65" fillId="68" borderId="0" applyNumberFormat="0" applyBorder="0" applyAlignment="0" applyProtection="0"/>
    <xf numFmtId="0" fontId="65" fillId="67" borderId="0" applyNumberFormat="0" applyBorder="0" applyAlignment="0" applyProtection="0"/>
    <xf numFmtId="0" fontId="65" fillId="68" borderId="0" applyNumberFormat="0" applyBorder="0" applyAlignment="0" applyProtection="0"/>
    <xf numFmtId="0" fontId="65" fillId="67" borderId="0" applyNumberFormat="0" applyBorder="0" applyAlignment="0" applyProtection="0"/>
    <xf numFmtId="0" fontId="65" fillId="68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8" borderId="0" applyNumberFormat="0" applyBorder="0" applyAlignment="0" applyProtection="0"/>
    <xf numFmtId="0" fontId="65" fillId="67" borderId="0" applyNumberFormat="0" applyBorder="0" applyAlignment="0" applyProtection="0"/>
    <xf numFmtId="0" fontId="65" fillId="68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7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69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6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60" borderId="0" applyNumberFormat="0" applyBorder="0" applyAlignment="0" applyProtection="0"/>
    <xf numFmtId="0" fontId="65" fillId="70" borderId="0" applyNumberFormat="0" applyBorder="0" applyAlignment="0" applyProtection="0"/>
    <xf numFmtId="0" fontId="65" fillId="60" borderId="0" applyNumberFormat="0" applyBorder="0" applyAlignment="0" applyProtection="0"/>
    <xf numFmtId="0" fontId="65" fillId="70" borderId="0" applyNumberFormat="0" applyBorder="0" applyAlignment="0" applyProtection="0"/>
    <xf numFmtId="0" fontId="65" fillId="60" borderId="0" applyNumberFormat="0" applyBorder="0" applyAlignment="0" applyProtection="0"/>
    <xf numFmtId="0" fontId="65" fillId="70" borderId="0" applyNumberFormat="0" applyBorder="0" applyAlignment="0" applyProtection="0"/>
    <xf numFmtId="0" fontId="65" fillId="60" borderId="0" applyNumberFormat="0" applyBorder="0" applyAlignment="0" applyProtection="0"/>
    <xf numFmtId="0" fontId="65" fillId="70" borderId="0" applyNumberFormat="0" applyBorder="0" applyAlignment="0" applyProtection="0"/>
    <xf numFmtId="0" fontId="65" fillId="60" borderId="0" applyNumberFormat="0" applyBorder="0" applyAlignment="0" applyProtection="0"/>
    <xf numFmtId="0" fontId="65" fillId="70" borderId="0" applyNumberFormat="0" applyBorder="0" applyAlignment="0" applyProtection="0"/>
    <xf numFmtId="0" fontId="65" fillId="60" borderId="0" applyNumberFormat="0" applyBorder="0" applyAlignment="0" applyProtection="0"/>
    <xf numFmtId="0" fontId="65" fillId="70" borderId="0" applyNumberFormat="0" applyBorder="0" applyAlignment="0" applyProtection="0"/>
    <xf numFmtId="0" fontId="65" fillId="60" borderId="0" applyNumberFormat="0" applyBorder="0" applyAlignment="0" applyProtection="0"/>
    <xf numFmtId="0" fontId="65" fillId="70" borderId="0" applyNumberFormat="0" applyBorder="0" applyAlignment="0" applyProtection="0"/>
    <xf numFmtId="0" fontId="65" fillId="6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60" borderId="0" applyNumberFormat="0" applyBorder="0" applyAlignment="0" applyProtection="0"/>
    <xf numFmtId="0" fontId="65" fillId="70" borderId="0" applyNumberFormat="0" applyBorder="0" applyAlignment="0" applyProtection="0"/>
    <xf numFmtId="0" fontId="65" fillId="6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70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71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71" borderId="0" applyNumberFormat="0" applyBorder="0" applyAlignment="0" applyProtection="0"/>
    <xf numFmtId="0" fontId="65" fillId="63" borderId="0" applyNumberFormat="0" applyBorder="0" applyAlignment="0" applyProtection="0"/>
    <xf numFmtId="0" fontId="65" fillId="71" borderId="0" applyNumberFormat="0" applyBorder="0" applyAlignment="0" applyProtection="0"/>
    <xf numFmtId="0" fontId="65" fillId="63" borderId="0" applyNumberFormat="0" applyBorder="0" applyAlignment="0" applyProtection="0"/>
    <xf numFmtId="0" fontId="65" fillId="71" borderId="0" applyNumberFormat="0" applyBorder="0" applyAlignment="0" applyProtection="0"/>
    <xf numFmtId="0" fontId="65" fillId="63" borderId="0" applyNumberFormat="0" applyBorder="0" applyAlignment="0" applyProtection="0"/>
    <xf numFmtId="0" fontId="65" fillId="71" borderId="0" applyNumberFormat="0" applyBorder="0" applyAlignment="0" applyProtection="0"/>
    <xf numFmtId="0" fontId="65" fillId="63" borderId="0" applyNumberFormat="0" applyBorder="0" applyAlignment="0" applyProtection="0"/>
    <xf numFmtId="0" fontId="65" fillId="71" borderId="0" applyNumberFormat="0" applyBorder="0" applyAlignment="0" applyProtection="0"/>
    <xf numFmtId="0" fontId="65" fillId="63" borderId="0" applyNumberFormat="0" applyBorder="0" applyAlignment="0" applyProtection="0"/>
    <xf numFmtId="0" fontId="65" fillId="71" borderId="0" applyNumberFormat="0" applyBorder="0" applyAlignment="0" applyProtection="0"/>
    <xf numFmtId="0" fontId="65" fillId="63" borderId="0" applyNumberFormat="0" applyBorder="0" applyAlignment="0" applyProtection="0"/>
    <xf numFmtId="0" fontId="65" fillId="71" borderId="0" applyNumberFormat="0" applyBorder="0" applyAlignment="0" applyProtection="0"/>
    <xf numFmtId="0" fontId="65" fillId="63" borderId="0" applyNumberFormat="0" applyBorder="0" applyAlignment="0" applyProtection="0"/>
    <xf numFmtId="0" fontId="65" fillId="71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71" borderId="0" applyNumberFormat="0" applyBorder="0" applyAlignment="0" applyProtection="0"/>
    <xf numFmtId="0" fontId="65" fillId="63" borderId="0" applyNumberFormat="0" applyBorder="0" applyAlignment="0" applyProtection="0"/>
    <xf numFmtId="0" fontId="65" fillId="71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3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4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9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65" fillId="61" borderId="0" applyNumberFormat="0" applyBorder="0" applyAlignment="0" applyProtection="0"/>
    <xf numFmtId="0" fontId="41" fillId="72" borderId="0" applyBorder="0" applyAlignment="0"/>
    <xf numFmtId="0" fontId="38" fillId="72" borderId="0" applyBorder="0">
      <alignment horizontal="right" vertical="center"/>
    </xf>
    <xf numFmtId="4" fontId="38" fillId="73" borderId="0" applyBorder="0">
      <alignment horizontal="right" vertical="center"/>
    </xf>
    <xf numFmtId="0" fontId="38" fillId="73" borderId="0" applyBorder="0">
      <alignment horizontal="right" vertical="center"/>
    </xf>
    <xf numFmtId="4" fontId="38" fillId="73" borderId="0" applyBorder="0">
      <alignment horizontal="right" vertical="center"/>
    </xf>
    <xf numFmtId="0" fontId="38" fillId="73" borderId="0" applyBorder="0">
      <alignment horizontal="right" vertical="center"/>
    </xf>
    <xf numFmtId="0" fontId="37" fillId="73" borderId="2">
      <alignment horizontal="right" vertical="center"/>
    </xf>
    <xf numFmtId="0" fontId="37" fillId="73" borderId="2">
      <alignment horizontal="right" vertical="center"/>
    </xf>
    <xf numFmtId="0" fontId="37" fillId="73" borderId="2">
      <alignment horizontal="right" vertical="center"/>
    </xf>
    <xf numFmtId="0" fontId="37" fillId="73" borderId="2">
      <alignment horizontal="right" vertical="center"/>
    </xf>
    <xf numFmtId="0" fontId="37" fillId="73" borderId="2">
      <alignment horizontal="right" vertical="center"/>
    </xf>
    <xf numFmtId="0" fontId="37" fillId="73" borderId="2">
      <alignment horizontal="right" vertical="center"/>
    </xf>
    <xf numFmtId="0" fontId="37" fillId="73" borderId="2">
      <alignment horizontal="right" vertical="center"/>
    </xf>
    <xf numFmtId="0" fontId="37" fillId="73" borderId="2">
      <alignment horizontal="right" vertical="center"/>
    </xf>
    <xf numFmtId="0" fontId="37" fillId="73" borderId="2">
      <alignment horizontal="right" vertical="center"/>
    </xf>
    <xf numFmtId="0" fontId="37" fillId="73" borderId="2">
      <alignment horizontal="right" vertical="center"/>
    </xf>
    <xf numFmtId="0" fontId="37" fillId="73" borderId="2">
      <alignment horizontal="right" vertical="center"/>
    </xf>
    <xf numFmtId="0" fontId="67" fillId="73" borderId="2">
      <alignment horizontal="right" vertical="center"/>
    </xf>
    <xf numFmtId="0" fontId="67" fillId="73" borderId="2">
      <alignment horizontal="right" vertical="center"/>
    </xf>
    <xf numFmtId="0" fontId="67" fillId="73" borderId="2">
      <alignment horizontal="right" vertical="center"/>
    </xf>
    <xf numFmtId="0" fontId="67" fillId="73" borderId="2">
      <alignment horizontal="right" vertical="center"/>
    </xf>
    <xf numFmtId="0" fontId="67" fillId="73" borderId="2">
      <alignment horizontal="right" vertical="center"/>
    </xf>
    <xf numFmtId="0" fontId="67" fillId="73" borderId="2">
      <alignment horizontal="right" vertical="center"/>
    </xf>
    <xf numFmtId="0" fontId="67" fillId="73" borderId="2">
      <alignment horizontal="right" vertical="center"/>
    </xf>
    <xf numFmtId="0" fontId="67" fillId="73" borderId="2">
      <alignment horizontal="right" vertical="center"/>
    </xf>
    <xf numFmtId="0" fontId="67" fillId="73" borderId="2">
      <alignment horizontal="right" vertical="center"/>
    </xf>
    <xf numFmtId="0" fontId="67" fillId="73" borderId="2">
      <alignment horizontal="right" vertical="center"/>
    </xf>
    <xf numFmtId="0" fontId="67" fillId="7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2">
      <alignment horizontal="right" vertical="center"/>
    </xf>
    <xf numFmtId="0" fontId="37" fillId="13" borderId="33">
      <alignment horizontal="right" vertical="center"/>
    </xf>
    <xf numFmtId="0" fontId="37" fillId="13" borderId="35">
      <alignment horizontal="right" vertical="center"/>
    </xf>
    <xf numFmtId="0" fontId="37" fillId="13" borderId="36">
      <alignment horizontal="right" vertical="center"/>
    </xf>
    <xf numFmtId="0" fontId="37" fillId="13" borderId="36">
      <alignment horizontal="right" vertical="center"/>
    </xf>
    <xf numFmtId="0" fontId="37" fillId="13" borderId="36">
      <alignment horizontal="right" vertical="center"/>
    </xf>
    <xf numFmtId="0" fontId="37" fillId="13" borderId="36">
      <alignment horizontal="right" vertical="center"/>
    </xf>
    <xf numFmtId="0" fontId="37" fillId="13" borderId="36">
      <alignment horizontal="right" vertical="center"/>
    </xf>
    <xf numFmtId="0" fontId="37" fillId="13" borderId="36">
      <alignment horizontal="right" vertical="center"/>
    </xf>
    <xf numFmtId="0" fontId="37" fillId="13" borderId="36">
      <alignment horizontal="right" vertical="center"/>
    </xf>
    <xf numFmtId="0" fontId="37" fillId="13" borderId="36">
      <alignment horizontal="right" vertical="center"/>
    </xf>
    <xf numFmtId="0" fontId="37" fillId="13" borderId="36">
      <alignment horizontal="right" vertical="center"/>
    </xf>
    <xf numFmtId="0" fontId="37" fillId="13" borderId="36">
      <alignment horizontal="right" vertical="center"/>
    </xf>
    <xf numFmtId="0" fontId="37" fillId="13" borderId="36">
      <alignment horizontal="right" vertical="center"/>
    </xf>
    <xf numFmtId="0" fontId="37" fillId="13" borderId="36">
      <alignment horizontal="right" vertical="center"/>
    </xf>
    <xf numFmtId="0" fontId="37" fillId="13" borderId="36">
      <alignment horizontal="right" vertical="center"/>
    </xf>
    <xf numFmtId="0" fontId="37" fillId="13" borderId="36">
      <alignment horizontal="right" vertical="center"/>
    </xf>
    <xf numFmtId="0" fontId="37" fillId="13" borderId="36">
      <alignment horizontal="right" vertical="center"/>
    </xf>
    <xf numFmtId="0" fontId="37" fillId="13" borderId="36">
      <alignment horizontal="right" vertical="center"/>
    </xf>
    <xf numFmtId="0" fontId="37" fillId="13" borderId="36">
      <alignment horizontal="right" vertical="center"/>
    </xf>
    <xf numFmtId="0" fontId="37" fillId="13" borderId="36">
      <alignment horizontal="right" vertical="center"/>
    </xf>
    <xf numFmtId="0" fontId="65" fillId="67" borderId="0" applyNumberFormat="0" applyBorder="0" applyAlignment="0" applyProtection="0"/>
    <xf numFmtId="0" fontId="65" fillId="69" borderId="0" applyNumberFormat="0" applyBorder="0" applyAlignment="0" applyProtection="0"/>
    <xf numFmtId="0" fontId="65" fillId="70" borderId="0" applyNumberFormat="0" applyBorder="0" applyAlignment="0" applyProtection="0"/>
    <xf numFmtId="0" fontId="65" fillId="63" borderId="0" applyNumberFormat="0" applyBorder="0" applyAlignment="0" applyProtection="0"/>
    <xf numFmtId="0" fontId="65" fillId="64" borderId="0" applyNumberFormat="0" applyBorder="0" applyAlignment="0" applyProtection="0"/>
    <xf numFmtId="0" fontId="65" fillId="61" borderId="0" applyNumberFormat="0" applyBorder="0" applyAlignment="0" applyProtection="0"/>
    <xf numFmtId="0" fontId="68" fillId="0" borderId="0">
      <alignment horizontal="center" vertical="center"/>
    </xf>
    <xf numFmtId="0" fontId="69" fillId="49" borderId="0"/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20" fillId="9" borderId="4">
      <alignment horizontal="center" vertical="center" wrapText="1"/>
    </xf>
    <xf numFmtId="0" fontId="68" fillId="9" borderId="4">
      <alignment horizontal="center" vertical="center" wrapText="1"/>
    </xf>
    <xf numFmtId="0" fontId="68" fillId="9" borderId="4">
      <alignment horizontal="center" vertical="center" wrapText="1"/>
    </xf>
    <xf numFmtId="0" fontId="68" fillId="9" borderId="4">
      <alignment horizontal="center" vertical="center" wrapText="1"/>
    </xf>
    <xf numFmtId="0" fontId="68" fillId="9" borderId="4">
      <alignment horizontal="center" vertical="center" wrapText="1"/>
    </xf>
    <xf numFmtId="0" fontId="68" fillId="9" borderId="4">
      <alignment horizontal="center" vertical="center" wrapText="1"/>
    </xf>
    <xf numFmtId="0" fontId="68" fillId="9" borderId="4">
      <alignment horizontal="center" vertical="center" wrapText="1"/>
    </xf>
    <xf numFmtId="0" fontId="68" fillId="9" borderId="4">
      <alignment horizontal="center" vertical="center" wrapText="1"/>
    </xf>
    <xf numFmtId="0" fontId="20" fillId="9" borderId="4">
      <alignment horizontal="center" vertical="center" wrapText="1"/>
    </xf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1" fillId="0" borderId="0" applyNumberFormat="0" applyFill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8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8" borderId="0" applyNumberFormat="0" applyBorder="0" applyAlignment="0" applyProtection="0"/>
    <xf numFmtId="0" fontId="72" fillId="56" borderId="0" applyNumberFormat="0" applyBorder="0" applyAlignment="0" applyProtection="0"/>
    <xf numFmtId="0" fontId="72" fillId="58" borderId="0" applyNumberFormat="0" applyBorder="0" applyAlignment="0" applyProtection="0"/>
    <xf numFmtId="0" fontId="72" fillId="56" borderId="0" applyNumberFormat="0" applyBorder="0" applyAlignment="0" applyProtection="0"/>
    <xf numFmtId="0" fontId="72" fillId="58" borderId="0" applyNumberFormat="0" applyBorder="0" applyAlignment="0" applyProtection="0"/>
    <xf numFmtId="0" fontId="72" fillId="56" borderId="0" applyNumberFormat="0" applyBorder="0" applyAlignment="0" applyProtection="0"/>
    <xf numFmtId="0" fontId="72" fillId="58" borderId="0" applyNumberFormat="0" applyBorder="0" applyAlignment="0" applyProtection="0"/>
    <xf numFmtId="0" fontId="72" fillId="56" borderId="0" applyNumberFormat="0" applyBorder="0" applyAlignment="0" applyProtection="0"/>
    <xf numFmtId="0" fontId="72" fillId="58" borderId="0" applyNumberFormat="0" applyBorder="0" applyAlignment="0" applyProtection="0"/>
    <xf numFmtId="0" fontId="72" fillId="56" borderId="0" applyNumberFormat="0" applyBorder="0" applyAlignment="0" applyProtection="0"/>
    <xf numFmtId="0" fontId="72" fillId="58" borderId="0" applyNumberFormat="0" applyBorder="0" applyAlignment="0" applyProtection="0"/>
    <xf numFmtId="0" fontId="72" fillId="56" borderId="0" applyNumberFormat="0" applyBorder="0" applyAlignment="0" applyProtection="0"/>
    <xf numFmtId="0" fontId="72" fillId="58" borderId="0" applyNumberFormat="0" applyBorder="0" applyAlignment="0" applyProtection="0"/>
    <xf numFmtId="0" fontId="72" fillId="56" borderId="0" applyNumberFormat="0" applyBorder="0" applyAlignment="0" applyProtection="0"/>
    <xf numFmtId="0" fontId="72" fillId="58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8" borderId="0" applyNumberFormat="0" applyBorder="0" applyAlignment="0" applyProtection="0"/>
    <xf numFmtId="0" fontId="72" fillId="56" borderId="0" applyNumberFormat="0" applyBorder="0" applyAlignment="0" applyProtection="0"/>
    <xf numFmtId="0" fontId="72" fillId="58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0" fontId="74" fillId="53" borderId="38" applyNumberFormat="0" applyAlignment="0" applyProtection="0"/>
    <xf numFmtId="4" fontId="41" fillId="0" borderId="8" applyFill="0" applyBorder="0" applyProtection="0">
      <alignment horizontal="right" vertical="center"/>
    </xf>
    <xf numFmtId="4" fontId="41" fillId="0" borderId="8" applyFill="0" applyBorder="0" applyProtection="0">
      <alignment horizontal="right" vertical="center"/>
    </xf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56" fillId="13" borderId="39"/>
    <xf numFmtId="0" fontId="56" fillId="13" borderId="39"/>
    <xf numFmtId="0" fontId="56" fillId="75" borderId="39"/>
    <xf numFmtId="0" fontId="56" fillId="75" borderId="39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52" fillId="20" borderId="25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6" fillId="20" borderId="25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5" fillId="76" borderId="38" applyNumberFormat="0" applyAlignment="0" applyProtection="0"/>
    <xf numFmtId="0" fontId="75" fillId="76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3" fillId="74" borderId="38" applyNumberFormat="0" applyAlignment="0" applyProtection="0"/>
    <xf numFmtId="0" fontId="77" fillId="0" borderId="40" applyNumberFormat="0" applyFill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1" fillId="0" borderId="42" applyNumberFormat="0" applyFill="0" applyAlignment="0" applyProtection="0"/>
    <xf numFmtId="1" fontId="7" fillId="78" borderId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9" fillId="0" borderId="0" applyNumberFormat="0" applyFill="0" applyBorder="0" applyAlignment="0" applyProtection="0"/>
    <xf numFmtId="0" fontId="80" fillId="0" borderId="43" applyNumberFormat="0" applyFill="0" applyAlignment="0" applyProtection="0"/>
    <xf numFmtId="0" fontId="81" fillId="0" borderId="44" applyNumberFormat="0" applyFill="0" applyAlignment="0" applyProtection="0"/>
    <xf numFmtId="0" fontId="82" fillId="0" borderId="45" applyNumberFormat="0" applyFill="0" applyAlignment="0" applyProtection="0"/>
    <xf numFmtId="0" fontId="82" fillId="0" borderId="45" applyNumberFormat="0" applyFill="0" applyAlignment="0" applyProtection="0"/>
    <xf numFmtId="0" fontId="82" fillId="0" borderId="45" applyNumberFormat="0" applyFill="0" applyAlignment="0" applyProtection="0"/>
    <xf numFmtId="0" fontId="82" fillId="0" borderId="45" applyNumberFormat="0" applyFill="0" applyAlignment="0" applyProtection="0"/>
    <xf numFmtId="0" fontId="82" fillId="0" borderId="45" applyNumberFormat="0" applyFill="0" applyAlignment="0" applyProtection="0"/>
    <xf numFmtId="0" fontId="82" fillId="0" borderId="45" applyNumberFormat="0" applyFill="0" applyAlignment="0" applyProtection="0"/>
    <xf numFmtId="0" fontId="82" fillId="0" borderId="45" applyNumberFormat="0" applyFill="0" applyAlignment="0" applyProtection="0"/>
    <xf numFmtId="0" fontId="82" fillId="0" borderId="45" applyNumberFormat="0" applyFill="0" applyAlignment="0" applyProtection="0"/>
    <xf numFmtId="0" fontId="82" fillId="0" borderId="45" applyNumberFormat="0" applyFill="0" applyAlignment="0" applyProtection="0"/>
    <xf numFmtId="0" fontId="82" fillId="0" borderId="45" applyNumberFormat="0" applyFill="0" applyAlignment="0" applyProtection="0"/>
    <xf numFmtId="0" fontId="82" fillId="0" borderId="45" applyNumberFormat="0" applyFill="0" applyAlignment="0" applyProtection="0"/>
    <xf numFmtId="0" fontId="82" fillId="0" borderId="45" applyNumberFormat="0" applyFill="0" applyAlignment="0" applyProtection="0"/>
    <xf numFmtId="0" fontId="82" fillId="0" borderId="45" applyNumberFormat="0" applyFill="0" applyAlignment="0" applyProtection="0"/>
    <xf numFmtId="0" fontId="82" fillId="0" borderId="45" applyNumberFormat="0" applyFill="0" applyAlignment="0" applyProtection="0"/>
    <xf numFmtId="0" fontId="82" fillId="0" borderId="45" applyNumberFormat="0" applyFill="0" applyAlignment="0" applyProtection="0"/>
    <xf numFmtId="0" fontId="82" fillId="0" borderId="45" applyNumberFormat="0" applyFill="0" applyAlignment="0" applyProtection="0"/>
    <xf numFmtId="0" fontId="82" fillId="0" borderId="0" applyNumberFormat="0" applyFill="0" applyBorder="0" applyAlignment="0" applyProtection="0"/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49" fontId="20" fillId="72" borderId="46">
      <alignment vertical="top" wrapText="1"/>
    </xf>
    <xf numFmtId="0" fontId="65" fillId="67" borderId="0" applyNumberFormat="0" applyBorder="0" applyAlignment="0" applyProtection="0"/>
    <xf numFmtId="0" fontId="65" fillId="69" borderId="0" applyNumberFormat="0" applyBorder="0" applyAlignment="0" applyProtection="0"/>
    <xf numFmtId="0" fontId="65" fillId="70" borderId="0" applyNumberFormat="0" applyBorder="0" applyAlignment="0" applyProtection="0"/>
    <xf numFmtId="0" fontId="65" fillId="63" borderId="0" applyNumberFormat="0" applyBorder="0" applyAlignment="0" applyProtection="0"/>
    <xf numFmtId="0" fontId="65" fillId="64" borderId="0" applyNumberFormat="0" applyBorder="0" applyAlignment="0" applyProtection="0"/>
    <xf numFmtId="0" fontId="65" fillId="61" borderId="0" applyNumberFormat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172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72" fontId="83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84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84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84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84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84" fillId="0" borderId="0" applyFont="0" applyFill="0" applyBorder="0" applyAlignment="0" applyProtection="0"/>
    <xf numFmtId="43" fontId="84" fillId="0" borderId="0" applyFont="0" applyFill="0" applyBorder="0" applyAlignment="0" applyProtection="0"/>
    <xf numFmtId="43" fontId="84" fillId="0" borderId="0" applyFont="0" applyFill="0" applyBorder="0" applyAlignment="0" applyProtection="0"/>
    <xf numFmtId="43" fontId="84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6" fillId="0" borderId="0" applyFont="0" applyFill="0" applyBorder="0" applyAlignment="0" applyProtection="0"/>
    <xf numFmtId="43" fontId="8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86" fillId="0" borderId="0" applyFont="0" applyFill="0" applyBorder="0" applyAlignment="0" applyProtection="0"/>
    <xf numFmtId="43" fontId="8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0" fontId="8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0" fontId="87" fillId="0" borderId="0" applyFont="0" applyFill="0" applyBorder="0" applyAlignment="0" applyProtection="0"/>
    <xf numFmtId="43" fontId="7" fillId="0" borderId="0" applyFont="0" applyFill="0" applyBorder="0" applyAlignment="0" applyProtection="0"/>
    <xf numFmtId="40" fontId="8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37" fillId="0" borderId="0" applyNumberFormat="0">
      <alignment horizontal="right"/>
    </xf>
    <xf numFmtId="17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0" fontId="38" fillId="13" borderId="21">
      <alignment horizontal="left" vertical="center" wrapText="1" indent="2"/>
    </xf>
    <xf numFmtId="0" fontId="38" fillId="13" borderId="21">
      <alignment horizontal="left" vertical="center" wrapText="1" indent="2"/>
    </xf>
    <xf numFmtId="0" fontId="38" fillId="13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73" borderId="35">
      <alignment horizontal="left" vertical="center"/>
    </xf>
    <xf numFmtId="2" fontId="7" fillId="79" borderId="0"/>
    <xf numFmtId="2" fontId="7" fillId="79" borderId="0"/>
    <xf numFmtId="0" fontId="20" fillId="5" borderId="0"/>
    <xf numFmtId="0" fontId="20" fillId="5" borderId="0"/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31">
      <alignment horizontal="center" vertical="center" wrapText="1"/>
    </xf>
    <xf numFmtId="0" fontId="20" fillId="47" borderId="31">
      <alignment horizontal="center" vertical="center" wrapText="1"/>
    </xf>
    <xf numFmtId="0" fontId="20" fillId="47" borderId="31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20" fillId="47" borderId="14">
      <alignment horizontal="center" vertical="center" wrapText="1"/>
    </xf>
    <xf numFmtId="0" fontId="88" fillId="0" borderId="0"/>
    <xf numFmtId="0" fontId="37" fillId="0" borderId="48">
      <alignment horizontal="left" vertical="top" wrapText="1"/>
    </xf>
    <xf numFmtId="3" fontId="89" fillId="0" borderId="46">
      <alignment horizontal="right" vertical="top"/>
    </xf>
    <xf numFmtId="0" fontId="90" fillId="80" borderId="49">
      <alignment horizontal="center" vertical="center" wrapText="1"/>
    </xf>
    <xf numFmtId="0" fontId="20" fillId="0" borderId="13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2" fillId="77" borderId="41" applyNumberFormat="0" applyAlignment="0" applyProtection="0"/>
    <xf numFmtId="0" fontId="92" fillId="77" borderId="41" applyNumberFormat="0" applyAlignment="0" applyProtection="0"/>
    <xf numFmtId="0" fontId="92" fillId="77" borderId="41" applyNumberFormat="0" applyAlignment="0" applyProtection="0"/>
    <xf numFmtId="0" fontId="92" fillId="77" borderId="41" applyNumberFormat="0" applyAlignment="0" applyProtection="0"/>
    <xf numFmtId="0" fontId="92" fillId="77" borderId="41" applyNumberFormat="0" applyAlignment="0" applyProtection="0"/>
    <xf numFmtId="0" fontId="92" fillId="77" borderId="41" applyNumberFormat="0" applyAlignment="0" applyProtection="0"/>
    <xf numFmtId="0" fontId="92" fillId="77" borderId="41" applyNumberFormat="0" applyAlignment="0" applyProtection="0"/>
    <xf numFmtId="0" fontId="92" fillId="77" borderId="41" applyNumberFormat="0" applyAlignment="0" applyProtection="0"/>
    <xf numFmtId="0" fontId="92" fillId="77" borderId="41" applyNumberFormat="0" applyAlignment="0" applyProtection="0"/>
    <xf numFmtId="0" fontId="92" fillId="77" borderId="41" applyNumberFormat="0" applyAlignment="0" applyProtection="0"/>
    <xf numFmtId="0" fontId="92" fillId="77" borderId="41" applyNumberFormat="0" applyAlignment="0" applyProtection="0"/>
    <xf numFmtId="0" fontId="92" fillId="77" borderId="41" applyNumberFormat="0" applyAlignment="0" applyProtection="0"/>
    <xf numFmtId="0" fontId="63" fillId="0" borderId="1"/>
    <xf numFmtId="0" fontId="68" fillId="81" borderId="39">
      <alignment horizontal="centerContinuous" vertical="top" wrapText="1"/>
    </xf>
    <xf numFmtId="0" fontId="93" fillId="0" borderId="0">
      <alignment vertical="top" wrapText="1"/>
    </xf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94" fillId="0" borderId="0" applyNumberFormat="0" applyFill="0" applyBorder="0" applyAlignment="0" applyProtection="0"/>
    <xf numFmtId="0" fontId="36" fillId="0" borderId="0">
      <alignment vertical="top"/>
    </xf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7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8" fontId="20" fillId="0" borderId="0" applyFont="0" applyFill="0" applyBorder="0" applyAlignment="0" applyProtection="0"/>
    <xf numFmtId="178" fontId="20" fillId="0" borderId="0" applyFont="0" applyFill="0" applyBorder="0" applyAlignment="0" applyProtection="0"/>
    <xf numFmtId="178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8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8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8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7" fontId="20" fillId="0" borderId="0" applyFont="0" applyFill="0" applyBorder="0" applyAlignment="0" applyProtection="0"/>
    <xf numFmtId="178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8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8" fontId="20" fillId="0" borderId="0" applyFont="0" applyFill="0" applyBorder="0" applyAlignment="0" applyProtection="0"/>
    <xf numFmtId="0" fontId="56" fillId="0" borderId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43" fontId="20" fillId="0" borderId="0" applyFont="0" applyFill="0" applyBorder="0" applyAlignment="0" applyProtection="0"/>
    <xf numFmtId="0" fontId="95" fillId="0" borderId="0" applyNumberFormat="0" applyFill="0" applyBorder="0" applyAlignment="0" applyProtection="0"/>
    <xf numFmtId="11" fontId="20" fillId="0" borderId="0" applyFont="0" applyFill="0" applyBorder="0" applyAlignment="0" applyProtection="0"/>
    <xf numFmtId="11" fontId="20" fillId="0" borderId="0" applyFont="0" applyFill="0" applyBorder="0" applyAlignment="0" applyProtection="0"/>
    <xf numFmtId="11" fontId="20" fillId="0" borderId="0" applyFont="0" applyFill="0" applyBorder="0" applyAlignment="0" applyProtection="0"/>
    <xf numFmtId="11" fontId="20" fillId="0" borderId="0" applyFont="0" applyFill="0" applyBorder="0" applyAlignment="0" applyProtection="0"/>
    <xf numFmtId="11" fontId="20" fillId="0" borderId="0" applyFont="0" applyFill="0" applyBorder="0" applyAlignment="0" applyProtection="0"/>
    <xf numFmtId="11" fontId="20" fillId="0" borderId="0" applyFont="0" applyFill="0" applyBorder="0" applyAlignment="0" applyProtection="0"/>
    <xf numFmtId="11" fontId="20" fillId="0" borderId="0" applyFont="0" applyFill="0" applyBorder="0" applyAlignment="0" applyProtection="0"/>
    <xf numFmtId="11" fontId="20" fillId="0" borderId="0" applyFont="0" applyFill="0" applyBorder="0" applyAlignment="0" applyProtection="0"/>
    <xf numFmtId="11" fontId="20" fillId="0" borderId="0" applyFont="0" applyFill="0" applyBorder="0" applyAlignment="0" applyProtection="0"/>
    <xf numFmtId="11" fontId="20" fillId="0" borderId="0" applyFont="0" applyFill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4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4" borderId="0" applyNumberFormat="0" applyBorder="0" applyAlignment="0" applyProtection="0"/>
    <xf numFmtId="0" fontId="96" fillId="57" borderId="0" applyNumberFormat="0" applyBorder="0" applyAlignment="0" applyProtection="0"/>
    <xf numFmtId="0" fontId="96" fillId="54" borderId="0" applyNumberFormat="0" applyBorder="0" applyAlignment="0" applyProtection="0"/>
    <xf numFmtId="0" fontId="96" fillId="57" borderId="0" applyNumberFormat="0" applyBorder="0" applyAlignment="0" applyProtection="0"/>
    <xf numFmtId="0" fontId="96" fillId="54" borderId="0" applyNumberFormat="0" applyBorder="0" applyAlignment="0" applyProtection="0"/>
    <xf numFmtId="0" fontId="96" fillId="57" borderId="0" applyNumberFormat="0" applyBorder="0" applyAlignment="0" applyProtection="0"/>
    <xf numFmtId="0" fontId="96" fillId="54" borderId="0" applyNumberFormat="0" applyBorder="0" applyAlignment="0" applyProtection="0"/>
    <xf numFmtId="0" fontId="96" fillId="57" borderId="0" applyNumberFormat="0" applyBorder="0" applyAlignment="0" applyProtection="0"/>
    <xf numFmtId="0" fontId="96" fillId="54" borderId="0" applyNumberFormat="0" applyBorder="0" applyAlignment="0" applyProtection="0"/>
    <xf numFmtId="0" fontId="96" fillId="57" borderId="0" applyNumberFormat="0" applyBorder="0" applyAlignment="0" applyProtection="0"/>
    <xf numFmtId="0" fontId="96" fillId="54" borderId="0" applyNumberFormat="0" applyBorder="0" applyAlignment="0" applyProtection="0"/>
    <xf numFmtId="0" fontId="96" fillId="57" borderId="0" applyNumberFormat="0" applyBorder="0" applyAlignment="0" applyProtection="0"/>
    <xf numFmtId="0" fontId="96" fillId="54" borderId="0" applyNumberFormat="0" applyBorder="0" applyAlignment="0" applyProtection="0"/>
    <xf numFmtId="0" fontId="96" fillId="57" borderId="0" applyNumberFormat="0" applyBorder="0" applyAlignment="0" applyProtection="0"/>
    <xf numFmtId="0" fontId="96" fillId="54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4" borderId="0" applyNumberFormat="0" applyBorder="0" applyAlignment="0" applyProtection="0"/>
    <xf numFmtId="0" fontId="96" fillId="57" borderId="0" applyNumberFormat="0" applyBorder="0" applyAlignment="0" applyProtection="0"/>
    <xf numFmtId="0" fontId="96" fillId="54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7" fillId="48" borderId="0">
      <alignment horizontal="left"/>
    </xf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9" fillId="0" borderId="51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9" fillId="0" borderId="51" applyNumberFormat="0" applyFill="0" applyAlignment="0" applyProtection="0"/>
    <xf numFmtId="0" fontId="98" fillId="0" borderId="43" applyNumberFormat="0" applyFill="0" applyAlignment="0" applyProtection="0"/>
    <xf numFmtId="0" fontId="99" fillId="0" borderId="51" applyNumberFormat="0" applyFill="0" applyAlignment="0" applyProtection="0"/>
    <xf numFmtId="0" fontId="98" fillId="0" borderId="43" applyNumberFormat="0" applyFill="0" applyAlignment="0" applyProtection="0"/>
    <xf numFmtId="0" fontId="99" fillId="0" borderId="51" applyNumberFormat="0" applyFill="0" applyAlignment="0" applyProtection="0"/>
    <xf numFmtId="0" fontId="98" fillId="0" borderId="43" applyNumberFormat="0" applyFill="0" applyAlignment="0" applyProtection="0"/>
    <xf numFmtId="0" fontId="99" fillId="0" borderId="51" applyNumberFormat="0" applyFill="0" applyAlignment="0" applyProtection="0"/>
    <xf numFmtId="0" fontId="98" fillId="0" borderId="43" applyNumberFormat="0" applyFill="0" applyAlignment="0" applyProtection="0"/>
    <xf numFmtId="0" fontId="99" fillId="0" borderId="51" applyNumberFormat="0" applyFill="0" applyAlignment="0" applyProtection="0"/>
    <xf numFmtId="0" fontId="98" fillId="0" borderId="43" applyNumberFormat="0" applyFill="0" applyAlignment="0" applyProtection="0"/>
    <xf numFmtId="0" fontId="99" fillId="0" borderId="51" applyNumberFormat="0" applyFill="0" applyAlignment="0" applyProtection="0"/>
    <xf numFmtId="0" fontId="98" fillId="0" borderId="43" applyNumberFormat="0" applyFill="0" applyAlignment="0" applyProtection="0"/>
    <xf numFmtId="0" fontId="99" fillId="0" borderId="51" applyNumberFormat="0" applyFill="0" applyAlignment="0" applyProtection="0"/>
    <xf numFmtId="0" fontId="98" fillId="0" borderId="43" applyNumberFormat="0" applyFill="0" applyAlignment="0" applyProtection="0"/>
    <xf numFmtId="0" fontId="99" fillId="0" borderId="51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9" fillId="0" borderId="51" applyNumberFormat="0" applyFill="0" applyAlignment="0" applyProtection="0"/>
    <xf numFmtId="0" fontId="98" fillId="0" borderId="43" applyNumberFormat="0" applyFill="0" applyAlignment="0" applyProtection="0"/>
    <xf numFmtId="0" fontId="99" fillId="0" borderId="51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98" fillId="0" borderId="43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1" fillId="0" borderId="52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1" fillId="0" borderId="52" applyNumberFormat="0" applyFill="0" applyAlignment="0" applyProtection="0"/>
    <xf numFmtId="0" fontId="100" fillId="0" borderId="44" applyNumberFormat="0" applyFill="0" applyAlignment="0" applyProtection="0"/>
    <xf numFmtId="0" fontId="101" fillId="0" borderId="52" applyNumberFormat="0" applyFill="0" applyAlignment="0" applyProtection="0"/>
    <xf numFmtId="0" fontId="100" fillId="0" borderId="44" applyNumberFormat="0" applyFill="0" applyAlignment="0" applyProtection="0"/>
    <xf numFmtId="0" fontId="101" fillId="0" borderId="52" applyNumberFormat="0" applyFill="0" applyAlignment="0" applyProtection="0"/>
    <xf numFmtId="0" fontId="100" fillId="0" borderId="44" applyNumberFormat="0" applyFill="0" applyAlignment="0" applyProtection="0"/>
    <xf numFmtId="0" fontId="101" fillId="0" borderId="52" applyNumberFormat="0" applyFill="0" applyAlignment="0" applyProtection="0"/>
    <xf numFmtId="0" fontId="100" fillId="0" borderId="44" applyNumberFormat="0" applyFill="0" applyAlignment="0" applyProtection="0"/>
    <xf numFmtId="0" fontId="101" fillId="0" borderId="52" applyNumberFormat="0" applyFill="0" applyAlignment="0" applyProtection="0"/>
    <xf numFmtId="0" fontId="100" fillId="0" borderId="44" applyNumberFormat="0" applyFill="0" applyAlignment="0" applyProtection="0"/>
    <xf numFmtId="0" fontId="101" fillId="0" borderId="52" applyNumberFormat="0" applyFill="0" applyAlignment="0" applyProtection="0"/>
    <xf numFmtId="0" fontId="100" fillId="0" borderId="44" applyNumberFormat="0" applyFill="0" applyAlignment="0" applyProtection="0"/>
    <xf numFmtId="0" fontId="101" fillId="0" borderId="52" applyNumberFormat="0" applyFill="0" applyAlignment="0" applyProtection="0"/>
    <xf numFmtId="0" fontId="100" fillId="0" borderId="44" applyNumberFormat="0" applyFill="0" applyAlignment="0" applyProtection="0"/>
    <xf numFmtId="0" fontId="101" fillId="0" borderId="52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1" fillId="0" borderId="52" applyNumberFormat="0" applyFill="0" applyAlignment="0" applyProtection="0"/>
    <xf numFmtId="0" fontId="100" fillId="0" borderId="44" applyNumberFormat="0" applyFill="0" applyAlignment="0" applyProtection="0"/>
    <xf numFmtId="0" fontId="101" fillId="0" borderId="52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0" fillId="0" borderId="44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3" fillId="0" borderId="53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68" fillId="0" borderId="7" applyNumberFormat="0">
      <alignment horizontal="center" wrapText="1"/>
    </xf>
    <xf numFmtId="0" fontId="68" fillId="0" borderId="7" applyNumberFormat="0">
      <alignment horizontal="center" wrapText="1"/>
    </xf>
    <xf numFmtId="0" fontId="68" fillId="0" borderId="7" applyNumberFormat="0">
      <alignment horizontal="center" wrapText="1"/>
    </xf>
    <xf numFmtId="0" fontId="68" fillId="0" borderId="7" applyNumberFormat="0">
      <alignment horizontal="center" wrapText="1"/>
    </xf>
    <xf numFmtId="0" fontId="68" fillId="0" borderId="7" applyNumberFormat="0">
      <alignment horizontal="center" wrapText="1"/>
    </xf>
    <xf numFmtId="0" fontId="68" fillId="0" borderId="7" applyNumberFormat="0">
      <alignment horizontal="center" wrapText="1"/>
    </xf>
    <xf numFmtId="0" fontId="97" fillId="48" borderId="0">
      <alignment horizontal="left"/>
    </xf>
    <xf numFmtId="179" fontId="104" fillId="0" borderId="0">
      <alignment horizontal="left" vertical="center"/>
    </xf>
    <xf numFmtId="179" fontId="104" fillId="0" borderId="0">
      <alignment horizontal="left" vertical="center"/>
    </xf>
    <xf numFmtId="0" fontId="105" fillId="0" borderId="0" applyNumberFormat="0" applyFill="0" applyBorder="0" applyAlignment="0" applyProtection="0"/>
    <xf numFmtId="0" fontId="106" fillId="0" borderId="40" applyNumberFormat="0" applyFill="0" applyAlignment="0" applyProtection="0"/>
    <xf numFmtId="0" fontId="107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14" borderId="38" applyNumberFormat="0" applyAlignment="0" applyProtection="0"/>
    <xf numFmtId="0" fontId="91" fillId="14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0" fontId="91" fillId="53" borderId="38" applyNumberFormat="0" applyAlignment="0" applyProtection="0"/>
    <xf numFmtId="180" fontId="38" fillId="0" borderId="0" applyBorder="0">
      <alignment horizontal="right" vertical="center"/>
    </xf>
    <xf numFmtId="0" fontId="38" fillId="0" borderId="2">
      <alignment horizontal="right" vertical="center"/>
    </xf>
    <xf numFmtId="0" fontId="38" fillId="0" borderId="2">
      <alignment horizontal="right" vertical="center"/>
    </xf>
    <xf numFmtId="0" fontId="38" fillId="0" borderId="2">
      <alignment horizontal="right" vertical="center"/>
    </xf>
    <xf numFmtId="0" fontId="38" fillId="0" borderId="2">
      <alignment horizontal="right" vertical="center"/>
    </xf>
    <xf numFmtId="0" fontId="38" fillId="0" borderId="2">
      <alignment horizontal="right" vertical="center"/>
    </xf>
    <xf numFmtId="0" fontId="38" fillId="0" borderId="2">
      <alignment horizontal="right" vertical="center"/>
    </xf>
    <xf numFmtId="0" fontId="38" fillId="0" borderId="2">
      <alignment horizontal="right" vertical="center"/>
    </xf>
    <xf numFmtId="0" fontId="38" fillId="0" borderId="2">
      <alignment horizontal="right" vertical="center"/>
    </xf>
    <xf numFmtId="0" fontId="38" fillId="0" borderId="2">
      <alignment horizontal="right" vertical="center"/>
    </xf>
    <xf numFmtId="0" fontId="38" fillId="0" borderId="2">
      <alignment horizontal="right" vertical="center"/>
    </xf>
    <xf numFmtId="0" fontId="38" fillId="0" borderId="2">
      <alignment horizontal="right" vertical="center"/>
    </xf>
    <xf numFmtId="0" fontId="72" fillId="58" borderId="0" applyNumberFormat="0" applyBorder="0" applyAlignment="0" applyProtection="0"/>
    <xf numFmtId="1" fontId="112" fillId="73" borderId="0" applyBorder="0">
      <alignment horizontal="right" vertical="center"/>
    </xf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2" fillId="52" borderId="47" applyNumberFormat="0" applyFont="0" applyAlignment="0" applyProtection="0"/>
    <xf numFmtId="0" fontId="66" fillId="67" borderId="0" applyNumberFormat="0" applyBorder="0" applyAlignment="0" applyProtection="0"/>
    <xf numFmtId="0" fontId="66" fillId="69" borderId="0" applyNumberFormat="0" applyBorder="0" applyAlignment="0" applyProtection="0"/>
    <xf numFmtId="0" fontId="66" fillId="70" borderId="0" applyNumberFormat="0" applyBorder="0" applyAlignment="0" applyProtection="0"/>
    <xf numFmtId="0" fontId="66" fillId="63" borderId="0" applyNumberFormat="0" applyBorder="0" applyAlignment="0" applyProtection="0"/>
    <xf numFmtId="0" fontId="66" fillId="64" borderId="0" applyNumberFormat="0" applyBorder="0" applyAlignment="0" applyProtection="0"/>
    <xf numFmtId="0" fontId="66" fillId="61" borderId="0" applyNumberFormat="0" applyBorder="0" applyAlignment="0" applyProtection="0"/>
    <xf numFmtId="0" fontId="113" fillId="57" borderId="0" applyNumberFormat="0" applyBorder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14" fillId="74" borderId="37" applyNumberFormat="0" applyAlignment="0" applyProtection="0"/>
    <xf numFmtId="0" fontId="105" fillId="0" borderId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1" fillId="0" borderId="42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1" fillId="0" borderId="42" applyNumberFormat="0" applyFill="0" applyAlignment="0" applyProtection="0"/>
    <xf numFmtId="0" fontId="115" fillId="0" borderId="27" applyNumberFormat="0" applyFill="0" applyAlignment="0" applyProtection="0"/>
    <xf numFmtId="0" fontId="77" fillId="0" borderId="40" applyNumberFormat="0" applyFill="0" applyAlignment="0" applyProtection="0"/>
    <xf numFmtId="0" fontId="71" fillId="0" borderId="42" applyNumberFormat="0" applyFill="0" applyAlignment="0" applyProtection="0"/>
    <xf numFmtId="0" fontId="77" fillId="0" borderId="40" applyNumberFormat="0" applyFill="0" applyAlignment="0" applyProtection="0"/>
    <xf numFmtId="0" fontId="71" fillId="0" borderId="42" applyNumberFormat="0" applyFill="0" applyAlignment="0" applyProtection="0"/>
    <xf numFmtId="0" fontId="77" fillId="0" borderId="40" applyNumberFormat="0" applyFill="0" applyAlignment="0" applyProtection="0"/>
    <xf numFmtId="0" fontId="71" fillId="0" borderId="42" applyNumberFormat="0" applyFill="0" applyAlignment="0" applyProtection="0"/>
    <xf numFmtId="0" fontId="77" fillId="0" borderId="40" applyNumberFormat="0" applyFill="0" applyAlignment="0" applyProtection="0"/>
    <xf numFmtId="0" fontId="71" fillId="0" borderId="42" applyNumberFormat="0" applyFill="0" applyAlignment="0" applyProtection="0"/>
    <xf numFmtId="0" fontId="77" fillId="0" borderId="40" applyNumberFormat="0" applyFill="0" applyAlignment="0" applyProtection="0"/>
    <xf numFmtId="0" fontId="71" fillId="0" borderId="42" applyNumberFormat="0" applyFill="0" applyAlignment="0" applyProtection="0"/>
    <xf numFmtId="0" fontId="77" fillId="0" borderId="40" applyNumberFormat="0" applyFill="0" applyAlignment="0" applyProtection="0"/>
    <xf numFmtId="0" fontId="71" fillId="0" borderId="42" applyNumberFormat="0" applyFill="0" applyAlignment="0" applyProtection="0"/>
    <xf numFmtId="0" fontId="77" fillId="0" borderId="40" applyNumberFormat="0" applyFill="0" applyAlignment="0" applyProtection="0"/>
    <xf numFmtId="0" fontId="71" fillId="0" borderId="42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1" fillId="0" borderId="42" applyNumberFormat="0" applyFill="0" applyAlignment="0" applyProtection="0"/>
    <xf numFmtId="0" fontId="77" fillId="0" borderId="40" applyNumberFormat="0" applyFill="0" applyAlignment="0" applyProtection="0"/>
    <xf numFmtId="0" fontId="71" fillId="0" borderId="42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77" fillId="0" borderId="40" applyNumberFormat="0" applyFill="0" applyAlignment="0" applyProtection="0"/>
    <xf numFmtId="0" fontId="116" fillId="0" borderId="0" applyNumberFormat="0" applyFill="0" applyBorder="0" applyAlignment="0" applyProtection="0"/>
    <xf numFmtId="38" fontId="87" fillId="0" borderId="0" applyFont="0" applyFill="0" applyBorder="0" applyAlignment="0" applyProtection="0"/>
    <xf numFmtId="43" fontId="20" fillId="0" borderId="0" applyFont="0" applyFill="0" applyBorder="0" applyAlignment="0" applyProtection="0"/>
    <xf numFmtId="181" fontId="20" fillId="0" borderId="0" applyFont="0" applyFill="0" applyBorder="0" applyAlignment="0" applyProtection="0"/>
    <xf numFmtId="182" fontId="20" fillId="0" borderId="0" applyFont="0" applyFill="0" applyBorder="0" applyAlignment="0" applyProtection="0"/>
    <xf numFmtId="183" fontId="20" fillId="0" borderId="0" applyFont="0" applyFill="0" applyBorder="0" applyAlignment="0" applyProtection="0"/>
    <xf numFmtId="184" fontId="20" fillId="0" borderId="0" applyFont="0" applyFill="0" applyBorder="0" applyAlignment="0" applyProtection="0"/>
    <xf numFmtId="0" fontId="40" fillId="14" borderId="0" applyNumberFormat="0" applyBorder="0" applyAlignment="0" applyProtection="0"/>
    <xf numFmtId="0" fontId="55" fillId="18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117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117" fillId="14" borderId="0" applyNumberFormat="0" applyBorder="0" applyAlignment="0" applyProtection="0"/>
    <xf numFmtId="0" fontId="40" fillId="14" borderId="0" applyNumberFormat="0" applyBorder="0" applyAlignment="0" applyProtection="0"/>
    <xf numFmtId="0" fontId="117" fillId="14" borderId="0" applyNumberFormat="0" applyBorder="0" applyAlignment="0" applyProtection="0"/>
    <xf numFmtId="0" fontId="40" fillId="14" borderId="0" applyNumberFormat="0" applyBorder="0" applyAlignment="0" applyProtection="0"/>
    <xf numFmtId="0" fontId="117" fillId="14" borderId="0" applyNumberFormat="0" applyBorder="0" applyAlignment="0" applyProtection="0"/>
    <xf numFmtId="0" fontId="40" fillId="14" borderId="0" applyNumberFormat="0" applyBorder="0" applyAlignment="0" applyProtection="0"/>
    <xf numFmtId="0" fontId="117" fillId="14" borderId="0" applyNumberFormat="0" applyBorder="0" applyAlignment="0" applyProtection="0"/>
    <xf numFmtId="0" fontId="40" fillId="14" borderId="0" applyNumberFormat="0" applyBorder="0" applyAlignment="0" applyProtection="0"/>
    <xf numFmtId="0" fontId="117" fillId="14" borderId="0" applyNumberFormat="0" applyBorder="0" applyAlignment="0" applyProtection="0"/>
    <xf numFmtId="0" fontId="40" fillId="14" borderId="0" applyNumberFormat="0" applyBorder="0" applyAlignment="0" applyProtection="0"/>
    <xf numFmtId="0" fontId="117" fillId="14" borderId="0" applyNumberFormat="0" applyBorder="0" applyAlignment="0" applyProtection="0"/>
    <xf numFmtId="0" fontId="40" fillId="14" borderId="0" applyNumberFormat="0" applyBorder="0" applyAlignment="0" applyProtection="0"/>
    <xf numFmtId="0" fontId="117" fillId="14" borderId="0" applyNumberFormat="0" applyBorder="0" applyAlignment="0" applyProtection="0"/>
    <xf numFmtId="0" fontId="40" fillId="14" borderId="0" applyNumberFormat="0" applyBorder="0" applyAlignment="0" applyProtection="0"/>
    <xf numFmtId="0" fontId="117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118" fillId="14" borderId="0" applyNumberFormat="0" applyBorder="0" applyAlignment="0" applyProtection="0"/>
    <xf numFmtId="0" fontId="117" fillId="14" borderId="0" applyNumberFormat="0" applyBorder="0" applyAlignment="0" applyProtection="0"/>
    <xf numFmtId="0" fontId="40" fillId="14" borderId="0" applyNumberFormat="0" applyBorder="0" applyAlignment="0" applyProtection="0"/>
    <xf numFmtId="0" fontId="117" fillId="14" borderId="0" applyNumberFormat="0" applyBorder="0" applyAlignment="0" applyProtection="0"/>
    <xf numFmtId="0" fontId="40" fillId="14" borderId="0" applyNumberFormat="0" applyBorder="0" applyAlignment="0" applyProtection="0"/>
    <xf numFmtId="0" fontId="119" fillId="18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55" fillId="18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117" fillId="14" borderId="0" applyNumberFormat="0" applyBorder="0" applyAlignment="0" applyProtection="0"/>
    <xf numFmtId="0" fontId="1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56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86" fillId="0" borderId="0"/>
    <xf numFmtId="0" fontId="86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86" fillId="0" borderId="0"/>
    <xf numFmtId="0" fontId="86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86" fillId="0" borderId="0"/>
    <xf numFmtId="0" fontId="86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5" fillId="0" borderId="0"/>
    <xf numFmtId="0" fontId="20" fillId="0" borderId="0"/>
    <xf numFmtId="0" fontId="20" fillId="0" borderId="0"/>
    <xf numFmtId="0" fontId="85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121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121" fillId="0" borderId="0">
      <alignment vertical="center"/>
    </xf>
    <xf numFmtId="167" fontId="121" fillId="0" borderId="0">
      <alignment vertical="center"/>
    </xf>
    <xf numFmtId="167" fontId="121" fillId="0" borderId="0">
      <alignment vertical="center"/>
    </xf>
    <xf numFmtId="0" fontId="20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121" fillId="0" borderId="0">
      <alignment vertical="center"/>
    </xf>
    <xf numFmtId="167" fontId="121" fillId="0" borderId="0">
      <alignment vertical="center"/>
    </xf>
    <xf numFmtId="167" fontId="121" fillId="0" borderId="0">
      <alignment vertical="center"/>
    </xf>
    <xf numFmtId="167" fontId="12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167" fontId="121" fillId="0" borderId="0">
      <alignment vertical="center"/>
    </xf>
    <xf numFmtId="167" fontId="121" fillId="0" borderId="0">
      <alignment vertical="center"/>
    </xf>
    <xf numFmtId="167" fontId="121" fillId="0" borderId="0">
      <alignment vertical="center"/>
    </xf>
    <xf numFmtId="167" fontId="121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1" fontId="121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1" fontId="121" fillId="0" borderId="0">
      <alignment vertical="center"/>
    </xf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1" fontId="121" fillId="0" borderId="0">
      <alignment vertical="center"/>
    </xf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2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12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8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23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24" fillId="0" borderId="0"/>
    <xf numFmtId="0" fontId="20" fillId="0" borderId="0"/>
    <xf numFmtId="0" fontId="125" fillId="0" borderId="0"/>
    <xf numFmtId="0" fontId="20" fillId="0" borderId="0"/>
    <xf numFmtId="0" fontId="7" fillId="0" borderId="0"/>
    <xf numFmtId="0" fontId="124" fillId="0" borderId="0"/>
    <xf numFmtId="0" fontId="20" fillId="0" borderId="0"/>
    <xf numFmtId="0" fontId="124" fillId="0" borderId="0"/>
    <xf numFmtId="0" fontId="20" fillId="0" borderId="0" applyNumberFormat="0" applyFont="0" applyFill="0" applyBorder="0" applyAlignment="0" applyProtection="0"/>
    <xf numFmtId="0" fontId="20" fillId="0" borderId="0"/>
    <xf numFmtId="0" fontId="20" fillId="0" borderId="0"/>
    <xf numFmtId="0" fontId="126" fillId="0" borderId="0"/>
    <xf numFmtId="0" fontId="20" fillId="0" borderId="0" applyNumberFormat="0" applyFont="0" applyFill="0" applyBorder="0" applyAlignment="0" applyProtection="0"/>
    <xf numFmtId="0" fontId="20" fillId="0" borderId="0"/>
    <xf numFmtId="0" fontId="126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35" fillId="0" borderId="0"/>
    <xf numFmtId="0" fontId="7" fillId="0" borderId="0"/>
    <xf numFmtId="0" fontId="7" fillId="0" borderId="0"/>
    <xf numFmtId="0" fontId="35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35" fillId="0" borderId="0"/>
    <xf numFmtId="0" fontId="20" fillId="0" borderId="0"/>
    <xf numFmtId="0" fontId="56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20" fillId="0" borderId="0">
      <alignment vertical="top"/>
    </xf>
    <xf numFmtId="0" fontId="20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20" fillId="0" borderId="0" applyNumberFormat="0" applyFont="0" applyFill="0" applyBorder="0" applyAlignment="0" applyProtection="0"/>
    <xf numFmtId="0" fontId="20" fillId="0" borderId="0"/>
    <xf numFmtId="0" fontId="20" fillId="0" borderId="0" applyNumberFormat="0" applyFont="0" applyFill="0" applyBorder="0" applyAlignment="0" applyProtection="0"/>
    <xf numFmtId="0" fontId="20" fillId="0" borderId="0"/>
    <xf numFmtId="0" fontId="20" fillId="0" borderId="0" applyNumberFormat="0" applyFont="0" applyFill="0" applyBorder="0" applyAlignment="0" applyProtection="0"/>
    <xf numFmtId="0" fontId="20" fillId="0" borderId="0"/>
    <xf numFmtId="0" fontId="20" fillId="0" borderId="0" applyNumberFormat="0" applyFont="0" applyFill="0" applyBorder="0" applyAlignment="0" applyProtection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126" fillId="0" borderId="0"/>
    <xf numFmtId="0" fontId="20" fillId="0" borderId="0"/>
    <xf numFmtId="0" fontId="126" fillId="0" borderId="0"/>
    <xf numFmtId="0" fontId="20" fillId="0" borderId="0"/>
    <xf numFmtId="0" fontId="126" fillId="0" borderId="0"/>
    <xf numFmtId="0" fontId="126" fillId="0" borderId="0"/>
    <xf numFmtId="0" fontId="20" fillId="0" borderId="0"/>
    <xf numFmtId="0" fontId="20" fillId="0" borderId="0"/>
    <xf numFmtId="0" fontId="20" fillId="0" borderId="0"/>
    <xf numFmtId="0" fontId="126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56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20" fillId="0" borderId="0">
      <alignment vertical="top"/>
    </xf>
    <xf numFmtId="0" fontId="20" fillId="0" borderId="0" applyNumberFormat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8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8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85" fontId="121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5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85" fontId="12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5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56" fillId="0" borderId="0"/>
    <xf numFmtId="0" fontId="20" fillId="0" borderId="0"/>
    <xf numFmtId="0" fontId="56" fillId="0" borderId="0"/>
    <xf numFmtId="0" fontId="20" fillId="0" borderId="0"/>
    <xf numFmtId="0" fontId="56" fillId="0" borderId="0"/>
    <xf numFmtId="0" fontId="20" fillId="0" borderId="0"/>
    <xf numFmtId="0" fontId="20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0" fontId="20" fillId="0" borderId="0"/>
    <xf numFmtId="0" fontId="20" fillId="0" borderId="0"/>
    <xf numFmtId="0" fontId="56" fillId="0" borderId="0"/>
    <xf numFmtId="0" fontId="20" fillId="0" borderId="0"/>
    <xf numFmtId="0" fontId="56" fillId="0" borderId="0"/>
    <xf numFmtId="0" fontId="20" fillId="0" borderId="0"/>
    <xf numFmtId="0" fontId="56" fillId="0" borderId="0"/>
    <xf numFmtId="0" fontId="12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7" fillId="0" borderId="0"/>
    <xf numFmtId="0" fontId="7" fillId="0" borderId="0"/>
    <xf numFmtId="0" fontId="12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7" fillId="0" borderId="0"/>
    <xf numFmtId="0" fontId="20" fillId="0" borderId="0"/>
    <xf numFmtId="0" fontId="12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7" fillId="0" borderId="0"/>
    <xf numFmtId="0" fontId="20" fillId="0" borderId="0"/>
    <xf numFmtId="0" fontId="12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56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5" fillId="0" borderId="0"/>
    <xf numFmtId="0" fontId="56" fillId="0" borderId="0"/>
    <xf numFmtId="0" fontId="35" fillId="0" borderId="0"/>
    <xf numFmtId="0" fontId="20" fillId="0" borderId="0"/>
    <xf numFmtId="0" fontId="56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56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0" fontId="3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56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0" fontId="20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 applyNumberFormat="0" applyFont="0" applyFill="0" applyBorder="0" applyProtection="0">
      <alignment vertical="center"/>
    </xf>
    <xf numFmtId="0" fontId="7" fillId="0" borderId="0" applyNumberFormat="0" applyFont="0" applyFill="0" applyBorder="0" applyProtection="0">
      <alignment vertical="center"/>
    </xf>
    <xf numFmtId="0" fontId="20" fillId="0" borderId="0"/>
    <xf numFmtId="0" fontId="7" fillId="0" borderId="0" applyNumberFormat="0" applyFont="0" applyFill="0" applyBorder="0" applyProtection="0">
      <alignment vertical="center"/>
    </xf>
    <xf numFmtId="0" fontId="7" fillId="0" borderId="0"/>
    <xf numFmtId="0" fontId="7" fillId="0" borderId="0"/>
    <xf numFmtId="0" fontId="7" fillId="0" borderId="0" applyNumberFormat="0" applyFont="0" applyFill="0" applyBorder="0" applyProtection="0">
      <alignment vertical="center"/>
    </xf>
    <xf numFmtId="0" fontId="7" fillId="0" borderId="0" applyNumberFormat="0" applyFont="0" applyFill="0" applyBorder="0" applyProtection="0">
      <alignment vertical="center"/>
    </xf>
    <xf numFmtId="0" fontId="7" fillId="0" borderId="0" applyNumberFormat="0" applyFont="0" applyFill="0" applyBorder="0" applyProtection="0">
      <alignment vertical="center"/>
    </xf>
    <xf numFmtId="0" fontId="56" fillId="0" borderId="0"/>
    <xf numFmtId="0" fontId="12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7" fillId="0" borderId="0"/>
    <xf numFmtId="0" fontId="20" fillId="0" borderId="0"/>
    <xf numFmtId="0" fontId="12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7" fillId="0" borderId="0"/>
    <xf numFmtId="0" fontId="7" fillId="0" borderId="0"/>
    <xf numFmtId="0" fontId="12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7" fillId="0" borderId="0"/>
    <xf numFmtId="0" fontId="20" fillId="0" borderId="0"/>
    <xf numFmtId="0" fontId="12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56" fillId="0" borderId="0"/>
    <xf numFmtId="0" fontId="127" fillId="0" borderId="0"/>
    <xf numFmtId="0" fontId="20" fillId="0" borderId="0"/>
    <xf numFmtId="0" fontId="127" fillId="0" borderId="0"/>
    <xf numFmtId="0" fontId="56" fillId="0" borderId="0"/>
    <xf numFmtId="0" fontId="7" fillId="0" borderId="0"/>
    <xf numFmtId="0" fontId="56" fillId="0" borderId="0"/>
    <xf numFmtId="0" fontId="56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56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56" fillId="0" borderId="0"/>
    <xf numFmtId="0" fontId="12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7" fillId="0" borderId="0"/>
    <xf numFmtId="0" fontId="20" fillId="0" borderId="0"/>
    <xf numFmtId="0" fontId="12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7" fillId="0" borderId="0"/>
    <xf numFmtId="0" fontId="20" fillId="0" borderId="0"/>
    <xf numFmtId="0" fontId="12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20" fillId="0" borderId="0"/>
    <xf numFmtId="0" fontId="20" fillId="0" borderId="0"/>
    <xf numFmtId="0" fontId="20" fillId="0" borderId="0"/>
    <xf numFmtId="0" fontId="12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28" fillId="0" borderId="0"/>
    <xf numFmtId="0" fontId="20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8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56" fillId="0" borderId="0"/>
    <xf numFmtId="0" fontId="7" fillId="0" borderId="0"/>
    <xf numFmtId="0" fontId="12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20" fillId="0" borderId="0"/>
    <xf numFmtId="0" fontId="128" fillId="0" borderId="0"/>
    <xf numFmtId="0" fontId="128" fillId="0" borderId="0"/>
    <xf numFmtId="0" fontId="128" fillId="0" borderId="0"/>
    <xf numFmtId="0" fontId="20" fillId="0" borderId="0"/>
    <xf numFmtId="0" fontId="12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20" fillId="0" borderId="0"/>
    <xf numFmtId="0" fontId="128" fillId="0" borderId="0"/>
    <xf numFmtId="0" fontId="128" fillId="0" borderId="0"/>
    <xf numFmtId="0" fontId="128" fillId="0" borderId="0"/>
    <xf numFmtId="0" fontId="20" fillId="0" borderId="0"/>
    <xf numFmtId="0" fontId="128" fillId="0" borderId="0"/>
    <xf numFmtId="0" fontId="128" fillId="0" borderId="0"/>
    <xf numFmtId="0" fontId="128" fillId="0" borderId="0"/>
    <xf numFmtId="0" fontId="20" fillId="0" borderId="0"/>
    <xf numFmtId="0" fontId="7" fillId="0" borderId="0"/>
    <xf numFmtId="0" fontId="128" fillId="0" borderId="0"/>
    <xf numFmtId="0" fontId="128" fillId="0" borderId="0"/>
    <xf numFmtId="0" fontId="7" fillId="0" borderId="0"/>
    <xf numFmtId="0" fontId="128" fillId="0" borderId="0"/>
    <xf numFmtId="0" fontId="7" fillId="0" borderId="0"/>
    <xf numFmtId="0" fontId="7" fillId="0" borderId="0"/>
    <xf numFmtId="0" fontId="128" fillId="0" borderId="0"/>
    <xf numFmtId="0" fontId="128" fillId="0" borderId="0"/>
    <xf numFmtId="0" fontId="7" fillId="0" borderId="0"/>
    <xf numFmtId="0" fontId="128" fillId="0" borderId="0"/>
    <xf numFmtId="0" fontId="128" fillId="0" borderId="0"/>
    <xf numFmtId="0" fontId="128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28" fillId="0" borderId="0"/>
    <xf numFmtId="0" fontId="128" fillId="0" borderId="0"/>
    <xf numFmtId="0" fontId="7" fillId="0" borderId="0"/>
    <xf numFmtId="0" fontId="128" fillId="0" borderId="0"/>
    <xf numFmtId="0" fontId="128" fillId="0" borderId="0"/>
    <xf numFmtId="0" fontId="128" fillId="0" borderId="0"/>
    <xf numFmtId="0" fontId="20" fillId="0" borderId="0"/>
    <xf numFmtId="0" fontId="128" fillId="0" borderId="0"/>
    <xf numFmtId="0" fontId="7" fillId="0" borderId="0"/>
    <xf numFmtId="0" fontId="128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20" fillId="0" borderId="0"/>
    <xf numFmtId="0" fontId="56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56" fillId="0" borderId="0"/>
    <xf numFmtId="0" fontId="128" fillId="0" borderId="0"/>
    <xf numFmtId="0" fontId="20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3" fillId="0" borderId="0"/>
    <xf numFmtId="0" fontId="83" fillId="0" borderId="0"/>
    <xf numFmtId="0" fontId="7" fillId="0" borderId="0"/>
    <xf numFmtId="0" fontId="20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83" fillId="0" borderId="0"/>
    <xf numFmtId="0" fontId="20" fillId="0" borderId="0"/>
    <xf numFmtId="0" fontId="56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83" fillId="0" borderId="0"/>
    <xf numFmtId="0" fontId="7" fillId="0" borderId="0"/>
    <xf numFmtId="0" fontId="20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20" fillId="0" borderId="0"/>
    <xf numFmtId="0" fontId="7" fillId="0" borderId="0"/>
    <xf numFmtId="0" fontId="56" fillId="0" borderId="0"/>
    <xf numFmtId="0" fontId="7" fillId="0" borderId="0"/>
    <xf numFmtId="0" fontId="56" fillId="0" borderId="0"/>
    <xf numFmtId="0" fontId="20" fillId="0" borderId="0"/>
    <xf numFmtId="0" fontId="7" fillId="0" borderId="0"/>
    <xf numFmtId="0" fontId="56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 applyNumberFormat="0" applyFont="0" applyFill="0" applyBorder="0" applyAlignment="0" applyProtection="0"/>
    <xf numFmtId="0" fontId="20" fillId="0" borderId="0"/>
    <xf numFmtId="0" fontId="20" fillId="0" borderId="0"/>
    <xf numFmtId="0" fontId="56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56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85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8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56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6" fillId="0" borderId="0"/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0" applyFill="0" applyBorder="0" applyProtection="0">
      <alignment horizontal="right" vertical="center"/>
    </xf>
    <xf numFmtId="4" fontId="38" fillId="0" borderId="0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0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0" fontId="38" fillId="0" borderId="39" applyNumberFormat="0" applyFill="0" applyAlignment="0" applyProtection="0"/>
    <xf numFmtId="0" fontId="38" fillId="0" borderId="39" applyNumberFormat="0" applyFill="0" applyAlignment="0" applyProtection="0"/>
    <xf numFmtId="0" fontId="38" fillId="0" borderId="39" applyNumberFormat="0" applyFill="0" applyAlignment="0" applyProtection="0"/>
    <xf numFmtId="0" fontId="38" fillId="0" borderId="39" applyNumberFormat="0" applyFill="0" applyAlignment="0" applyProtection="0"/>
    <xf numFmtId="0" fontId="38" fillId="0" borderId="39" applyNumberFormat="0" applyFill="0" applyAlignment="0" applyProtection="0"/>
    <xf numFmtId="0" fontId="38" fillId="0" borderId="39" applyNumberFormat="0" applyFill="0" applyAlignment="0" applyProtection="0"/>
    <xf numFmtId="0" fontId="38" fillId="0" borderId="39" applyNumberFormat="0" applyFill="0" applyAlignment="0" applyProtection="0"/>
    <xf numFmtId="0" fontId="38" fillId="0" borderId="39" applyNumberFormat="0" applyFill="0" applyAlignment="0" applyProtection="0"/>
    <xf numFmtId="0" fontId="38" fillId="0" borderId="39" applyNumberFormat="0" applyFill="0" applyAlignment="0" applyProtection="0"/>
    <xf numFmtId="0" fontId="38" fillId="0" borderId="39" applyNumberFormat="0" applyFill="0" applyAlignment="0" applyProtection="0"/>
    <xf numFmtId="0" fontId="38" fillId="0" borderId="39" applyNumberFormat="0" applyFill="0" applyAlignment="0" applyProtection="0"/>
    <xf numFmtId="0" fontId="129" fillId="82" borderId="0" applyNumberFormat="0" applyFont="0" applyBorder="0" applyAlignment="0" applyProtection="0"/>
    <xf numFmtId="0" fontId="20" fillId="15" borderId="0" applyNumberFormat="0" applyFont="0" applyBorder="0" applyAlignment="0" applyProtection="0"/>
    <xf numFmtId="0" fontId="64" fillId="15" borderId="0" applyNumberFormat="0" applyFont="0" applyBorder="0" applyAlignment="0" applyProtection="0"/>
    <xf numFmtId="0" fontId="20" fillId="15" borderId="0" applyNumberFormat="0" applyFont="0" applyBorder="0" applyAlignment="0" applyProtection="0"/>
    <xf numFmtId="0" fontId="64" fillId="15" borderId="0" applyNumberFormat="0" applyFon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86" fillId="0" borderId="0"/>
    <xf numFmtId="0" fontId="20" fillId="0" borderId="0"/>
    <xf numFmtId="0" fontId="20" fillId="0" borderId="0"/>
    <xf numFmtId="0" fontId="8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6" fillId="0" borderId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56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0" fontId="20" fillId="52" borderId="47" applyNumberFormat="0" applyFont="0" applyAlignment="0" applyProtection="0"/>
    <xf numFmtId="186" fontId="130" fillId="0" borderId="0">
      <alignment horizontal="right"/>
    </xf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69" fontId="131" fillId="0" borderId="0" applyFill="0" applyBorder="0" applyProtection="0">
      <alignment horizontal="right"/>
    </xf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132" fillId="0" borderId="50" applyNumberFormat="0" applyFill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6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" fillId="0" borderId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20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" fillId="0" borderId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0" fontId="70" fillId="74" borderId="37" applyNumberFormat="0" applyAlignment="0" applyProtection="0"/>
    <xf numFmtId="180" fontId="38" fillId="83" borderId="2" applyNumberFormat="0" applyFont="0" applyBorder="0" applyAlignment="0" applyProtection="0">
      <alignment horizontal="right" vertical="center"/>
    </xf>
    <xf numFmtId="180" fontId="38" fillId="83" borderId="2" applyNumberFormat="0" applyFont="0" applyBorder="0" applyAlignment="0" applyProtection="0">
      <alignment horizontal="right" vertical="center"/>
    </xf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0" fontId="7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0" fontId="7" fillId="0" borderId="0"/>
    <xf numFmtId="9" fontId="5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9" fontId="56" fillId="0" borderId="0" applyFont="0" applyFill="0" applyBorder="0" applyAlignment="0" applyProtection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20" fillId="0" borderId="0"/>
    <xf numFmtId="0" fontId="7" fillId="0" borderId="0"/>
    <xf numFmtId="0" fontId="7" fillId="0" borderId="0"/>
    <xf numFmtId="9" fontId="5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9" fontId="56" fillId="0" borderId="0" applyFont="0" applyFill="0" applyBorder="0" applyAlignment="0" applyProtection="0"/>
    <xf numFmtId="0" fontId="7" fillId="0" borderId="0"/>
    <xf numFmtId="9" fontId="56" fillId="0" borderId="0" applyFont="0" applyFill="0" applyBorder="0" applyAlignment="0" applyProtection="0"/>
    <xf numFmtId="0" fontId="20" fillId="0" borderId="0"/>
    <xf numFmtId="9" fontId="5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0" fontId="7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0" fontId="7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0" fontId="7" fillId="0" borderId="0"/>
    <xf numFmtId="0" fontId="7" fillId="0" borderId="0"/>
    <xf numFmtId="9" fontId="5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9" fontId="56" fillId="0" borderId="0" applyFont="0" applyFill="0" applyBorder="0" applyAlignment="0" applyProtection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9" fontId="56" fillId="0" borderId="0" applyFont="0" applyFill="0" applyBorder="0" applyAlignment="0" applyProtection="0"/>
    <xf numFmtId="0" fontId="7" fillId="0" borderId="0"/>
    <xf numFmtId="9" fontId="56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20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0" fontId="20" fillId="0" borderId="0"/>
    <xf numFmtId="9" fontId="7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20" fillId="0" borderId="0"/>
    <xf numFmtId="9" fontId="7" fillId="0" borderId="0" applyFont="0" applyFill="0" applyBorder="0" applyAlignment="0" applyProtection="0"/>
    <xf numFmtId="0" fontId="7" fillId="0" borderId="0"/>
    <xf numFmtId="9" fontId="5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9" fontId="56" fillId="0" borderId="0" applyFont="0" applyFill="0" applyBorder="0" applyAlignment="0" applyProtection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9" fontId="56" fillId="0" borderId="0" applyFont="0" applyFill="0" applyBorder="0" applyAlignment="0" applyProtection="0"/>
    <xf numFmtId="0" fontId="7" fillId="0" borderId="0"/>
    <xf numFmtId="9" fontId="56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7" fillId="0" borderId="0"/>
    <xf numFmtId="9" fontId="56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0" fontId="7" fillId="0" borderId="0"/>
    <xf numFmtId="9" fontId="56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9" fontId="56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0" fontId="7" fillId="0" borderId="0"/>
    <xf numFmtId="0" fontId="7" fillId="0" borderId="0"/>
    <xf numFmtId="9" fontId="5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9" fontId="56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0" fontId="20" fillId="0" borderId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9" fontId="5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9" fontId="56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9" fontId="56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9" fontId="56" fillId="0" borderId="0" applyFont="0" applyFill="0" applyBorder="0" applyAlignment="0" applyProtection="0"/>
    <xf numFmtId="0" fontId="20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12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0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0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0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0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7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9" fontId="127" fillId="0" borderId="0" applyFont="0" applyFill="0" applyBorder="0" applyAlignment="0" applyProtection="0"/>
    <xf numFmtId="0" fontId="7" fillId="0" borderId="0"/>
    <xf numFmtId="9" fontId="127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56" fillId="0" borderId="0" applyFont="0" applyFill="0" applyBorder="0" applyAlignment="0" applyProtection="0"/>
    <xf numFmtId="0" fontId="20" fillId="0" borderId="0"/>
    <xf numFmtId="9" fontId="56" fillId="0" borderId="0" applyFont="0" applyFill="0" applyBorder="0" applyAlignment="0" applyProtection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56" fillId="0" borderId="0" applyFont="0" applyFill="0" applyBorder="0" applyAlignment="0" applyProtection="0"/>
    <xf numFmtId="0" fontId="20" fillId="0" borderId="0"/>
    <xf numFmtId="9" fontId="56" fillId="0" borderId="0" applyFont="0" applyFill="0" applyBorder="0" applyAlignment="0" applyProtection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7" fillId="0" borderId="0"/>
    <xf numFmtId="0" fontId="20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0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20" fillId="0" borderId="0"/>
    <xf numFmtId="9" fontId="7" fillId="0" borderId="0" applyFont="0" applyFill="0" applyBorder="0" applyAlignment="0" applyProtection="0"/>
    <xf numFmtId="0" fontId="20" fillId="0" borderId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20" fillId="0" borderId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20" fillId="0" borderId="0"/>
    <xf numFmtId="9" fontId="7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7" fillId="0" borderId="0" applyFont="0" applyFill="0" applyBorder="0" applyAlignment="0" applyProtection="0"/>
    <xf numFmtId="0" fontId="20" fillId="0" borderId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7" fillId="0" borderId="0"/>
    <xf numFmtId="9" fontId="20" fillId="0" borderId="0" applyFont="0" applyFill="0" applyBorder="0" applyAlignment="0" applyProtection="0"/>
    <xf numFmtId="0" fontId="20" fillId="0" borderId="0"/>
    <xf numFmtId="0" fontId="7" fillId="0" borderId="0"/>
    <xf numFmtId="0" fontId="7" fillId="0" borderId="0"/>
    <xf numFmtId="9" fontId="20" fillId="0" borderId="0" applyFont="0" applyFill="0" applyBorder="0" applyAlignment="0" applyProtection="0"/>
    <xf numFmtId="189" fontId="133" fillId="0" borderId="0" applyFont="0" applyFill="0" applyBorder="0" applyAlignment="0" applyProtection="0"/>
    <xf numFmtId="179" fontId="85" fillId="0" borderId="0" applyFill="0" applyBorder="0" applyAlignment="0" applyProtection="0"/>
    <xf numFmtId="190" fontId="133" fillId="0" borderId="0" applyFont="0" applyFill="0" applyBorder="0" applyAlignment="0" applyProtection="0"/>
    <xf numFmtId="191" fontId="133" fillId="0" borderId="0" applyFont="0" applyFill="0" applyBorder="0" applyAlignment="0" applyProtection="0"/>
    <xf numFmtId="0" fontId="20" fillId="0" borderId="0"/>
    <xf numFmtId="0" fontId="20" fillId="0" borderId="0"/>
    <xf numFmtId="0" fontId="134" fillId="56" borderId="0" applyNumberFormat="0" applyBorder="0" applyAlignment="0" applyProtection="0"/>
    <xf numFmtId="0" fontId="96" fillId="54" borderId="0" applyNumberFormat="0" applyBorder="0" applyAlignment="0" applyProtection="0"/>
    <xf numFmtId="0" fontId="72" fillId="56" borderId="0" applyNumberFormat="0" applyBorder="0" applyAlignment="0" applyProtection="0"/>
    <xf numFmtId="0" fontId="20" fillId="0" borderId="0"/>
    <xf numFmtId="0" fontId="135" fillId="14" borderId="0" applyNumberFormat="0" applyBorder="0" applyAlignment="0" applyProtection="0"/>
    <xf numFmtId="0" fontId="38" fillId="15" borderId="2"/>
    <xf numFmtId="0" fontId="38" fillId="15" borderId="2"/>
    <xf numFmtId="0" fontId="38" fillId="15" borderId="2"/>
    <xf numFmtId="0" fontId="38" fillId="15" borderId="2"/>
    <xf numFmtId="0" fontId="38" fillId="15" borderId="2"/>
    <xf numFmtId="0" fontId="38" fillId="15" borderId="2"/>
    <xf numFmtId="0" fontId="38" fillId="15" borderId="2"/>
    <xf numFmtId="0" fontId="38" fillId="15" borderId="2"/>
    <xf numFmtId="0" fontId="38" fillId="15" borderId="2"/>
    <xf numFmtId="0" fontId="38" fillId="15" borderId="2"/>
    <xf numFmtId="0" fontId="38" fillId="15" borderId="2"/>
    <xf numFmtId="0" fontId="38" fillId="15" borderId="2"/>
    <xf numFmtId="0" fontId="38" fillId="15" borderId="2"/>
    <xf numFmtId="0" fontId="38" fillId="15" borderId="2"/>
    <xf numFmtId="0" fontId="20" fillId="0" borderId="0"/>
    <xf numFmtId="0" fontId="136" fillId="84" borderId="54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70" fillId="76" borderId="37" applyNumberFormat="0" applyAlignment="0" applyProtection="0"/>
    <xf numFmtId="0" fontId="93" fillId="0" borderId="0">
      <alignment vertical="top" wrapText="1"/>
    </xf>
    <xf numFmtId="0" fontId="13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86" fillId="0" borderId="0"/>
    <xf numFmtId="0" fontId="36" fillId="0" borderId="0">
      <alignment vertical="top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7" fillId="0" borderId="0"/>
    <xf numFmtId="0" fontId="7" fillId="0" borderId="0"/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7" fillId="0" borderId="0"/>
    <xf numFmtId="0" fontId="7" fillId="0" borderId="0"/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20" fillId="0" borderId="0"/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20" fillId="0" borderId="0"/>
    <xf numFmtId="0" fontId="20" fillId="0" borderId="0"/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20" fillId="0" borderId="0"/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7" fillId="0" borderId="0"/>
    <xf numFmtId="0" fontId="7" fillId="0" borderId="0"/>
    <xf numFmtId="0" fontId="68" fillId="85" borderId="39" applyNumberFormat="0" applyProtection="0">
      <alignment horizontal="right"/>
    </xf>
    <xf numFmtId="0" fontId="7" fillId="0" borderId="0"/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7" fillId="0" borderId="0"/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7" fillId="0" borderId="0"/>
    <xf numFmtId="0" fontId="68" fillId="85" borderId="39" applyNumberFormat="0" applyProtection="0">
      <alignment horizontal="right"/>
    </xf>
    <xf numFmtId="0" fontId="7" fillId="0" borderId="0"/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20" fillId="0" borderId="0"/>
    <xf numFmtId="0" fontId="68" fillId="85" borderId="39" applyNumberFormat="0" applyProtection="0">
      <alignment horizontal="right"/>
    </xf>
    <xf numFmtId="0" fontId="20" fillId="0" borderId="0"/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20" fillId="0" borderId="0"/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7" fillId="0" borderId="0"/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68" fillId="85" borderId="39" applyNumberFormat="0" applyProtection="0">
      <alignment horizontal="right"/>
    </xf>
    <xf numFmtId="0" fontId="138" fillId="85" borderId="0" applyNumberFormat="0" applyBorder="0" applyProtection="0">
      <alignment horizontal="left"/>
    </xf>
    <xf numFmtId="0" fontId="138" fillId="85" borderId="0" applyNumberFormat="0" applyBorder="0" applyProtection="0">
      <alignment horizontal="left"/>
    </xf>
    <xf numFmtId="0" fontId="20" fillId="0" borderId="0"/>
    <xf numFmtId="0" fontId="138" fillId="85" borderId="0" applyNumberFormat="0" applyBorder="0" applyProtection="0">
      <alignment horizontal="left"/>
    </xf>
    <xf numFmtId="0" fontId="7" fillId="0" borderId="0"/>
    <xf numFmtId="0" fontId="7" fillId="0" borderId="0"/>
    <xf numFmtId="0" fontId="7" fillId="0" borderId="0"/>
    <xf numFmtId="0" fontId="138" fillId="85" borderId="0" applyNumberFormat="0" applyBorder="0" applyProtection="0">
      <alignment horizontal="left"/>
    </xf>
    <xf numFmtId="0" fontId="20" fillId="0" borderId="0"/>
    <xf numFmtId="0" fontId="7" fillId="0" borderId="0"/>
    <xf numFmtId="0" fontId="20" fillId="0" borderId="0"/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20" fillId="0" borderId="0"/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20" fillId="0" borderId="0"/>
    <xf numFmtId="0" fontId="20" fillId="0" borderId="0"/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20" fillId="0" borderId="0"/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7" fillId="0" borderId="0"/>
    <xf numFmtId="0" fontId="7" fillId="0" borderId="0"/>
    <xf numFmtId="0" fontId="68" fillId="85" borderId="39" applyNumberFormat="0" applyProtection="0">
      <alignment horizontal="left"/>
    </xf>
    <xf numFmtId="0" fontId="7" fillId="0" borderId="0"/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7" fillId="0" borderId="0"/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7" fillId="0" borderId="0"/>
    <xf numFmtId="0" fontId="68" fillId="85" borderId="39" applyNumberFormat="0" applyProtection="0">
      <alignment horizontal="left"/>
    </xf>
    <xf numFmtId="0" fontId="7" fillId="0" borderId="0"/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20" fillId="0" borderId="0"/>
    <xf numFmtId="0" fontId="68" fillId="85" borderId="39" applyNumberFormat="0" applyProtection="0">
      <alignment horizontal="left"/>
    </xf>
    <xf numFmtId="0" fontId="20" fillId="0" borderId="0"/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20" fillId="0" borderId="0"/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7" fillId="0" borderId="0"/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68" fillId="85" borderId="39" applyNumberFormat="0" applyProtection="0">
      <alignment horizontal="lef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7" fillId="0" borderId="0"/>
    <xf numFmtId="0" fontId="7" fillId="0" borderId="0"/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7" fillId="0" borderId="0"/>
    <xf numFmtId="0" fontId="7" fillId="0" borderId="0"/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7" fillId="0" borderId="0"/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20" fillId="0" borderId="39" applyNumberFormat="0" applyFill="0" applyProtection="0">
      <alignment horizontal="right"/>
    </xf>
    <xf numFmtId="0" fontId="139" fillId="86" borderId="0" applyNumberFormat="0" applyBorder="0" applyProtection="0">
      <alignment horizontal="left"/>
    </xf>
    <xf numFmtId="0" fontId="139" fillId="86" borderId="0" applyNumberFormat="0" applyBorder="0" applyProtection="0">
      <alignment horizontal="left"/>
    </xf>
    <xf numFmtId="0" fontId="20" fillId="0" borderId="0"/>
    <xf numFmtId="0" fontId="139" fillId="86" borderId="0" applyNumberFormat="0" applyBorder="0" applyProtection="0">
      <alignment horizontal="left"/>
    </xf>
    <xf numFmtId="0" fontId="7" fillId="0" borderId="0"/>
    <xf numFmtId="0" fontId="7" fillId="0" borderId="0"/>
    <xf numFmtId="0" fontId="7" fillId="0" borderId="0"/>
    <xf numFmtId="0" fontId="139" fillId="86" borderId="0" applyNumberFormat="0" applyBorder="0" applyProtection="0">
      <alignment horizontal="left"/>
    </xf>
    <xf numFmtId="0" fontId="20" fillId="0" borderId="0"/>
    <xf numFmtId="0" fontId="7" fillId="0" borderId="0"/>
    <xf numFmtId="0" fontId="20" fillId="0" borderId="0"/>
    <xf numFmtId="0" fontId="140" fillId="0" borderId="55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1" fillId="74" borderId="38" applyNumberFormat="0" applyAlignment="0" applyProtection="0"/>
    <xf numFmtId="0" fontId="142" fillId="0" borderId="0"/>
    <xf numFmtId="0" fontId="142" fillId="0" borderId="0"/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0" fontId="20" fillId="0" borderId="0"/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65" fontId="143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0" fontId="20" fillId="0" borderId="0"/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71" fontId="144" fillId="87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0" fontId="20" fillId="0" borderId="0"/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165" fontId="145" fillId="88" borderId="56">
      <alignment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0" borderId="0"/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0" fontId="20" fillId="89" borderId="10" applyBorder="0">
      <alignment horizontal="left" vertical="center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0" fontId="20" fillId="0" borderId="0"/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49" fontId="20" fillId="90" borderId="2">
      <alignment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0" borderId="0"/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20" fillId="91" borderId="3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20" fillId="0" borderId="0"/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146" fillId="92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0" borderId="0"/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3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0" borderId="0"/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94" borderId="2">
      <alignment horizontal="left" vertical="center" wrapText="1"/>
    </xf>
    <xf numFmtId="0" fontId="20" fillId="0" borderId="0"/>
    <xf numFmtId="0" fontId="71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3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48" fillId="0" borderId="0" applyNumberFormat="0" applyFill="0" applyBorder="0" applyAlignment="0" applyProtection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7" fillId="0" borderId="0"/>
    <xf numFmtId="0" fontId="149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48" fillId="0" borderId="0" applyNumberFormat="0" applyFill="0" applyBorder="0" applyAlignment="0" applyProtection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48" fillId="0" borderId="0" applyNumberFormat="0" applyFill="0" applyBorder="0" applyAlignment="0" applyProtection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48" fillId="0" borderId="0" applyNumberFormat="0" applyFill="0" applyBorder="0" applyAlignment="0" applyProtection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48" fillId="0" borderId="0" applyNumberFormat="0" applyFill="0" applyBorder="0" applyAlignment="0" applyProtection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48" fillId="0" borderId="0" applyNumberFormat="0" applyFill="0" applyBorder="0" applyAlignment="0" applyProtection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48" fillId="0" borderId="0" applyNumberFormat="0" applyFill="0" applyBorder="0" applyAlignment="0" applyProtection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48" fillId="0" borderId="0" applyNumberFormat="0" applyFill="0" applyBorder="0" applyAlignment="0" applyProtection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48" fillId="0" borderId="0" applyNumberFormat="0" applyFill="0" applyBorder="0" applyAlignment="0" applyProtection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48" fillId="0" borderId="0" applyNumberFormat="0" applyFill="0" applyBorder="0" applyAlignment="0" applyProtection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147" fillId="0" borderId="0" applyNumberFormat="0" applyFill="0" applyBorder="0" applyAlignment="0" applyProtection="0"/>
    <xf numFmtId="0" fontId="20" fillId="0" borderId="0"/>
    <xf numFmtId="0" fontId="147" fillId="0" borderId="0" applyNumberFormat="0" applyFill="0" applyBorder="0" applyAlignment="0" applyProtection="0"/>
    <xf numFmtId="0" fontId="98" fillId="0" borderId="43" applyNumberFormat="0" applyFill="0" applyAlignment="0" applyProtection="0"/>
    <xf numFmtId="0" fontId="100" fillId="0" borderId="44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45" applyNumberFormat="0" applyFill="0" applyAlignment="0" applyProtection="0"/>
    <xf numFmtId="0" fontId="102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99" fillId="0" borderId="51" applyNumberFormat="0" applyFill="0" applyAlignment="0" applyProtection="0"/>
    <xf numFmtId="0" fontId="101" fillId="0" borderId="52" applyNumberFormat="0" applyFill="0" applyAlignment="0" applyProtection="0"/>
    <xf numFmtId="0" fontId="103" fillId="0" borderId="53" applyNumberFormat="0" applyFill="0" applyAlignment="0" applyProtection="0"/>
    <xf numFmtId="0" fontId="103" fillId="0" borderId="53" applyNumberFormat="0" applyFill="0" applyAlignment="0" applyProtection="0"/>
    <xf numFmtId="0" fontId="103" fillId="0" borderId="53" applyNumberFormat="0" applyFill="0" applyAlignment="0" applyProtection="0"/>
    <xf numFmtId="0" fontId="103" fillId="0" borderId="53" applyNumberFormat="0" applyFill="0" applyAlignment="0" applyProtection="0"/>
    <xf numFmtId="0" fontId="103" fillId="0" borderId="53" applyNumberFormat="0" applyFill="0" applyAlignment="0" applyProtection="0"/>
    <xf numFmtId="0" fontId="103" fillId="0" borderId="53" applyNumberFormat="0" applyFill="0" applyAlignment="0" applyProtection="0"/>
    <xf numFmtId="0" fontId="103" fillId="0" borderId="53" applyNumberFormat="0" applyFill="0" applyAlignment="0" applyProtection="0"/>
    <xf numFmtId="0" fontId="103" fillId="0" borderId="53" applyNumberFormat="0" applyFill="0" applyAlignment="0" applyProtection="0"/>
    <xf numFmtId="0" fontId="103" fillId="0" borderId="53" applyNumberFormat="0" applyFill="0" applyAlignment="0" applyProtection="0"/>
    <xf numFmtId="0" fontId="103" fillId="0" borderId="53" applyNumberFormat="0" applyFill="0" applyAlignment="0" applyProtection="0"/>
    <xf numFmtId="0" fontId="103" fillId="0" borderId="53" applyNumberFormat="0" applyFill="0" applyAlignment="0" applyProtection="0"/>
    <xf numFmtId="0" fontId="103" fillId="0" borderId="53" applyNumberFormat="0" applyFill="0" applyAlignment="0" applyProtection="0"/>
    <xf numFmtId="0" fontId="103" fillId="0" borderId="0" applyNumberFormat="0" applyFill="0" applyBorder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7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7" fillId="0" borderId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20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7" fillId="0" borderId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59" fillId="0" borderId="50" applyNumberFormat="0" applyFill="0" applyAlignment="0" applyProtection="0"/>
    <xf numFmtId="0" fontId="147" fillId="0" borderId="0" applyNumberFormat="0" applyFill="0" applyBorder="0" applyAlignment="0" applyProtection="0"/>
    <xf numFmtId="0" fontId="98" fillId="0" borderId="43" applyNumberFormat="0" applyFill="0" applyAlignment="0" applyProtection="0"/>
    <xf numFmtId="0" fontId="20" fillId="0" borderId="0"/>
    <xf numFmtId="0" fontId="100" fillId="0" borderId="44" applyNumberFormat="0" applyFill="0" applyAlignment="0" applyProtection="0"/>
    <xf numFmtId="0" fontId="20" fillId="0" borderId="0"/>
    <xf numFmtId="0" fontId="102" fillId="0" borderId="45" applyNumberFormat="0" applyFill="0" applyAlignment="0" applyProtection="0"/>
    <xf numFmtId="0" fontId="20" fillId="0" borderId="0"/>
    <xf numFmtId="0" fontId="102" fillId="0" borderId="0" applyNumberFormat="0" applyFill="0" applyBorder="0" applyAlignment="0" applyProtection="0"/>
    <xf numFmtId="0" fontId="20" fillId="0" borderId="0"/>
    <xf numFmtId="0" fontId="20" fillId="0" borderId="0"/>
    <xf numFmtId="0" fontId="150" fillId="12" borderId="31">
      <alignment vertical="center" wrapText="1"/>
    </xf>
    <xf numFmtId="0" fontId="150" fillId="12" borderId="31">
      <alignment vertical="center" wrapText="1"/>
    </xf>
    <xf numFmtId="0" fontId="150" fillId="12" borderId="31">
      <alignment vertical="center" wrapText="1"/>
    </xf>
    <xf numFmtId="0" fontId="72" fillId="56" borderId="0" applyNumberFormat="0" applyBorder="0" applyAlignment="0" applyProtection="0"/>
    <xf numFmtId="0" fontId="96" fillId="57" borderId="0" applyNumberFormat="0" applyBorder="0" applyAlignment="0" applyProtection="0"/>
    <xf numFmtId="192" fontId="87" fillId="0" borderId="0" applyFont="0" applyFill="0" applyBorder="0" applyAlignment="0" applyProtection="0"/>
    <xf numFmtId="193" fontId="133" fillId="0" borderId="0" applyFont="0" applyFill="0" applyBorder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8" fillId="77" borderId="41" applyNumberFormat="0" applyAlignment="0" applyProtection="0"/>
    <xf numFmtId="0" fontId="77" fillId="0" borderId="40" applyNumberFormat="0" applyFill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" fillId="0" borderId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" fillId="0" borderId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" fillId="0" borderId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" fillId="0" borderId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" fillId="0" borderId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" fillId="0" borderId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" fillId="0" borderId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" fillId="0" borderId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" fillId="0" borderId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" fillId="0" borderId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/>
    <xf numFmtId="0" fontId="7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1" fillId="0" borderId="0" applyNumberFormat="0" applyFill="0" applyBorder="0" applyAlignment="0" applyProtection="0"/>
    <xf numFmtId="0" fontId="20" fillId="0" borderId="0"/>
    <xf numFmtId="0" fontId="78" fillId="77" borderId="41" applyNumberFormat="0" applyAlignment="0" applyProtection="0"/>
    <xf numFmtId="0" fontId="20" fillId="0" borderId="0"/>
    <xf numFmtId="0" fontId="151" fillId="0" borderId="0" applyNumberFormat="0" applyFill="0" applyBorder="0" applyAlignment="0" applyProtection="0"/>
    <xf numFmtId="0" fontId="20" fillId="0" borderId="0"/>
    <xf numFmtId="0" fontId="38" fillId="0" borderId="0"/>
    <xf numFmtId="0" fontId="152" fillId="0" borderId="0" applyNumberFormat="0" applyFill="0" applyBorder="0" applyAlignment="0" applyProtection="0">
      <alignment vertical="center"/>
    </xf>
    <xf numFmtId="0" fontId="20" fillId="0" borderId="0"/>
    <xf numFmtId="0" fontId="31" fillId="0" borderId="0"/>
    <xf numFmtId="0" fontId="49" fillId="19" borderId="25" applyNumberFormat="0" applyAlignment="0" applyProtection="0"/>
    <xf numFmtId="0" fontId="20" fillId="0" borderId="0"/>
    <xf numFmtId="0" fontId="38" fillId="73" borderId="58">
      <alignment horizontal="right" vertical="center"/>
    </xf>
    <xf numFmtId="0" fontId="38" fillId="0" borderId="0" applyBorder="0">
      <alignment horizontal="right" vertical="center"/>
    </xf>
    <xf numFmtId="0" fontId="20" fillId="0" borderId="0" applyNumberFormat="0" applyFont="0" applyFill="0" applyBorder="0" applyProtection="0">
      <alignment horizontal="left" vertical="center" indent="5"/>
    </xf>
    <xf numFmtId="0" fontId="38" fillId="0" borderId="2" applyNumberFormat="0" applyFill="0" applyAlignment="0" applyProtection="0"/>
    <xf numFmtId="0" fontId="37" fillId="73" borderId="34">
      <alignment horizontal="right" vertical="center"/>
    </xf>
    <xf numFmtId="0" fontId="38" fillId="0" borderId="34">
      <alignment horizontal="right" vertical="center"/>
    </xf>
    <xf numFmtId="0" fontId="37" fillId="13" borderId="34">
      <alignment horizontal="right" vertical="center"/>
    </xf>
    <xf numFmtId="4" fontId="37" fillId="13" borderId="36">
      <alignment horizontal="right" vertical="center"/>
    </xf>
    <xf numFmtId="0" fontId="38" fillId="72" borderId="2">
      <alignment horizontal="right" vertical="center"/>
    </xf>
    <xf numFmtId="0" fontId="20" fillId="95" borderId="2"/>
    <xf numFmtId="4" fontId="20" fillId="0" borderId="0"/>
    <xf numFmtId="4" fontId="38" fillId="0" borderId="2" applyFill="0" applyBorder="0" applyProtection="0">
      <alignment horizontal="right" vertical="center"/>
    </xf>
    <xf numFmtId="0" fontId="151" fillId="0" borderId="0" applyNumberFormat="0" applyFill="0" applyBorder="0" applyAlignment="0" applyProtection="0"/>
    <xf numFmtId="0" fontId="38" fillId="0" borderId="0"/>
    <xf numFmtId="4" fontId="20" fillId="0" borderId="0"/>
    <xf numFmtId="4" fontId="20" fillId="0" borderId="0"/>
    <xf numFmtId="0" fontId="7" fillId="0" borderId="0"/>
    <xf numFmtId="0" fontId="50" fillId="20" borderId="26" applyNumberFormat="0" applyAlignment="0" applyProtection="0"/>
    <xf numFmtId="0" fontId="51" fillId="20" borderId="25" applyNumberFormat="0" applyAlignment="0" applyProtection="0"/>
    <xf numFmtId="0" fontId="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1" fillId="0" borderId="30" applyNumberFormat="0" applyFill="0" applyAlignment="0" applyProtection="0"/>
    <xf numFmtId="0" fontId="7" fillId="24" borderId="0" applyNumberFormat="0" applyBorder="0" applyAlignment="0" applyProtection="0"/>
    <xf numFmtId="0" fontId="7" fillId="25" borderId="0" applyNumberFormat="0" applyBorder="0" applyAlignment="0" applyProtection="0"/>
    <xf numFmtId="0" fontId="28" fillId="26" borderId="0" applyNumberFormat="0" applyBorder="0" applyAlignment="0" applyProtection="0"/>
    <xf numFmtId="0" fontId="20" fillId="0" borderId="0"/>
    <xf numFmtId="0" fontId="7" fillId="28" borderId="0" applyNumberFormat="0" applyBorder="0" applyAlignment="0" applyProtection="0"/>
    <xf numFmtId="0" fontId="7" fillId="29" borderId="0" applyNumberFormat="0" applyBorder="0" applyAlignment="0" applyProtection="0"/>
    <xf numFmtId="0" fontId="28" fillId="30" borderId="0" applyNumberFormat="0" applyBorder="0" applyAlignment="0" applyProtection="0"/>
    <xf numFmtId="0" fontId="7" fillId="32" borderId="0" applyNumberFormat="0" applyBorder="0" applyAlignment="0" applyProtection="0"/>
    <xf numFmtId="0" fontId="7" fillId="33" borderId="0" applyNumberFormat="0" applyBorder="0" applyAlignment="0" applyProtection="0"/>
    <xf numFmtId="0" fontId="28" fillId="34" borderId="0" applyNumberFormat="0" applyBorder="0" applyAlignment="0" applyProtection="0"/>
    <xf numFmtId="0" fontId="7" fillId="36" borderId="0" applyNumberFormat="0" applyBorder="0" applyAlignment="0" applyProtection="0"/>
    <xf numFmtId="0" fontId="7" fillId="37" borderId="0" applyNumberFormat="0" applyBorder="0" applyAlignment="0" applyProtection="0"/>
    <xf numFmtId="0" fontId="28" fillId="38" borderId="0" applyNumberFormat="0" applyBorder="0" applyAlignment="0" applyProtection="0"/>
    <xf numFmtId="0" fontId="7" fillId="40" borderId="0" applyNumberFormat="0" applyBorder="0" applyAlignment="0" applyProtection="0"/>
    <xf numFmtId="0" fontId="7" fillId="41" borderId="0" applyNumberFormat="0" applyBorder="0" applyAlignment="0" applyProtection="0"/>
    <xf numFmtId="0" fontId="28" fillId="42" borderId="0" applyNumberFormat="0" applyBorder="0" applyAlignment="0" applyProtection="0"/>
    <xf numFmtId="0" fontId="7" fillId="44" borderId="0" applyNumberFormat="0" applyBorder="0" applyAlignment="0" applyProtection="0"/>
    <xf numFmtId="0" fontId="7" fillId="45" borderId="0" applyNumberFormat="0" applyBorder="0" applyAlignment="0" applyProtection="0"/>
    <xf numFmtId="0" fontId="28" fillId="46" borderId="0" applyNumberFormat="0" applyBorder="0" applyAlignment="0" applyProtection="0"/>
    <xf numFmtId="0" fontId="38" fillId="0" borderId="2" applyNumberFormat="0" applyFill="0" applyAlignment="0" applyProtection="0"/>
    <xf numFmtId="0" fontId="37" fillId="13" borderId="35">
      <alignment horizontal="right" vertical="center"/>
    </xf>
    <xf numFmtId="0" fontId="68" fillId="0" borderId="0" applyNumberFormat="0" applyFill="0" applyBorder="0" applyAlignment="0" applyProtection="0"/>
    <xf numFmtId="0" fontId="153" fillId="55" borderId="0" applyNumberFormat="0" applyBorder="0" applyAlignment="0" applyProtection="0"/>
    <xf numFmtId="0" fontId="153" fillId="56" borderId="0" applyNumberFormat="0" applyBorder="0" applyAlignment="0" applyProtection="0"/>
    <xf numFmtId="0" fontId="153" fillId="57" borderId="0" applyNumberFormat="0" applyBorder="0" applyAlignment="0" applyProtection="0"/>
    <xf numFmtId="0" fontId="153" fillId="58" borderId="0" applyNumberFormat="0" applyBorder="0" applyAlignment="0" applyProtection="0"/>
    <xf numFmtId="0" fontId="153" fillId="54" borderId="0" applyNumberFormat="0" applyBorder="0" applyAlignment="0" applyProtection="0"/>
    <xf numFmtId="0" fontId="153" fillId="53" borderId="0" applyNumberFormat="0" applyBorder="0" applyAlignment="0" applyProtection="0"/>
    <xf numFmtId="0" fontId="20" fillId="0" borderId="0" applyNumberFormat="0" applyFont="0" applyFill="0" applyBorder="0" applyProtection="0">
      <alignment horizontal="left" vertical="center" indent="2"/>
    </xf>
    <xf numFmtId="0" fontId="153" fillId="50" borderId="0" applyNumberFormat="0" applyBorder="0" applyAlignment="0" applyProtection="0"/>
    <xf numFmtId="0" fontId="153" fillId="51" borderId="0" applyNumberFormat="0" applyBorder="0" applyAlignment="0" applyProtection="0"/>
    <xf numFmtId="0" fontId="153" fillId="59" borderId="0" applyNumberFormat="0" applyBorder="0" applyAlignment="0" applyProtection="0"/>
    <xf numFmtId="0" fontId="153" fillId="58" borderId="0" applyNumberFormat="0" applyBorder="0" applyAlignment="0" applyProtection="0"/>
    <xf numFmtId="0" fontId="153" fillId="50" borderId="0" applyNumberFormat="0" applyBorder="0" applyAlignment="0" applyProtection="0"/>
    <xf numFmtId="0" fontId="153" fillId="60" borderId="0" applyNumberFormat="0" applyBorder="0" applyAlignment="0" applyProtection="0"/>
    <xf numFmtId="0" fontId="20" fillId="0" borderId="0" applyNumberFormat="0" applyFont="0" applyFill="0" applyBorder="0" applyProtection="0">
      <alignment horizontal="left" vertical="center" indent="5"/>
    </xf>
    <xf numFmtId="0" fontId="20" fillId="0" borderId="0" applyNumberFormat="0" applyFont="0" applyFill="0" applyBorder="0" applyProtection="0">
      <alignment horizontal="left" vertical="center" indent="5"/>
    </xf>
    <xf numFmtId="49" fontId="38" fillId="0" borderId="35" applyNumberFormat="0" applyFont="0" applyFill="0" applyBorder="0" applyProtection="0">
      <alignment horizontal="left" vertical="center" indent="5"/>
    </xf>
    <xf numFmtId="0" fontId="154" fillId="62" borderId="0" applyNumberFormat="0" applyBorder="0" applyAlignment="0" applyProtection="0"/>
    <xf numFmtId="0" fontId="154" fillId="51" borderId="0" applyNumberFormat="0" applyBorder="0" applyAlignment="0" applyProtection="0"/>
    <xf numFmtId="0" fontId="154" fillId="59" borderId="0" applyNumberFormat="0" applyBorder="0" applyAlignment="0" applyProtection="0"/>
    <xf numFmtId="0" fontId="154" fillId="63" borderId="0" applyNumberFormat="0" applyBorder="0" applyAlignment="0" applyProtection="0"/>
    <xf numFmtId="0" fontId="154" fillId="64" borderId="0" applyNumberFormat="0" applyBorder="0" applyAlignment="0" applyProtection="0"/>
    <xf numFmtId="0" fontId="154" fillId="65" borderId="0" applyNumberFormat="0" applyBorder="0" applyAlignment="0" applyProtection="0"/>
    <xf numFmtId="0" fontId="154" fillId="67" borderId="0" applyNumberFormat="0" applyBorder="0" applyAlignment="0" applyProtection="0"/>
    <xf numFmtId="0" fontId="154" fillId="69" borderId="0" applyNumberFormat="0" applyBorder="0" applyAlignment="0" applyProtection="0"/>
    <xf numFmtId="0" fontId="154" fillId="70" borderId="0" applyNumberFormat="0" applyBorder="0" applyAlignment="0" applyProtection="0"/>
    <xf numFmtId="0" fontId="154" fillId="63" borderId="0" applyNumberFormat="0" applyBorder="0" applyAlignment="0" applyProtection="0"/>
    <xf numFmtId="0" fontId="154" fillId="64" borderId="0" applyNumberFormat="0" applyBorder="0" applyAlignment="0" applyProtection="0"/>
    <xf numFmtId="0" fontId="154" fillId="61" borderId="0" applyNumberFormat="0" applyBorder="0" applyAlignment="0" applyProtection="0"/>
    <xf numFmtId="4" fontId="41" fillId="72" borderId="0" applyBorder="0" applyAlignment="0"/>
    <xf numFmtId="4" fontId="38" fillId="72" borderId="0" applyBorder="0">
      <alignment horizontal="right" vertical="center"/>
    </xf>
    <xf numFmtId="4" fontId="38" fillId="73" borderId="0" applyBorder="0">
      <alignment horizontal="right" vertical="center"/>
    </xf>
    <xf numFmtId="4" fontId="38" fillId="73" borderId="0" applyBorder="0">
      <alignment horizontal="right" vertical="center"/>
    </xf>
    <xf numFmtId="4" fontId="37" fillId="73" borderId="2">
      <alignment horizontal="right" vertical="center"/>
    </xf>
    <xf numFmtId="4" fontId="67" fillId="73" borderId="2">
      <alignment horizontal="right" vertical="center"/>
    </xf>
    <xf numFmtId="4" fontId="37" fillId="13" borderId="2">
      <alignment horizontal="right" vertical="center"/>
    </xf>
    <xf numFmtId="4" fontId="37" fillId="13" borderId="2">
      <alignment horizontal="right" vertical="center"/>
    </xf>
    <xf numFmtId="4" fontId="37" fillId="13" borderId="35">
      <alignment horizontal="right" vertical="center"/>
    </xf>
    <xf numFmtId="4" fontId="37" fillId="13" borderId="36">
      <alignment horizontal="right" vertical="center"/>
    </xf>
    <xf numFmtId="0" fontId="155" fillId="56" borderId="0" applyNumberFormat="0" applyBorder="0" applyAlignment="0" applyProtection="0"/>
    <xf numFmtId="0" fontId="156" fillId="74" borderId="38" applyNumberFormat="0" applyAlignment="0" applyProtection="0"/>
    <xf numFmtId="0" fontId="157" fillId="77" borderId="41" applyNumberFormat="0" applyAlignment="0" applyProtection="0"/>
    <xf numFmtId="182" fontId="158" fillId="0" borderId="0" applyFont="0" applyFill="0" applyBorder="0" applyAlignment="0" applyProtection="0"/>
    <xf numFmtId="43" fontId="56" fillId="0" borderId="0" applyFont="0" applyFill="0" applyBorder="0" applyAlignment="0" applyProtection="0"/>
    <xf numFmtId="0" fontId="159" fillId="0" borderId="0" applyNumberFormat="0" applyFill="0" applyBorder="0" applyAlignment="0" applyProtection="0"/>
    <xf numFmtId="0" fontId="160" fillId="57" borderId="0" applyNumberFormat="0" applyBorder="0" applyAlignment="0" applyProtection="0"/>
    <xf numFmtId="0" fontId="161" fillId="0" borderId="43" applyNumberFormat="0" applyFill="0" applyAlignment="0" applyProtection="0"/>
    <xf numFmtId="0" fontId="162" fillId="0" borderId="44" applyNumberFormat="0" applyFill="0" applyAlignment="0" applyProtection="0"/>
    <xf numFmtId="0" fontId="163" fillId="0" borderId="45" applyNumberFormat="0" applyFill="0" applyAlignment="0" applyProtection="0"/>
    <xf numFmtId="0" fontId="163" fillId="0" borderId="0" applyNumberFormat="0" applyFill="0" applyBorder="0" applyAlignment="0" applyProtection="0"/>
    <xf numFmtId="0" fontId="164" fillId="53" borderId="38" applyNumberFormat="0" applyAlignment="0" applyProtection="0"/>
    <xf numFmtId="4" fontId="38" fillId="0" borderId="0" applyBorder="0">
      <alignment horizontal="right" vertical="center"/>
    </xf>
    <xf numFmtId="0" fontId="38" fillId="0" borderId="7">
      <alignment horizontal="right" vertical="center"/>
    </xf>
    <xf numFmtId="4" fontId="38" fillId="0" borderId="2">
      <alignment horizontal="right" vertical="center"/>
    </xf>
    <xf numFmtId="0" fontId="165" fillId="0" borderId="40" applyNumberFormat="0" applyFill="0" applyAlignment="0" applyProtection="0"/>
    <xf numFmtId="0" fontId="166" fillId="14" borderId="0" applyNumberFormat="0" applyBorder="0" applyAlignment="0" applyProtection="0"/>
    <xf numFmtId="0" fontId="20" fillId="0" borderId="0"/>
    <xf numFmtId="0" fontId="20" fillId="0" borderId="0"/>
    <xf numFmtId="0" fontId="158" fillId="0" borderId="0"/>
    <xf numFmtId="4" fontId="167" fillId="0" borderId="0"/>
    <xf numFmtId="4" fontId="38" fillId="0" borderId="2" applyFill="0" applyBorder="0" applyProtection="0">
      <alignment horizontal="right" vertical="center"/>
    </xf>
    <xf numFmtId="0" fontId="41" fillId="0" borderId="0" applyNumberFormat="0" applyFill="0" applyBorder="0" applyProtection="0">
      <alignment horizontal="left" vertical="center"/>
    </xf>
    <xf numFmtId="49" fontId="41" fillId="0" borderId="2" applyNumberFormat="0" applyFill="0" applyBorder="0" applyProtection="0">
      <alignment horizontal="left" vertical="center"/>
    </xf>
    <xf numFmtId="4" fontId="20" fillId="15" borderId="0" applyNumberFormat="0" applyFont="0" applyBorder="0" applyAlignment="0" applyProtection="0"/>
    <xf numFmtId="4" fontId="20" fillId="15" borderId="0" applyNumberFormat="0" applyFont="0" applyBorder="0" applyAlignment="0" applyProtection="0"/>
    <xf numFmtId="0" fontId="20" fillId="15" borderId="0" applyNumberFormat="0" applyFont="0" applyBorder="0" applyAlignment="0" applyProtection="0"/>
    <xf numFmtId="0" fontId="158" fillId="82" borderId="0" applyNumberFormat="0" applyFont="0" applyBorder="0" applyAlignment="0" applyProtection="0"/>
    <xf numFmtId="0" fontId="153" fillId="52" borderId="47" applyNumberFormat="0" applyFont="0" applyAlignment="0" applyProtection="0"/>
    <xf numFmtId="0" fontId="168" fillId="74" borderId="37" applyNumberFormat="0" applyAlignment="0" applyProtection="0"/>
    <xf numFmtId="9" fontId="158" fillId="0" borderId="0" applyFont="0" applyFill="0" applyBorder="0" applyAlignment="0" applyProtection="0"/>
    <xf numFmtId="4" fontId="38" fillId="15" borderId="2"/>
    <xf numFmtId="0" fontId="38" fillId="15" borderId="34"/>
    <xf numFmtId="0" fontId="169" fillId="0" borderId="0" applyNumberFormat="0" applyFill="0" applyBorder="0" applyAlignment="0" applyProtection="0"/>
    <xf numFmtId="0" fontId="170" fillId="0" borderId="50" applyNumberFormat="0" applyFill="0" applyAlignment="0" applyProtection="0"/>
    <xf numFmtId="0" fontId="171" fillId="0" borderId="0" applyNumberFormat="0" applyFill="0" applyBorder="0" applyAlignment="0" applyProtection="0"/>
    <xf numFmtId="0" fontId="172" fillId="0" borderId="0" applyNumberFormat="0" applyFill="0" applyBorder="0" applyAlignment="0" applyProtection="0"/>
    <xf numFmtId="0" fontId="20" fillId="0" borderId="0" applyNumberFormat="0" applyFont="0" applyFill="0" applyBorder="0" applyProtection="0">
      <alignment horizontal="left" vertical="center"/>
    </xf>
    <xf numFmtId="0" fontId="38" fillId="73" borderId="0" applyBorder="0">
      <alignment horizontal="right" vertical="center"/>
    </xf>
    <xf numFmtId="0" fontId="38" fillId="73" borderId="0" applyBorder="0">
      <alignment horizontal="right" vertical="center"/>
    </xf>
    <xf numFmtId="0" fontId="38" fillId="0" borderId="0" applyBorder="0">
      <alignment horizontal="right" vertical="center"/>
    </xf>
    <xf numFmtId="4" fontId="20" fillId="0" borderId="0"/>
    <xf numFmtId="0" fontId="173" fillId="0" borderId="0"/>
    <xf numFmtId="0" fontId="20" fillId="15" borderId="0" applyNumberFormat="0" applyFont="0" applyBorder="0" applyAlignment="0" applyProtection="0"/>
    <xf numFmtId="0" fontId="151" fillId="0" borderId="0" applyNumberFormat="0" applyFill="0" applyBorder="0" applyAlignment="0" applyProtection="0"/>
    <xf numFmtId="0" fontId="153" fillId="55" borderId="0" applyNumberFormat="0" applyBorder="0" applyAlignment="0" applyProtection="0"/>
    <xf numFmtId="0" fontId="153" fillId="56" borderId="0" applyNumberFormat="0" applyBorder="0" applyAlignment="0" applyProtection="0"/>
    <xf numFmtId="0" fontId="153" fillId="57" borderId="0" applyNumberFormat="0" applyBorder="0" applyAlignment="0" applyProtection="0"/>
    <xf numFmtId="0" fontId="153" fillId="58" borderId="0" applyNumberFormat="0" applyBorder="0" applyAlignment="0" applyProtection="0"/>
    <xf numFmtId="0" fontId="153" fillId="54" borderId="0" applyNumberFormat="0" applyBorder="0" applyAlignment="0" applyProtection="0"/>
    <xf numFmtId="0" fontId="153" fillId="53" borderId="0" applyNumberFormat="0" applyBorder="0" applyAlignment="0" applyProtection="0"/>
    <xf numFmtId="0" fontId="153" fillId="50" borderId="0" applyNumberFormat="0" applyBorder="0" applyAlignment="0" applyProtection="0"/>
    <xf numFmtId="0" fontId="153" fillId="51" borderId="0" applyNumberFormat="0" applyBorder="0" applyAlignment="0" applyProtection="0"/>
    <xf numFmtId="0" fontId="153" fillId="59" borderId="0" applyNumberFormat="0" applyBorder="0" applyAlignment="0" applyProtection="0"/>
    <xf numFmtId="0" fontId="153" fillId="58" borderId="0" applyNumberFormat="0" applyBorder="0" applyAlignment="0" applyProtection="0"/>
    <xf numFmtId="0" fontId="153" fillId="50" borderId="0" applyNumberFormat="0" applyBorder="0" applyAlignment="0" applyProtection="0"/>
    <xf numFmtId="0" fontId="153" fillId="60" borderId="0" applyNumberFormat="0" applyBorder="0" applyAlignment="0" applyProtection="0"/>
    <xf numFmtId="0" fontId="154" fillId="62" borderId="0" applyNumberFormat="0" applyBorder="0" applyAlignment="0" applyProtection="0"/>
    <xf numFmtId="0" fontId="154" fillId="51" borderId="0" applyNumberFormat="0" applyBorder="0" applyAlignment="0" applyProtection="0"/>
    <xf numFmtId="0" fontId="154" fillId="59" borderId="0" applyNumberFormat="0" applyBorder="0" applyAlignment="0" applyProtection="0"/>
    <xf numFmtId="0" fontId="154" fillId="63" borderId="0" applyNumberFormat="0" applyBorder="0" applyAlignment="0" applyProtection="0"/>
    <xf numFmtId="0" fontId="154" fillId="64" borderId="0" applyNumberFormat="0" applyBorder="0" applyAlignment="0" applyProtection="0"/>
    <xf numFmtId="0" fontId="154" fillId="65" borderId="0" applyNumberFormat="0" applyBorder="0" applyAlignment="0" applyProtection="0"/>
    <xf numFmtId="0" fontId="154" fillId="67" borderId="0" applyNumberFormat="0" applyBorder="0" applyAlignment="0" applyProtection="0"/>
    <xf numFmtId="0" fontId="154" fillId="69" borderId="0" applyNumberFormat="0" applyBorder="0" applyAlignment="0" applyProtection="0"/>
    <xf numFmtId="0" fontId="154" fillId="70" borderId="0" applyNumberFormat="0" applyBorder="0" applyAlignment="0" applyProtection="0"/>
    <xf numFmtId="0" fontId="154" fillId="63" borderId="0" applyNumberFormat="0" applyBorder="0" applyAlignment="0" applyProtection="0"/>
    <xf numFmtId="0" fontId="154" fillId="64" borderId="0" applyNumberFormat="0" applyBorder="0" applyAlignment="0" applyProtection="0"/>
    <xf numFmtId="0" fontId="154" fillId="61" borderId="0" applyNumberFormat="0" applyBorder="0" applyAlignment="0" applyProtection="0"/>
    <xf numFmtId="0" fontId="155" fillId="56" borderId="0" applyNumberFormat="0" applyBorder="0" applyAlignment="0" applyProtection="0"/>
    <xf numFmtId="0" fontId="156" fillId="74" borderId="38" applyNumberFormat="0" applyAlignment="0" applyProtection="0"/>
    <xf numFmtId="0" fontId="157" fillId="77" borderId="41" applyNumberFormat="0" applyAlignment="0" applyProtection="0"/>
    <xf numFmtId="0" fontId="159" fillId="0" borderId="0" applyNumberFormat="0" applyFill="0" applyBorder="0" applyAlignment="0" applyProtection="0"/>
    <xf numFmtId="0" fontId="160" fillId="57" borderId="0" applyNumberFormat="0" applyBorder="0" applyAlignment="0" applyProtection="0"/>
    <xf numFmtId="0" fontId="161" fillId="0" borderId="43" applyNumberFormat="0" applyFill="0" applyAlignment="0" applyProtection="0"/>
    <xf numFmtId="0" fontId="162" fillId="0" borderId="44" applyNumberFormat="0" applyFill="0" applyAlignment="0" applyProtection="0"/>
    <xf numFmtId="0" fontId="163" fillId="0" borderId="45" applyNumberFormat="0" applyFill="0" applyAlignment="0" applyProtection="0"/>
    <xf numFmtId="0" fontId="163" fillId="0" borderId="0" applyNumberFormat="0" applyFill="0" applyBorder="0" applyAlignment="0" applyProtection="0"/>
    <xf numFmtId="0" fontId="164" fillId="53" borderId="38" applyNumberFormat="0" applyAlignment="0" applyProtection="0"/>
    <xf numFmtId="0" fontId="165" fillId="0" borderId="40" applyNumberFormat="0" applyFill="0" applyAlignment="0" applyProtection="0"/>
    <xf numFmtId="0" fontId="166" fillId="14" borderId="0" applyNumberFormat="0" applyBorder="0" applyAlignment="0" applyProtection="0"/>
    <xf numFmtId="0" fontId="153" fillId="52" borderId="47" applyNumberFormat="0" applyFont="0" applyAlignment="0" applyProtection="0"/>
    <xf numFmtId="0" fontId="168" fillId="74" borderId="37" applyNumberFormat="0" applyAlignment="0" applyProtection="0"/>
    <xf numFmtId="0" fontId="169" fillId="0" borderId="0" applyNumberFormat="0" applyFill="0" applyBorder="0" applyAlignment="0" applyProtection="0"/>
    <xf numFmtId="0" fontId="170" fillId="0" borderId="50" applyNumberFormat="0" applyFill="0" applyAlignment="0" applyProtection="0"/>
    <xf numFmtId="0" fontId="171" fillId="0" borderId="0" applyNumberFormat="0" applyFill="0" applyBorder="0" applyAlignment="0" applyProtection="0"/>
    <xf numFmtId="0" fontId="174" fillId="0" borderId="0">
      <alignment horizontal="left" vertical="center" indent="1"/>
    </xf>
    <xf numFmtId="0" fontId="153" fillId="55" borderId="0" applyNumberFormat="0" applyBorder="0" applyAlignment="0" applyProtection="0"/>
    <xf numFmtId="0" fontId="153" fillId="56" borderId="0" applyNumberFormat="0" applyBorder="0" applyAlignment="0" applyProtection="0"/>
    <xf numFmtId="0" fontId="153" fillId="57" borderId="0" applyNumberFormat="0" applyBorder="0" applyAlignment="0" applyProtection="0"/>
    <xf numFmtId="0" fontId="153" fillId="58" borderId="0" applyNumberFormat="0" applyBorder="0" applyAlignment="0" applyProtection="0"/>
    <xf numFmtId="0" fontId="153" fillId="54" borderId="0" applyNumberFormat="0" applyBorder="0" applyAlignment="0" applyProtection="0"/>
    <xf numFmtId="0" fontId="153" fillId="53" borderId="0" applyNumberFormat="0" applyBorder="0" applyAlignment="0" applyProtection="0"/>
    <xf numFmtId="0" fontId="153" fillId="50" borderId="0" applyNumberFormat="0" applyBorder="0" applyAlignment="0" applyProtection="0"/>
    <xf numFmtId="0" fontId="153" fillId="51" borderId="0" applyNumberFormat="0" applyBorder="0" applyAlignment="0" applyProtection="0"/>
    <xf numFmtId="0" fontId="153" fillId="59" borderId="0" applyNumberFormat="0" applyBorder="0" applyAlignment="0" applyProtection="0"/>
    <xf numFmtId="0" fontId="153" fillId="58" borderId="0" applyNumberFormat="0" applyBorder="0" applyAlignment="0" applyProtection="0"/>
    <xf numFmtId="0" fontId="153" fillId="50" borderId="0" applyNumberFormat="0" applyBorder="0" applyAlignment="0" applyProtection="0"/>
    <xf numFmtId="0" fontId="153" fillId="60" borderId="0" applyNumberFormat="0" applyBorder="0" applyAlignment="0" applyProtection="0"/>
    <xf numFmtId="0" fontId="154" fillId="62" borderId="0" applyNumberFormat="0" applyBorder="0" applyAlignment="0" applyProtection="0"/>
    <xf numFmtId="0" fontId="154" fillId="51" borderId="0" applyNumberFormat="0" applyBorder="0" applyAlignment="0" applyProtection="0"/>
    <xf numFmtId="0" fontId="154" fillId="59" borderId="0" applyNumberFormat="0" applyBorder="0" applyAlignment="0" applyProtection="0"/>
    <xf numFmtId="0" fontId="154" fillId="63" borderId="0" applyNumberFormat="0" applyBorder="0" applyAlignment="0" applyProtection="0"/>
    <xf numFmtId="0" fontId="154" fillId="64" borderId="0" applyNumberFormat="0" applyBorder="0" applyAlignment="0" applyProtection="0"/>
    <xf numFmtId="0" fontId="154" fillId="65" borderId="0" applyNumberFormat="0" applyBorder="0" applyAlignment="0" applyProtection="0"/>
    <xf numFmtId="0" fontId="37" fillId="73" borderId="39">
      <alignment horizontal="right" vertical="center"/>
    </xf>
    <xf numFmtId="4" fontId="37" fillId="73" borderId="39">
      <alignment horizontal="right" vertical="center"/>
    </xf>
    <xf numFmtId="0" fontId="67" fillId="73" borderId="39">
      <alignment horizontal="right" vertical="center"/>
    </xf>
    <xf numFmtId="4" fontId="67" fillId="73" borderId="39">
      <alignment horizontal="right" vertical="center"/>
    </xf>
    <xf numFmtId="0" fontId="37" fillId="13" borderId="39">
      <alignment horizontal="right" vertical="center"/>
    </xf>
    <xf numFmtId="4" fontId="37" fillId="13" borderId="39">
      <alignment horizontal="right" vertical="center"/>
    </xf>
    <xf numFmtId="0" fontId="37" fillId="13" borderId="39">
      <alignment horizontal="right" vertical="center"/>
    </xf>
    <xf numFmtId="4" fontId="37" fillId="13" borderId="39">
      <alignment horizontal="right" vertical="center"/>
    </xf>
    <xf numFmtId="0" fontId="37" fillId="13" borderId="35">
      <alignment horizontal="right" vertical="center"/>
    </xf>
    <xf numFmtId="4" fontId="37" fillId="13" borderId="35">
      <alignment horizontal="right" vertical="center"/>
    </xf>
    <xf numFmtId="0" fontId="37" fillId="13" borderId="36">
      <alignment horizontal="right" vertical="center"/>
    </xf>
    <xf numFmtId="4" fontId="37" fillId="13" borderId="36">
      <alignment horizontal="right" vertical="center"/>
    </xf>
    <xf numFmtId="0" fontId="156" fillId="74" borderId="38" applyNumberFormat="0" applyAlignment="0" applyProtection="0"/>
    <xf numFmtId="0" fontId="38" fillId="13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73" borderId="35">
      <alignment horizontal="left" vertical="center"/>
    </xf>
    <xf numFmtId="0" fontId="159" fillId="0" borderId="0" applyNumberFormat="0" applyFill="0" applyBorder="0" applyAlignment="0" applyProtection="0"/>
    <xf numFmtId="0" fontId="164" fillId="53" borderId="38" applyNumberFormat="0" applyAlignment="0" applyProtection="0"/>
    <xf numFmtId="0" fontId="38" fillId="0" borderId="39">
      <alignment horizontal="right" vertical="center"/>
    </xf>
    <xf numFmtId="4" fontId="38" fillId="0" borderId="39">
      <alignment horizontal="right" vertical="center"/>
    </xf>
    <xf numFmtId="0" fontId="7" fillId="0" borderId="0"/>
    <xf numFmtId="0" fontId="168" fillId="74" borderId="37" applyNumberFormat="0" applyAlignment="0" applyProtection="0"/>
    <xf numFmtId="180" fontId="38" fillId="83" borderId="39" applyNumberFormat="0" applyFont="0" applyBorder="0" applyAlignment="0" applyProtection="0">
      <alignment horizontal="right" vertical="center"/>
    </xf>
    <xf numFmtId="0" fontId="38" fillId="15" borderId="39"/>
    <xf numFmtId="4" fontId="38" fillId="15" borderId="39"/>
    <xf numFmtId="0" fontId="170" fillId="0" borderId="50" applyNumberFormat="0" applyFill="0" applyAlignment="0" applyProtection="0"/>
    <xf numFmtId="0" fontId="171" fillId="0" borderId="0" applyNumberFormat="0" applyFill="0" applyBorder="0" applyAlignment="0" applyProtection="0"/>
    <xf numFmtId="0" fontId="7" fillId="0" borderId="0"/>
    <xf numFmtId="0" fontId="7" fillId="37" borderId="0" applyNumberFormat="0" applyBorder="0" applyAlignment="0" applyProtection="0"/>
    <xf numFmtId="0" fontId="28" fillId="26" borderId="0" applyNumberFormat="0" applyBorder="0" applyAlignment="0" applyProtection="0"/>
    <xf numFmtId="0" fontId="7" fillId="41" borderId="0" applyNumberFormat="0" applyBorder="0" applyAlignment="0" applyProtection="0"/>
    <xf numFmtId="0" fontId="28" fillId="34" borderId="0" applyNumberFormat="0" applyBorder="0" applyAlignment="0" applyProtection="0"/>
    <xf numFmtId="0" fontId="7" fillId="36" borderId="0" applyNumberFormat="0" applyBorder="0" applyAlignment="0" applyProtection="0"/>
    <xf numFmtId="0" fontId="7" fillId="25" borderId="0" applyNumberFormat="0" applyBorder="0" applyAlignment="0" applyProtection="0"/>
    <xf numFmtId="0" fontId="7" fillId="44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24" borderId="0" applyNumberFormat="0" applyBorder="0" applyAlignment="0" applyProtection="0"/>
    <xf numFmtId="0" fontId="7" fillId="0" borderId="0"/>
    <xf numFmtId="0" fontId="28" fillId="42" borderId="0" applyNumberFormat="0" applyBorder="0" applyAlignment="0" applyProtection="0"/>
    <xf numFmtId="0" fontId="3" fillId="0" borderId="0" applyNumberFormat="0" applyFill="0" applyBorder="0" applyAlignment="0" applyProtection="0"/>
    <xf numFmtId="0" fontId="7" fillId="0" borderId="0"/>
    <xf numFmtId="0" fontId="28" fillId="46" borderId="0" applyNumberFormat="0" applyBorder="0" applyAlignment="0" applyProtection="0"/>
    <xf numFmtId="0" fontId="7" fillId="0" borderId="0"/>
    <xf numFmtId="0" fontId="7" fillId="29" borderId="0" applyNumberFormat="0" applyBorder="0" applyAlignment="0" applyProtection="0"/>
    <xf numFmtId="0" fontId="7" fillId="32" borderId="0" applyNumberFormat="0" applyBorder="0" applyAlignment="0" applyProtection="0"/>
    <xf numFmtId="0" fontId="28" fillId="34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9" fillId="19" borderId="25" applyNumberFormat="0" applyAlignment="0" applyProtection="0"/>
    <xf numFmtId="0" fontId="38" fillId="73" borderId="0" applyBorder="0">
      <alignment horizontal="right" vertical="center"/>
    </xf>
    <xf numFmtId="0" fontId="38" fillId="73" borderId="0" applyBorder="0">
      <alignment horizontal="right" vertical="center"/>
    </xf>
    <xf numFmtId="0" fontId="38" fillId="0" borderId="0" applyBorder="0">
      <alignment horizontal="right" vertical="center"/>
    </xf>
    <xf numFmtId="49" fontId="38" fillId="0" borderId="39" applyNumberFormat="0" applyFont="0" applyFill="0" applyBorder="0" applyProtection="0">
      <alignment horizontal="left" vertical="center" indent="2"/>
    </xf>
    <xf numFmtId="49" fontId="38" fillId="0" borderId="35" applyNumberFormat="0" applyFont="0" applyFill="0" applyBorder="0" applyProtection="0">
      <alignment horizontal="left" vertical="center" indent="5"/>
    </xf>
    <xf numFmtId="4" fontId="20" fillId="0" borderId="0"/>
    <xf numFmtId="0" fontId="7" fillId="40" borderId="0" applyNumberFormat="0" applyBorder="0" applyAlignment="0" applyProtection="0"/>
    <xf numFmtId="0" fontId="20" fillId="0" borderId="0"/>
    <xf numFmtId="49" fontId="41" fillId="0" borderId="39" applyNumberFormat="0" applyFill="0" applyBorder="0" applyProtection="0">
      <alignment horizontal="left" vertical="center"/>
    </xf>
    <xf numFmtId="0" fontId="20" fillId="15" borderId="0" applyNumberFormat="0" applyFont="0" applyBorder="0" applyAlignment="0" applyProtection="0"/>
    <xf numFmtId="0" fontId="7" fillId="36" borderId="0" applyNumberFormat="0" applyBorder="0" applyAlignment="0" applyProtection="0"/>
    <xf numFmtId="0" fontId="151" fillId="0" borderId="0" applyNumberFormat="0" applyFill="0" applyBorder="0" applyAlignment="0" applyProtection="0"/>
    <xf numFmtId="0" fontId="49" fillId="19" borderId="25" applyNumberFormat="0" applyAlignment="0" applyProtection="0"/>
    <xf numFmtId="0" fontId="56" fillId="55" borderId="0" applyNumberFormat="0" applyBorder="0" applyAlignment="0" applyProtection="0"/>
    <xf numFmtId="0" fontId="56" fillId="56" borderId="0" applyNumberFormat="0" applyBorder="0" applyAlignment="0" applyProtection="0"/>
    <xf numFmtId="0" fontId="56" fillId="57" borderId="0" applyNumberFormat="0" applyBorder="0" applyAlignment="0" applyProtection="0"/>
    <xf numFmtId="0" fontId="56" fillId="58" borderId="0" applyNumberFormat="0" applyBorder="0" applyAlignment="0" applyProtection="0"/>
    <xf numFmtId="0" fontId="56" fillId="54" borderId="0" applyNumberFormat="0" applyBorder="0" applyAlignment="0" applyProtection="0"/>
    <xf numFmtId="0" fontId="56" fillId="53" borderId="0" applyNumberFormat="0" applyBorder="0" applyAlignment="0" applyProtection="0"/>
    <xf numFmtId="0" fontId="56" fillId="50" borderId="0" applyNumberFormat="0" applyBorder="0" applyAlignment="0" applyProtection="0"/>
    <xf numFmtId="0" fontId="56" fillId="51" borderId="0" applyNumberFormat="0" applyBorder="0" applyAlignment="0" applyProtection="0"/>
    <xf numFmtId="0" fontId="56" fillId="59" borderId="0" applyNumberFormat="0" applyBorder="0" applyAlignment="0" applyProtection="0"/>
    <xf numFmtId="0" fontId="56" fillId="58" borderId="0" applyNumberFormat="0" applyBorder="0" applyAlignment="0" applyProtection="0"/>
    <xf numFmtId="0" fontId="56" fillId="50" borderId="0" applyNumberFormat="0" applyBorder="0" applyAlignment="0" applyProtection="0"/>
    <xf numFmtId="0" fontId="56" fillId="60" borderId="0" applyNumberFormat="0" applyBorder="0" applyAlignment="0" applyProtection="0"/>
    <xf numFmtId="0" fontId="65" fillId="62" borderId="0" applyNumberFormat="0" applyBorder="0" applyAlignment="0" applyProtection="0"/>
    <xf numFmtId="0" fontId="65" fillId="51" borderId="0" applyNumberFormat="0" applyBorder="0" applyAlignment="0" applyProtection="0"/>
    <xf numFmtId="0" fontId="65" fillId="59" borderId="0" applyNumberFormat="0" applyBorder="0" applyAlignment="0" applyProtection="0"/>
    <xf numFmtId="0" fontId="65" fillId="63" borderId="0" applyNumberFormat="0" applyBorder="0" applyAlignment="0" applyProtection="0"/>
    <xf numFmtId="0" fontId="65" fillId="64" borderId="0" applyNumberFormat="0" applyBorder="0" applyAlignment="0" applyProtection="0"/>
    <xf numFmtId="0" fontId="65" fillId="65" borderId="0" applyNumberFormat="0" applyBorder="0" applyAlignment="0" applyProtection="0"/>
    <xf numFmtId="0" fontId="94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" fillId="0" borderId="0"/>
    <xf numFmtId="49" fontId="38" fillId="0" borderId="35" applyNumberFormat="0" applyFont="0" applyFill="0" applyBorder="0" applyProtection="0">
      <alignment horizontal="left" vertical="center" indent="5"/>
    </xf>
    <xf numFmtId="4" fontId="37" fillId="73" borderId="2">
      <alignment horizontal="right" vertical="center"/>
    </xf>
    <xf numFmtId="4" fontId="67" fillId="73" borderId="2">
      <alignment horizontal="right" vertical="center"/>
    </xf>
    <xf numFmtId="4" fontId="37" fillId="13" borderId="2">
      <alignment horizontal="right" vertical="center"/>
    </xf>
    <xf numFmtId="4" fontId="37" fillId="13" borderId="2">
      <alignment horizontal="right" vertical="center"/>
    </xf>
    <xf numFmtId="0" fontId="37" fillId="13" borderId="35">
      <alignment horizontal="right" vertical="center"/>
    </xf>
    <xf numFmtId="4" fontId="37" fillId="13" borderId="35">
      <alignment horizontal="right" vertical="center"/>
    </xf>
    <xf numFmtId="4" fontId="37" fillId="13" borderId="36">
      <alignment horizontal="right" vertical="center"/>
    </xf>
    <xf numFmtId="182" fontId="129" fillId="0" borderId="0" applyFont="0" applyFill="0" applyBorder="0" applyAlignment="0" applyProtection="0"/>
    <xf numFmtId="0" fontId="28" fillId="30" borderId="0" applyNumberFormat="0" applyBorder="0" applyAlignment="0" applyProtection="0"/>
    <xf numFmtId="0" fontId="38" fillId="73" borderId="35">
      <alignment horizontal="left" vertical="center"/>
    </xf>
    <xf numFmtId="4" fontId="38" fillId="0" borderId="2">
      <alignment horizontal="right" vertical="center"/>
    </xf>
    <xf numFmtId="0" fontId="129" fillId="0" borderId="0"/>
    <xf numFmtId="0" fontId="173" fillId="0" borderId="0"/>
    <xf numFmtId="0" fontId="173" fillId="0" borderId="0"/>
    <xf numFmtId="0" fontId="28" fillId="38" borderId="0" applyNumberFormat="0" applyBorder="0" applyAlignment="0" applyProtection="0"/>
    <xf numFmtId="0" fontId="7" fillId="28" borderId="0" applyNumberFormat="0" applyBorder="0" applyAlignment="0" applyProtection="0"/>
    <xf numFmtId="0" fontId="173" fillId="0" borderId="0"/>
    <xf numFmtId="4" fontId="38" fillId="0" borderId="2" applyFill="0" applyBorder="0" applyProtection="0">
      <alignment horizontal="right" vertical="center"/>
    </xf>
    <xf numFmtId="49" fontId="41" fillId="0" borderId="2" applyNumberFormat="0" applyFill="0" applyBorder="0" applyProtection="0">
      <alignment horizontal="left" vertical="center"/>
    </xf>
    <xf numFmtId="0" fontId="38" fillId="0" borderId="2" applyNumberFormat="0" applyFill="0" applyAlignment="0" applyProtection="0"/>
    <xf numFmtId="0" fontId="129" fillId="82" borderId="0" applyNumberFormat="0" applyFont="0" applyBorder="0" applyAlignment="0" applyProtection="0"/>
    <xf numFmtId="9" fontId="129" fillId="0" borderId="0" applyFont="0" applyFill="0" applyBorder="0" applyAlignment="0" applyProtection="0"/>
    <xf numFmtId="4" fontId="38" fillId="15" borderId="2"/>
    <xf numFmtId="0" fontId="38" fillId="13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1" borderId="0" applyNumberFormat="0" applyBorder="0" applyAlignment="0" applyProtection="0"/>
    <xf numFmtId="0" fontId="7" fillId="0" borderId="0"/>
    <xf numFmtId="0" fontId="7" fillId="0" borderId="0"/>
    <xf numFmtId="0" fontId="28" fillId="30" borderId="0" applyNumberFormat="0" applyBorder="0" applyAlignment="0" applyProtection="0"/>
    <xf numFmtId="0" fontId="7" fillId="33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37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8" fillId="13" borderId="21">
      <alignment horizontal="left" vertical="center" wrapText="1" indent="2"/>
    </xf>
    <xf numFmtId="0" fontId="38" fillId="0" borderId="21">
      <alignment horizontal="left" vertical="center" wrapText="1" indent="2"/>
    </xf>
    <xf numFmtId="4" fontId="37" fillId="13" borderId="39">
      <alignment horizontal="right" vertical="center"/>
    </xf>
    <xf numFmtId="0" fontId="38" fillId="15" borderId="39"/>
    <xf numFmtId="0" fontId="73" fillId="74" borderId="38" applyNumberFormat="0" applyAlignment="0" applyProtection="0"/>
    <xf numFmtId="0" fontId="37" fillId="73" borderId="39">
      <alignment horizontal="right" vertical="center"/>
    </xf>
    <xf numFmtId="0" fontId="38" fillId="0" borderId="39">
      <alignment horizontal="right" vertical="center"/>
    </xf>
    <xf numFmtId="0" fontId="170" fillId="0" borderId="50" applyNumberFormat="0" applyFill="0" applyAlignment="0" applyProtection="0"/>
    <xf numFmtId="0" fontId="38" fillId="73" borderId="35">
      <alignment horizontal="left" vertical="center"/>
    </xf>
    <xf numFmtId="0" fontId="164" fillId="53" borderId="38" applyNumberFormat="0" applyAlignment="0" applyProtection="0"/>
    <xf numFmtId="180" fontId="38" fillId="83" borderId="39" applyNumberFormat="0" applyFont="0" applyBorder="0" applyAlignment="0" applyProtection="0">
      <alignment horizontal="right" vertical="center"/>
    </xf>
    <xf numFmtId="0" fontId="153" fillId="52" borderId="47" applyNumberFormat="0" applyFont="0" applyAlignment="0" applyProtection="0"/>
    <xf numFmtId="0" fontId="38" fillId="0" borderId="21">
      <alignment horizontal="left" vertical="center" wrapText="1" indent="2"/>
    </xf>
    <xf numFmtId="4" fontId="38" fillId="15" borderId="39"/>
    <xf numFmtId="49" fontId="41" fillId="0" borderId="39" applyNumberFormat="0" applyFill="0" applyBorder="0" applyProtection="0">
      <alignment horizontal="left" vertical="center"/>
    </xf>
    <xf numFmtId="0" fontId="38" fillId="0" borderId="39">
      <alignment horizontal="right" vertical="center"/>
    </xf>
    <xf numFmtId="4" fontId="37" fillId="13" borderId="36">
      <alignment horizontal="right" vertical="center"/>
    </xf>
    <xf numFmtId="4" fontId="37" fillId="13" borderId="39">
      <alignment horizontal="right" vertical="center"/>
    </xf>
    <xf numFmtId="4" fontId="37" fillId="13" borderId="39">
      <alignment horizontal="right" vertical="center"/>
    </xf>
    <xf numFmtId="0" fontId="67" fillId="73" borderId="39">
      <alignment horizontal="right" vertical="center"/>
    </xf>
    <xf numFmtId="0" fontId="37" fillId="73" borderId="39">
      <alignment horizontal="right" vertical="center"/>
    </xf>
    <xf numFmtId="49" fontId="38" fillId="0" borderId="39" applyNumberFormat="0" applyFont="0" applyFill="0" applyBorder="0" applyProtection="0">
      <alignment horizontal="left" vertical="center" indent="2"/>
    </xf>
    <xf numFmtId="0" fontId="164" fillId="53" borderId="38" applyNumberFormat="0" applyAlignment="0" applyProtection="0"/>
    <xf numFmtId="0" fontId="70" fillId="74" borderId="37" applyNumberFormat="0" applyAlignment="0" applyProtection="0"/>
    <xf numFmtId="49" fontId="38" fillId="0" borderId="39" applyNumberFormat="0" applyFont="0" applyFill="0" applyBorder="0" applyProtection="0">
      <alignment horizontal="left" vertical="center" indent="2"/>
    </xf>
    <xf numFmtId="0" fontId="91" fillId="53" borderId="38" applyNumberFormat="0" applyAlignment="0" applyProtection="0"/>
    <xf numFmtId="0" fontId="156" fillId="74" borderId="38" applyNumberFormat="0" applyAlignment="0" applyProtection="0"/>
    <xf numFmtId="0" fontId="170" fillId="0" borderId="50" applyNumberFormat="0" applyFill="0" applyAlignment="0" applyProtection="0"/>
    <xf numFmtId="0" fontId="168" fillId="74" borderId="37" applyNumberFormat="0" applyAlignment="0" applyProtection="0"/>
    <xf numFmtId="0" fontId="38" fillId="0" borderId="39" applyNumberFormat="0" applyFill="0" applyAlignment="0" applyProtection="0"/>
    <xf numFmtId="4" fontId="38" fillId="0" borderId="39">
      <alignment horizontal="right" vertical="center"/>
    </xf>
    <xf numFmtId="0" fontId="38" fillId="0" borderId="39">
      <alignment horizontal="right" vertical="center"/>
    </xf>
    <xf numFmtId="0" fontId="164" fillId="53" borderId="38" applyNumberFormat="0" applyAlignment="0" applyProtection="0"/>
    <xf numFmtId="0" fontId="38" fillId="13" borderId="21">
      <alignment horizontal="left" vertical="center" wrapText="1" indent="2"/>
    </xf>
    <xf numFmtId="0" fontId="156" fillId="74" borderId="38" applyNumberFormat="0" applyAlignment="0" applyProtection="0"/>
    <xf numFmtId="0" fontId="156" fillId="74" borderId="38" applyNumberFormat="0" applyAlignment="0" applyProtection="0"/>
    <xf numFmtId="4" fontId="37" fillId="13" borderId="35">
      <alignment horizontal="right" vertical="center"/>
    </xf>
    <xf numFmtId="0" fontId="37" fillId="13" borderId="35">
      <alignment horizontal="right" vertical="center"/>
    </xf>
    <xf numFmtId="0" fontId="37" fillId="13" borderId="39">
      <alignment horizontal="right" vertical="center"/>
    </xf>
    <xf numFmtId="4" fontId="67" fillId="73" borderId="39">
      <alignment horizontal="right" vertical="center"/>
    </xf>
    <xf numFmtId="0" fontId="170" fillId="0" borderId="50" applyNumberFormat="0" applyFill="0" applyAlignment="0" applyProtection="0"/>
    <xf numFmtId="0" fontId="153" fillId="52" borderId="47" applyNumberFormat="0" applyFont="0" applyAlignment="0" applyProtection="0"/>
    <xf numFmtId="0" fontId="164" fillId="53" borderId="38" applyNumberFormat="0" applyAlignment="0" applyProtection="0"/>
    <xf numFmtId="49" fontId="41" fillId="0" borderId="39" applyNumberFormat="0" applyFill="0" applyBorder="0" applyProtection="0">
      <alignment horizontal="left" vertical="center"/>
    </xf>
    <xf numFmtId="0" fontId="38" fillId="13" borderId="21">
      <alignment horizontal="left" vertical="center" wrapText="1" indent="2"/>
    </xf>
    <xf numFmtId="0" fontId="156" fillId="74" borderId="38" applyNumberFormat="0" applyAlignment="0" applyProtection="0"/>
    <xf numFmtId="0" fontId="38" fillId="0" borderId="21">
      <alignment horizontal="left" vertical="center" wrapText="1" indent="2"/>
    </xf>
    <xf numFmtId="0" fontId="153" fillId="52" borderId="47" applyNumberFormat="0" applyFont="0" applyAlignment="0" applyProtection="0"/>
    <xf numFmtId="0" fontId="168" fillId="74" borderId="37" applyNumberFormat="0" applyAlignment="0" applyProtection="0"/>
    <xf numFmtId="0" fontId="170" fillId="0" borderId="50" applyNumberFormat="0" applyFill="0" applyAlignment="0" applyProtection="0"/>
    <xf numFmtId="4" fontId="38" fillId="15" borderId="39"/>
    <xf numFmtId="0" fontId="37" fillId="13" borderId="39">
      <alignment horizontal="right" vertical="center"/>
    </xf>
    <xf numFmtId="0" fontId="170" fillId="0" borderId="50" applyNumberFormat="0" applyFill="0" applyAlignment="0" applyProtection="0"/>
    <xf numFmtId="4" fontId="37" fillId="13" borderId="36">
      <alignment horizontal="right" vertical="center"/>
    </xf>
    <xf numFmtId="0" fontId="73" fillId="74" borderId="38" applyNumberFormat="0" applyAlignment="0" applyProtection="0"/>
    <xf numFmtId="0" fontId="37" fillId="13" borderId="35">
      <alignment horizontal="right" vertical="center"/>
    </xf>
    <xf numFmtId="0" fontId="156" fillId="74" borderId="38" applyNumberFormat="0" applyAlignment="0" applyProtection="0"/>
    <xf numFmtId="0" fontId="59" fillId="0" borderId="50" applyNumberFormat="0" applyFill="0" applyAlignment="0" applyProtection="0"/>
    <xf numFmtId="0" fontId="153" fillId="52" borderId="47" applyNumberFormat="0" applyFont="0" applyAlignment="0" applyProtection="0"/>
    <xf numFmtId="4" fontId="37" fillId="13" borderId="35">
      <alignment horizontal="right" vertical="center"/>
    </xf>
    <xf numFmtId="0" fontId="38" fillId="13" borderId="21">
      <alignment horizontal="left" vertical="center" wrapText="1" indent="2"/>
    </xf>
    <xf numFmtId="0" fontId="38" fillId="15" borderId="39"/>
    <xf numFmtId="180" fontId="38" fillId="83" borderId="39" applyNumberFormat="0" applyFont="0" applyBorder="0" applyAlignment="0" applyProtection="0">
      <alignment horizontal="right" vertical="center"/>
    </xf>
    <xf numFmtId="4" fontId="37" fillId="73" borderId="39">
      <alignment horizontal="right" vertical="center"/>
    </xf>
    <xf numFmtId="0" fontId="59" fillId="0" borderId="50" applyNumberFormat="0" applyFill="0" applyAlignment="0" applyProtection="0"/>
    <xf numFmtId="49" fontId="41" fillId="0" borderId="39" applyNumberFormat="0" applyFill="0" applyBorder="0" applyProtection="0">
      <alignment horizontal="left" vertical="center"/>
    </xf>
    <xf numFmtId="49" fontId="38" fillId="0" borderId="35" applyNumberFormat="0" applyFont="0" applyFill="0" applyBorder="0" applyProtection="0">
      <alignment horizontal="left" vertical="center" indent="5"/>
    </xf>
    <xf numFmtId="0" fontId="38" fillId="73" borderId="35">
      <alignment horizontal="left" vertical="center"/>
    </xf>
    <xf numFmtId="0" fontId="156" fillId="74" borderId="38" applyNumberFormat="0" applyAlignment="0" applyProtection="0"/>
    <xf numFmtId="4" fontId="37" fillId="13" borderId="36">
      <alignment horizontal="right" vertical="center"/>
    </xf>
    <xf numFmtId="0" fontId="164" fillId="53" borderId="38" applyNumberFormat="0" applyAlignment="0" applyProtection="0"/>
    <xf numFmtId="0" fontId="164" fillId="53" borderId="38" applyNumberFormat="0" applyAlignment="0" applyProtection="0"/>
    <xf numFmtId="0" fontId="153" fillId="52" borderId="47" applyNumberFormat="0" applyFont="0" applyAlignment="0" applyProtection="0"/>
    <xf numFmtId="0" fontId="168" fillId="74" borderId="37" applyNumberFormat="0" applyAlignment="0" applyProtection="0"/>
    <xf numFmtId="0" fontId="170" fillId="0" borderId="50" applyNumberFormat="0" applyFill="0" applyAlignment="0" applyProtection="0"/>
    <xf numFmtId="0" fontId="37" fillId="13" borderId="39">
      <alignment horizontal="right" vertical="center"/>
    </xf>
    <xf numFmtId="4" fontId="38" fillId="0" borderId="39">
      <alignment horizontal="right" vertical="center"/>
    </xf>
    <xf numFmtId="0" fontId="170" fillId="0" borderId="50" applyNumberFormat="0" applyFill="0" applyAlignment="0" applyProtection="0"/>
    <xf numFmtId="0" fontId="37" fillId="13" borderId="39">
      <alignment horizontal="right" vertical="center"/>
    </xf>
    <xf numFmtId="0" fontId="37" fillId="13" borderId="39">
      <alignment horizontal="right" vertical="center"/>
    </xf>
    <xf numFmtId="4" fontId="67" fillId="73" borderId="39">
      <alignment horizontal="right" vertical="center"/>
    </xf>
    <xf numFmtId="0" fontId="37" fillId="73" borderId="39">
      <alignment horizontal="right" vertical="center"/>
    </xf>
    <xf numFmtId="4" fontId="37" fillId="73" borderId="39">
      <alignment horizontal="right" vertical="center"/>
    </xf>
    <xf numFmtId="0" fontId="67" fillId="73" borderId="39">
      <alignment horizontal="right" vertical="center"/>
    </xf>
    <xf numFmtId="4" fontId="67" fillId="73" borderId="39">
      <alignment horizontal="right" vertical="center"/>
    </xf>
    <xf numFmtId="0" fontId="37" fillId="13" borderId="39">
      <alignment horizontal="right" vertical="center"/>
    </xf>
    <xf numFmtId="4" fontId="37" fillId="13" borderId="39">
      <alignment horizontal="right" vertical="center"/>
    </xf>
    <xf numFmtId="0" fontId="37" fillId="13" borderId="39">
      <alignment horizontal="right" vertical="center"/>
    </xf>
    <xf numFmtId="4" fontId="37" fillId="13" borderId="39">
      <alignment horizontal="right" vertical="center"/>
    </xf>
    <xf numFmtId="0" fontId="37" fillId="13" borderId="35">
      <alignment horizontal="right" vertical="center"/>
    </xf>
    <xf numFmtId="4" fontId="37" fillId="13" borderId="35">
      <alignment horizontal="right" vertical="center"/>
    </xf>
    <xf numFmtId="0" fontId="37" fillId="13" borderId="36">
      <alignment horizontal="right" vertical="center"/>
    </xf>
    <xf numFmtId="4" fontId="37" fillId="13" borderId="36">
      <alignment horizontal="right" vertical="center"/>
    </xf>
    <xf numFmtId="0" fontId="156" fillId="74" borderId="38" applyNumberFormat="0" applyAlignment="0" applyProtection="0"/>
    <xf numFmtId="0" fontId="38" fillId="13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73" borderId="35">
      <alignment horizontal="left" vertical="center"/>
    </xf>
    <xf numFmtId="0" fontId="164" fillId="53" borderId="38" applyNumberFormat="0" applyAlignment="0" applyProtection="0"/>
    <xf numFmtId="0" fontId="38" fillId="0" borderId="39">
      <alignment horizontal="right" vertical="center"/>
    </xf>
    <xf numFmtId="4" fontId="38" fillId="0" borderId="39">
      <alignment horizontal="right" vertical="center"/>
    </xf>
    <xf numFmtId="0" fontId="168" fillId="74" borderId="37" applyNumberFormat="0" applyAlignment="0" applyProtection="0"/>
    <xf numFmtId="180" fontId="38" fillId="83" borderId="39" applyNumberFormat="0" applyFont="0" applyBorder="0" applyAlignment="0" applyProtection="0">
      <alignment horizontal="right" vertical="center"/>
    </xf>
    <xf numFmtId="0" fontId="38" fillId="15" borderId="39"/>
    <xf numFmtId="4" fontId="38" fillId="15" borderId="39"/>
    <xf numFmtId="0" fontId="170" fillId="0" borderId="50" applyNumberFormat="0" applyFill="0" applyAlignment="0" applyProtection="0"/>
    <xf numFmtId="0" fontId="153" fillId="52" borderId="47" applyNumberFormat="0" applyFont="0" applyAlignment="0" applyProtection="0"/>
    <xf numFmtId="0" fontId="38" fillId="0" borderId="39" applyNumberFormat="0" applyFill="0" applyAlignment="0" applyProtection="0"/>
    <xf numFmtId="0" fontId="59" fillId="0" borderId="50" applyNumberFormat="0" applyFill="0" applyAlignment="0" applyProtection="0"/>
    <xf numFmtId="0" fontId="170" fillId="0" borderId="50" applyNumberFormat="0" applyFill="0" applyAlignment="0" applyProtection="0"/>
    <xf numFmtId="0" fontId="156" fillId="74" borderId="38" applyNumberFormat="0" applyAlignment="0" applyProtection="0"/>
    <xf numFmtId="4" fontId="67" fillId="73" borderId="39">
      <alignment horizontal="right" vertical="center"/>
    </xf>
    <xf numFmtId="0" fontId="37" fillId="73" borderId="39">
      <alignment horizontal="right" vertical="center"/>
    </xf>
    <xf numFmtId="180" fontId="38" fillId="83" borderId="39" applyNumberFormat="0" applyFont="0" applyBorder="0" applyAlignment="0" applyProtection="0">
      <alignment horizontal="right" vertical="center"/>
    </xf>
    <xf numFmtId="0" fontId="59" fillId="0" borderId="50" applyNumberFormat="0" applyFill="0" applyAlignment="0" applyProtection="0"/>
    <xf numFmtId="49" fontId="38" fillId="0" borderId="39" applyNumberFormat="0" applyFont="0" applyFill="0" applyBorder="0" applyProtection="0">
      <alignment horizontal="left" vertical="center" indent="2"/>
    </xf>
    <xf numFmtId="49" fontId="38" fillId="0" borderId="35" applyNumberFormat="0" applyFont="0" applyFill="0" applyBorder="0" applyProtection="0">
      <alignment horizontal="left" vertical="center" indent="5"/>
    </xf>
    <xf numFmtId="49" fontId="38" fillId="0" borderId="39" applyNumberFormat="0" applyFont="0" applyFill="0" applyBorder="0" applyProtection="0">
      <alignment horizontal="left" vertical="center" indent="2"/>
    </xf>
    <xf numFmtId="49" fontId="41" fillId="0" borderId="39" applyNumberFormat="0" applyFill="0" applyBorder="0" applyProtection="0">
      <alignment horizontal="left" vertical="center"/>
    </xf>
    <xf numFmtId="0" fontId="38" fillId="0" borderId="21">
      <alignment horizontal="left" vertical="center" wrapText="1" indent="2"/>
    </xf>
    <xf numFmtId="0" fontId="168" fillId="74" borderId="37" applyNumberFormat="0" applyAlignment="0" applyProtection="0"/>
    <xf numFmtId="0" fontId="37" fillId="13" borderId="36">
      <alignment horizontal="right" vertical="center"/>
    </xf>
    <xf numFmtId="0" fontId="91" fillId="53" borderId="38" applyNumberFormat="0" applyAlignment="0" applyProtection="0"/>
    <xf numFmtId="0" fontId="37" fillId="13" borderId="36">
      <alignment horizontal="right" vertical="center"/>
    </xf>
    <xf numFmtId="4" fontId="37" fillId="13" borderId="39">
      <alignment horizontal="right" vertical="center"/>
    </xf>
    <xf numFmtId="0" fontId="37" fillId="13" borderId="39">
      <alignment horizontal="right" vertical="center"/>
    </xf>
    <xf numFmtId="0" fontId="38" fillId="15" borderId="39"/>
    <xf numFmtId="4" fontId="38" fillId="15" borderId="39"/>
    <xf numFmtId="4" fontId="37" fillId="13" borderId="39">
      <alignment horizontal="right" vertical="center"/>
    </xf>
    <xf numFmtId="0" fontId="67" fillId="73" borderId="39">
      <alignment horizontal="right" vertical="center"/>
    </xf>
    <xf numFmtId="0" fontId="156" fillId="74" borderId="38" applyNumberFormat="0" applyAlignment="0" applyProtection="0"/>
    <xf numFmtId="4" fontId="38" fillId="0" borderId="39">
      <alignment horizontal="right" vertical="center"/>
    </xf>
    <xf numFmtId="0" fontId="38" fillId="13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168" fillId="74" borderId="37" applyNumberFormat="0" applyAlignment="0" applyProtection="0"/>
    <xf numFmtId="0" fontId="164" fillId="53" borderId="38" applyNumberFormat="0" applyAlignment="0" applyProtection="0"/>
    <xf numFmtId="0" fontId="70" fillId="74" borderId="37" applyNumberFormat="0" applyAlignment="0" applyProtection="0"/>
    <xf numFmtId="0" fontId="37" fillId="13" borderId="36">
      <alignment horizontal="right" vertical="center"/>
    </xf>
    <xf numFmtId="0" fontId="67" fillId="73" borderId="39">
      <alignment horizontal="right" vertical="center"/>
    </xf>
    <xf numFmtId="4" fontId="37" fillId="73" borderId="39">
      <alignment horizontal="right" vertical="center"/>
    </xf>
    <xf numFmtId="4" fontId="37" fillId="13" borderId="39">
      <alignment horizontal="right" vertical="center"/>
    </xf>
    <xf numFmtId="49" fontId="38" fillId="0" borderId="35" applyNumberFormat="0" applyFont="0" applyFill="0" applyBorder="0" applyProtection="0">
      <alignment horizontal="left" vertical="center" indent="5"/>
    </xf>
    <xf numFmtId="4" fontId="37" fillId="73" borderId="39">
      <alignment horizontal="right" vertical="center"/>
    </xf>
    <xf numFmtId="0" fontId="164" fillId="53" borderId="38" applyNumberFormat="0" applyAlignment="0" applyProtection="0"/>
    <xf numFmtId="0" fontId="91" fillId="53" borderId="38" applyNumberFormat="0" applyAlignment="0" applyProtection="0"/>
    <xf numFmtId="0" fontId="38" fillId="13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13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70" fillId="74" borderId="37" applyNumberFormat="0" applyAlignment="0" applyProtection="0"/>
    <xf numFmtId="0" fontId="73" fillId="74" borderId="38" applyNumberFormat="0" applyAlignment="0" applyProtection="0"/>
    <xf numFmtId="0" fontId="156" fillId="74" borderId="38" applyNumberFormat="0" applyAlignment="0" applyProtection="0"/>
    <xf numFmtId="0" fontId="91" fillId="53" borderId="38" applyNumberFormat="0" applyAlignment="0" applyProtection="0"/>
    <xf numFmtId="0" fontId="59" fillId="0" borderId="50" applyNumberFormat="0" applyFill="0" applyAlignment="0" applyProtection="0"/>
    <xf numFmtId="0" fontId="164" fillId="53" borderId="38" applyNumberFormat="0" applyAlignment="0" applyProtection="0"/>
    <xf numFmtId="0" fontId="153" fillId="52" borderId="47" applyNumberFormat="0" applyFont="0" applyAlignment="0" applyProtection="0"/>
    <xf numFmtId="0" fontId="168" fillId="74" borderId="37" applyNumberFormat="0" applyAlignment="0" applyProtection="0"/>
    <xf numFmtId="0" fontId="170" fillId="0" borderId="50" applyNumberFormat="0" applyFill="0" applyAlignment="0" applyProtection="0"/>
    <xf numFmtId="0" fontId="156" fillId="74" borderId="38" applyNumberFormat="0" applyAlignment="0" applyProtection="0"/>
    <xf numFmtId="0" fontId="164" fillId="53" borderId="38" applyNumberFormat="0" applyAlignment="0" applyProtection="0"/>
    <xf numFmtId="0" fontId="153" fillId="52" borderId="47" applyNumberFormat="0" applyFont="0" applyAlignment="0" applyProtection="0"/>
    <xf numFmtId="0" fontId="168" fillId="74" borderId="37" applyNumberFormat="0" applyAlignment="0" applyProtection="0"/>
    <xf numFmtId="0" fontId="170" fillId="0" borderId="50" applyNumberFormat="0" applyFill="0" applyAlignment="0" applyProtection="0"/>
    <xf numFmtId="0" fontId="37" fillId="13" borderId="35">
      <alignment horizontal="right" vertical="center"/>
    </xf>
    <xf numFmtId="4" fontId="37" fillId="13" borderId="35">
      <alignment horizontal="right" vertical="center"/>
    </xf>
    <xf numFmtId="0" fontId="37" fillId="13" borderId="36">
      <alignment horizontal="right" vertical="center"/>
    </xf>
    <xf numFmtId="4" fontId="37" fillId="13" borderId="36">
      <alignment horizontal="right" vertical="center"/>
    </xf>
    <xf numFmtId="0" fontId="156" fillId="74" borderId="38" applyNumberFormat="0" applyAlignment="0" applyProtection="0"/>
    <xf numFmtId="0" fontId="38" fillId="13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73" borderId="35">
      <alignment horizontal="left" vertical="center"/>
    </xf>
    <xf numFmtId="0" fontId="164" fillId="53" borderId="38" applyNumberFormat="0" applyAlignment="0" applyProtection="0"/>
    <xf numFmtId="0" fontId="168" fillId="74" borderId="37" applyNumberFormat="0" applyAlignment="0" applyProtection="0"/>
    <xf numFmtId="0" fontId="170" fillId="0" borderId="50" applyNumberFormat="0" applyFill="0" applyAlignment="0" applyProtection="0"/>
    <xf numFmtId="49" fontId="38" fillId="0" borderId="35" applyNumberFormat="0" applyFont="0" applyFill="0" applyBorder="0" applyProtection="0">
      <alignment horizontal="left" vertical="center" indent="5"/>
    </xf>
    <xf numFmtId="0" fontId="70" fillId="74" borderId="37" applyNumberFormat="0" applyAlignment="0" applyProtection="0"/>
    <xf numFmtId="0" fontId="73" fillId="74" borderId="38" applyNumberFormat="0" applyAlignment="0" applyProtection="0"/>
    <xf numFmtId="0" fontId="59" fillId="0" borderId="50" applyNumberFormat="0" applyFill="0" applyAlignment="0" applyProtection="0"/>
    <xf numFmtId="49" fontId="38" fillId="0" borderId="39" applyNumberFormat="0" applyFont="0" applyFill="0" applyBorder="0" applyProtection="0">
      <alignment horizontal="left" vertical="center" indent="2"/>
    </xf>
    <xf numFmtId="0" fontId="37" fillId="73" borderId="39">
      <alignment horizontal="right" vertical="center"/>
    </xf>
    <xf numFmtId="4" fontId="37" fillId="73" borderId="39">
      <alignment horizontal="right" vertical="center"/>
    </xf>
    <xf numFmtId="0" fontId="67" fillId="73" borderId="39">
      <alignment horizontal="right" vertical="center"/>
    </xf>
    <xf numFmtId="4" fontId="67" fillId="73" borderId="39">
      <alignment horizontal="right" vertical="center"/>
    </xf>
    <xf numFmtId="0" fontId="37" fillId="13" borderId="39">
      <alignment horizontal="right" vertical="center"/>
    </xf>
    <xf numFmtId="4" fontId="37" fillId="13" borderId="39">
      <alignment horizontal="right" vertical="center"/>
    </xf>
    <xf numFmtId="0" fontId="37" fillId="13" borderId="39">
      <alignment horizontal="right" vertical="center"/>
    </xf>
    <xf numFmtId="4" fontId="37" fillId="13" borderId="39">
      <alignment horizontal="right" vertical="center"/>
    </xf>
    <xf numFmtId="0" fontId="91" fillId="53" borderId="38" applyNumberFormat="0" applyAlignment="0" applyProtection="0"/>
    <xf numFmtId="0" fontId="38" fillId="0" borderId="39">
      <alignment horizontal="right" vertical="center"/>
    </xf>
    <xf numFmtId="4" fontId="38" fillId="0" borderId="39">
      <alignment horizontal="right" vertical="center"/>
    </xf>
    <xf numFmtId="49" fontId="41" fillId="0" borderId="39" applyNumberFormat="0" applyFill="0" applyBorder="0" applyProtection="0">
      <alignment horizontal="left" vertical="center"/>
    </xf>
    <xf numFmtId="180" fontId="38" fillId="83" borderId="39" applyNumberFormat="0" applyFont="0" applyBorder="0" applyAlignment="0" applyProtection="0">
      <alignment horizontal="right" vertical="center"/>
    </xf>
    <xf numFmtId="0" fontId="38" fillId="15" borderId="39"/>
    <xf numFmtId="4" fontId="38" fillId="15" borderId="39"/>
    <xf numFmtId="4" fontId="37" fillId="13" borderId="39">
      <alignment horizontal="right" vertical="center"/>
    </xf>
    <xf numFmtId="0" fontId="38" fillId="15" borderId="39"/>
    <xf numFmtId="0" fontId="73" fillId="74" borderId="38" applyNumberFormat="0" applyAlignment="0" applyProtection="0"/>
    <xf numFmtId="0" fontId="37" fillId="73" borderId="39">
      <alignment horizontal="right" vertical="center"/>
    </xf>
    <xf numFmtId="0" fontId="38" fillId="0" borderId="39">
      <alignment horizontal="right" vertical="center"/>
    </xf>
    <xf numFmtId="0" fontId="170" fillId="0" borderId="50" applyNumberFormat="0" applyFill="0" applyAlignment="0" applyProtection="0"/>
    <xf numFmtId="0" fontId="38" fillId="73" borderId="35">
      <alignment horizontal="left" vertical="center"/>
    </xf>
    <xf numFmtId="0" fontId="164" fillId="53" borderId="38" applyNumberFormat="0" applyAlignment="0" applyProtection="0"/>
    <xf numFmtId="180" fontId="38" fillId="83" borderId="39" applyNumberFormat="0" applyFont="0" applyBorder="0" applyAlignment="0" applyProtection="0">
      <alignment horizontal="right" vertical="center"/>
    </xf>
    <xf numFmtId="0" fontId="153" fillId="52" borderId="47" applyNumberFormat="0" applyFont="0" applyAlignment="0" applyProtection="0"/>
    <xf numFmtId="0" fontId="38" fillId="0" borderId="21">
      <alignment horizontal="left" vertical="center" wrapText="1" indent="2"/>
    </xf>
    <xf numFmtId="4" fontId="38" fillId="15" borderId="39"/>
    <xf numFmtId="49" fontId="41" fillId="0" borderId="39" applyNumberFormat="0" applyFill="0" applyBorder="0" applyProtection="0">
      <alignment horizontal="left" vertical="center"/>
    </xf>
    <xf numFmtId="0" fontId="38" fillId="0" borderId="39">
      <alignment horizontal="right" vertical="center"/>
    </xf>
    <xf numFmtId="4" fontId="37" fillId="13" borderId="36">
      <alignment horizontal="right" vertical="center"/>
    </xf>
    <xf numFmtId="4" fontId="37" fillId="13" borderId="39">
      <alignment horizontal="right" vertical="center"/>
    </xf>
    <xf numFmtId="4" fontId="37" fillId="13" borderId="39">
      <alignment horizontal="right" vertical="center"/>
    </xf>
    <xf numFmtId="0" fontId="67" fillId="73" borderId="39">
      <alignment horizontal="right" vertical="center"/>
    </xf>
    <xf numFmtId="0" fontId="37" fillId="73" borderId="39">
      <alignment horizontal="right" vertical="center"/>
    </xf>
    <xf numFmtId="49" fontId="38" fillId="0" borderId="39" applyNumberFormat="0" applyFont="0" applyFill="0" applyBorder="0" applyProtection="0">
      <alignment horizontal="left" vertical="center" indent="2"/>
    </xf>
    <xf numFmtId="0" fontId="164" fillId="53" borderId="38" applyNumberFormat="0" applyAlignment="0" applyProtection="0"/>
    <xf numFmtId="0" fontId="70" fillId="74" borderId="37" applyNumberFormat="0" applyAlignment="0" applyProtection="0"/>
    <xf numFmtId="49" fontId="38" fillId="0" borderId="39" applyNumberFormat="0" applyFont="0" applyFill="0" applyBorder="0" applyProtection="0">
      <alignment horizontal="left" vertical="center" indent="2"/>
    </xf>
    <xf numFmtId="0" fontId="91" fillId="53" borderId="38" applyNumberFormat="0" applyAlignment="0" applyProtection="0"/>
    <xf numFmtId="4" fontId="38" fillId="0" borderId="39" applyFill="0" applyBorder="0" applyProtection="0">
      <alignment horizontal="right" vertical="center"/>
    </xf>
    <xf numFmtId="0" fontId="156" fillId="74" borderId="38" applyNumberFormat="0" applyAlignment="0" applyProtection="0"/>
    <xf numFmtId="0" fontId="170" fillId="0" borderId="50" applyNumberFormat="0" applyFill="0" applyAlignment="0" applyProtection="0"/>
    <xf numFmtId="0" fontId="168" fillId="74" borderId="37" applyNumberFormat="0" applyAlignment="0" applyProtection="0"/>
    <xf numFmtId="0" fontId="38" fillId="0" borderId="39" applyNumberFormat="0" applyFill="0" applyAlignment="0" applyProtection="0"/>
    <xf numFmtId="4" fontId="38" fillId="0" borderId="39">
      <alignment horizontal="right" vertical="center"/>
    </xf>
    <xf numFmtId="0" fontId="38" fillId="0" borderId="39">
      <alignment horizontal="right" vertical="center"/>
    </xf>
    <xf numFmtId="0" fontId="164" fillId="53" borderId="38" applyNumberFormat="0" applyAlignment="0" applyProtection="0"/>
    <xf numFmtId="0" fontId="70" fillId="74" borderId="37" applyNumberFormat="0" applyAlignment="0" applyProtection="0"/>
    <xf numFmtId="0" fontId="73" fillId="74" borderId="38" applyNumberFormat="0" applyAlignment="0" applyProtection="0"/>
    <xf numFmtId="0" fontId="38" fillId="13" borderId="21">
      <alignment horizontal="left" vertical="center" wrapText="1" indent="2"/>
    </xf>
    <xf numFmtId="0" fontId="156" fillId="74" borderId="38" applyNumberFormat="0" applyAlignment="0" applyProtection="0"/>
    <xf numFmtId="0" fontId="156" fillId="74" borderId="38" applyNumberFormat="0" applyAlignment="0" applyProtection="0"/>
    <xf numFmtId="4" fontId="37" fillId="13" borderId="35">
      <alignment horizontal="right" vertical="center"/>
    </xf>
    <xf numFmtId="0" fontId="37" fillId="13" borderId="35">
      <alignment horizontal="right" vertical="center"/>
    </xf>
    <xf numFmtId="0" fontId="37" fillId="13" borderId="39">
      <alignment horizontal="right" vertical="center"/>
    </xf>
    <xf numFmtId="4" fontId="67" fillId="73" borderId="39">
      <alignment horizontal="right" vertical="center"/>
    </xf>
    <xf numFmtId="0" fontId="91" fillId="53" borderId="38" applyNumberFormat="0" applyAlignment="0" applyProtection="0"/>
    <xf numFmtId="0" fontId="59" fillId="0" borderId="50" applyNumberFormat="0" applyFill="0" applyAlignment="0" applyProtection="0"/>
    <xf numFmtId="0" fontId="170" fillId="0" borderId="50" applyNumberFormat="0" applyFill="0" applyAlignment="0" applyProtection="0"/>
    <xf numFmtId="0" fontId="153" fillId="52" borderId="47" applyNumberFormat="0" applyFont="0" applyAlignment="0" applyProtection="0"/>
    <xf numFmtId="0" fontId="164" fillId="53" borderId="38" applyNumberFormat="0" applyAlignment="0" applyProtection="0"/>
    <xf numFmtId="49" fontId="41" fillId="0" borderId="39" applyNumberFormat="0" applyFill="0" applyBorder="0" applyProtection="0">
      <alignment horizontal="left" vertical="center"/>
    </xf>
    <xf numFmtId="0" fontId="38" fillId="13" borderId="21">
      <alignment horizontal="left" vertical="center" wrapText="1" indent="2"/>
    </xf>
    <xf numFmtId="0" fontId="156" fillId="74" borderId="38" applyNumberFormat="0" applyAlignment="0" applyProtection="0"/>
    <xf numFmtId="0" fontId="38" fillId="0" borderId="21">
      <alignment horizontal="left" vertical="center" wrapText="1" indent="2"/>
    </xf>
    <xf numFmtId="0" fontId="153" fillId="52" borderId="47" applyNumberFormat="0" applyFont="0" applyAlignment="0" applyProtection="0"/>
    <xf numFmtId="0" fontId="168" fillId="74" borderId="37" applyNumberFormat="0" applyAlignment="0" applyProtection="0"/>
    <xf numFmtId="0" fontId="170" fillId="0" borderId="50" applyNumberFormat="0" applyFill="0" applyAlignment="0" applyProtection="0"/>
    <xf numFmtId="4" fontId="38" fillId="15" borderId="39"/>
    <xf numFmtId="0" fontId="37" fillId="13" borderId="39">
      <alignment horizontal="right" vertical="center"/>
    </xf>
    <xf numFmtId="0" fontId="170" fillId="0" borderId="50" applyNumberFormat="0" applyFill="0" applyAlignment="0" applyProtection="0"/>
    <xf numFmtId="4" fontId="37" fillId="13" borderId="36">
      <alignment horizontal="right" vertical="center"/>
    </xf>
    <xf numFmtId="0" fontId="73" fillId="74" borderId="38" applyNumberFormat="0" applyAlignment="0" applyProtection="0"/>
    <xf numFmtId="0" fontId="37" fillId="13" borderId="35">
      <alignment horizontal="right" vertical="center"/>
    </xf>
    <xf numFmtId="0" fontId="156" fillId="74" borderId="38" applyNumberFormat="0" applyAlignment="0" applyProtection="0"/>
    <xf numFmtId="0" fontId="59" fillId="0" borderId="50" applyNumberFormat="0" applyFill="0" applyAlignment="0" applyProtection="0"/>
    <xf numFmtId="0" fontId="153" fillId="52" borderId="47" applyNumberFormat="0" applyFont="0" applyAlignment="0" applyProtection="0"/>
    <xf numFmtId="4" fontId="37" fillId="13" borderId="35">
      <alignment horizontal="right" vertical="center"/>
    </xf>
    <xf numFmtId="0" fontId="38" fillId="13" borderId="21">
      <alignment horizontal="left" vertical="center" wrapText="1" indent="2"/>
    </xf>
    <xf numFmtId="0" fontId="38" fillId="15" borderId="39"/>
    <xf numFmtId="180" fontId="38" fillId="83" borderId="39" applyNumberFormat="0" applyFont="0" applyBorder="0" applyAlignment="0" applyProtection="0">
      <alignment horizontal="right" vertical="center"/>
    </xf>
    <xf numFmtId="4" fontId="38" fillId="0" borderId="39" applyFill="0" applyBorder="0" applyProtection="0">
      <alignment horizontal="right" vertical="center"/>
    </xf>
    <xf numFmtId="4" fontId="37" fillId="73" borderId="39">
      <alignment horizontal="right" vertical="center"/>
    </xf>
    <xf numFmtId="0" fontId="59" fillId="0" borderId="50" applyNumberFormat="0" applyFill="0" applyAlignment="0" applyProtection="0"/>
    <xf numFmtId="49" fontId="41" fillId="0" borderId="39" applyNumberFormat="0" applyFill="0" applyBorder="0" applyProtection="0">
      <alignment horizontal="left" vertical="center"/>
    </xf>
    <xf numFmtId="49" fontId="38" fillId="0" borderId="35" applyNumberFormat="0" applyFont="0" applyFill="0" applyBorder="0" applyProtection="0">
      <alignment horizontal="left" vertical="center" indent="5"/>
    </xf>
    <xf numFmtId="0" fontId="38" fillId="73" borderId="35">
      <alignment horizontal="left" vertical="center"/>
    </xf>
    <xf numFmtId="0" fontId="156" fillId="74" borderId="38" applyNumberFormat="0" applyAlignment="0" applyProtection="0"/>
    <xf numFmtId="4" fontId="37" fillId="13" borderId="36">
      <alignment horizontal="right" vertical="center"/>
    </xf>
    <xf numFmtId="0" fontId="164" fillId="53" borderId="38" applyNumberFormat="0" applyAlignment="0" applyProtection="0"/>
    <xf numFmtId="0" fontId="164" fillId="53" borderId="38" applyNumberFormat="0" applyAlignment="0" applyProtection="0"/>
    <xf numFmtId="0" fontId="153" fillId="52" borderId="47" applyNumberFormat="0" applyFont="0" applyAlignment="0" applyProtection="0"/>
    <xf numFmtId="0" fontId="168" fillId="74" borderId="37" applyNumberFormat="0" applyAlignment="0" applyProtection="0"/>
    <xf numFmtId="0" fontId="170" fillId="0" borderId="50" applyNumberFormat="0" applyFill="0" applyAlignment="0" applyProtection="0"/>
    <xf numFmtId="0" fontId="37" fillId="13" borderId="39">
      <alignment horizontal="right" vertical="center"/>
    </xf>
    <xf numFmtId="4" fontId="38" fillId="0" borderId="39">
      <alignment horizontal="right" vertical="center"/>
    </xf>
    <xf numFmtId="0" fontId="170" fillId="0" borderId="50" applyNumberFormat="0" applyFill="0" applyAlignment="0" applyProtection="0"/>
    <xf numFmtId="0" fontId="37" fillId="13" borderId="39">
      <alignment horizontal="right" vertical="center"/>
    </xf>
    <xf numFmtId="0" fontId="37" fillId="13" borderId="39">
      <alignment horizontal="right" vertical="center"/>
    </xf>
    <xf numFmtId="4" fontId="67" fillId="73" borderId="39">
      <alignment horizontal="right" vertical="center"/>
    </xf>
    <xf numFmtId="0" fontId="37" fillId="73" borderId="39">
      <alignment horizontal="right" vertical="center"/>
    </xf>
    <xf numFmtId="4" fontId="37" fillId="73" borderId="39">
      <alignment horizontal="right" vertical="center"/>
    </xf>
    <xf numFmtId="0" fontId="67" fillId="73" borderId="39">
      <alignment horizontal="right" vertical="center"/>
    </xf>
    <xf numFmtId="4" fontId="67" fillId="73" borderId="39">
      <alignment horizontal="right" vertical="center"/>
    </xf>
    <xf numFmtId="0" fontId="37" fillId="13" borderId="39">
      <alignment horizontal="right" vertical="center"/>
    </xf>
    <xf numFmtId="4" fontId="37" fillId="13" borderId="39">
      <alignment horizontal="right" vertical="center"/>
    </xf>
    <xf numFmtId="0" fontId="37" fillId="13" borderId="39">
      <alignment horizontal="right" vertical="center"/>
    </xf>
    <xf numFmtId="4" fontId="37" fillId="13" borderId="39">
      <alignment horizontal="right" vertical="center"/>
    </xf>
    <xf numFmtId="0" fontId="37" fillId="13" borderId="35">
      <alignment horizontal="right" vertical="center"/>
    </xf>
    <xf numFmtId="4" fontId="37" fillId="13" borderId="35">
      <alignment horizontal="right" vertical="center"/>
    </xf>
    <xf numFmtId="0" fontId="37" fillId="13" borderId="36">
      <alignment horizontal="right" vertical="center"/>
    </xf>
    <xf numFmtId="4" fontId="37" fillId="13" borderId="36">
      <alignment horizontal="right" vertical="center"/>
    </xf>
    <xf numFmtId="0" fontId="156" fillId="74" borderId="38" applyNumberFormat="0" applyAlignment="0" applyProtection="0"/>
    <xf numFmtId="0" fontId="38" fillId="13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73" borderId="35">
      <alignment horizontal="left" vertical="center"/>
    </xf>
    <xf numFmtId="0" fontId="164" fillId="53" borderId="38" applyNumberFormat="0" applyAlignment="0" applyProtection="0"/>
    <xf numFmtId="0" fontId="38" fillId="0" borderId="39">
      <alignment horizontal="right" vertical="center"/>
    </xf>
    <xf numFmtId="4" fontId="38" fillId="0" borderId="39">
      <alignment horizontal="right" vertical="center"/>
    </xf>
    <xf numFmtId="0" fontId="38" fillId="0" borderId="39" applyNumberFormat="0" applyFill="0" applyAlignment="0" applyProtection="0"/>
    <xf numFmtId="0" fontId="168" fillId="74" borderId="37" applyNumberFormat="0" applyAlignment="0" applyProtection="0"/>
    <xf numFmtId="180" fontId="38" fillId="83" borderId="39" applyNumberFormat="0" applyFont="0" applyBorder="0" applyAlignment="0" applyProtection="0">
      <alignment horizontal="right" vertical="center"/>
    </xf>
    <xf numFmtId="0" fontId="38" fillId="15" borderId="39"/>
    <xf numFmtId="4" fontId="38" fillId="15" borderId="39"/>
    <xf numFmtId="0" fontId="170" fillId="0" borderId="50" applyNumberFormat="0" applyFill="0" applyAlignment="0" applyProtection="0"/>
    <xf numFmtId="0" fontId="153" fillId="52" borderId="47" applyNumberFormat="0" applyFont="0" applyAlignment="0" applyProtection="0"/>
    <xf numFmtId="0" fontId="38" fillId="0" borderId="39" applyNumberFormat="0" applyFill="0" applyAlignment="0" applyProtection="0"/>
    <xf numFmtId="0" fontId="59" fillId="0" borderId="50" applyNumberFormat="0" applyFill="0" applyAlignment="0" applyProtection="0"/>
    <xf numFmtId="0" fontId="170" fillId="0" borderId="50" applyNumberFormat="0" applyFill="0" applyAlignment="0" applyProtection="0"/>
    <xf numFmtId="0" fontId="91" fillId="53" borderId="38" applyNumberFormat="0" applyAlignment="0" applyProtection="0"/>
    <xf numFmtId="0" fontId="156" fillId="74" borderId="38" applyNumberFormat="0" applyAlignment="0" applyProtection="0"/>
    <xf numFmtId="4" fontId="67" fillId="73" borderId="39">
      <alignment horizontal="right" vertical="center"/>
    </xf>
    <xf numFmtId="0" fontId="37" fillId="73" borderId="39">
      <alignment horizontal="right" vertical="center"/>
    </xf>
    <xf numFmtId="180" fontId="38" fillId="83" borderId="39" applyNumberFormat="0" applyFont="0" applyBorder="0" applyAlignment="0" applyProtection="0">
      <alignment horizontal="right" vertical="center"/>
    </xf>
    <xf numFmtId="0" fontId="59" fillId="0" borderId="50" applyNumberFormat="0" applyFill="0" applyAlignment="0" applyProtection="0"/>
    <xf numFmtId="49" fontId="38" fillId="0" borderId="39" applyNumberFormat="0" applyFont="0" applyFill="0" applyBorder="0" applyProtection="0">
      <alignment horizontal="left" vertical="center" indent="2"/>
    </xf>
    <xf numFmtId="49" fontId="38" fillId="0" borderId="35" applyNumberFormat="0" applyFont="0" applyFill="0" applyBorder="0" applyProtection="0">
      <alignment horizontal="left" vertical="center" indent="5"/>
    </xf>
    <xf numFmtId="49" fontId="38" fillId="0" borderId="39" applyNumberFormat="0" applyFont="0" applyFill="0" applyBorder="0" applyProtection="0">
      <alignment horizontal="left" vertical="center" indent="2"/>
    </xf>
    <xf numFmtId="4" fontId="38" fillId="0" borderId="39" applyFill="0" applyBorder="0" applyProtection="0">
      <alignment horizontal="right" vertical="center"/>
    </xf>
    <xf numFmtId="49" fontId="41" fillId="0" borderId="39" applyNumberFormat="0" applyFill="0" applyBorder="0" applyProtection="0">
      <alignment horizontal="left" vertical="center"/>
    </xf>
    <xf numFmtId="0" fontId="38" fillId="0" borderId="21">
      <alignment horizontal="left" vertical="center" wrapText="1" indent="2"/>
    </xf>
    <xf numFmtId="0" fontId="168" fillId="74" borderId="37" applyNumberFormat="0" applyAlignment="0" applyProtection="0"/>
    <xf numFmtId="0" fontId="37" fillId="13" borderId="36">
      <alignment horizontal="right" vertical="center"/>
    </xf>
    <xf numFmtId="0" fontId="91" fillId="53" borderId="38" applyNumberFormat="0" applyAlignment="0" applyProtection="0"/>
    <xf numFmtId="0" fontId="37" fillId="13" borderId="36">
      <alignment horizontal="right" vertical="center"/>
    </xf>
    <xf numFmtId="4" fontId="37" fillId="13" borderId="39">
      <alignment horizontal="right" vertical="center"/>
    </xf>
    <xf numFmtId="0" fontId="37" fillId="13" borderId="39">
      <alignment horizontal="right" vertical="center"/>
    </xf>
    <xf numFmtId="0" fontId="70" fillId="74" borderId="37" applyNumberFormat="0" applyAlignment="0" applyProtection="0"/>
    <xf numFmtId="0" fontId="73" fillId="74" borderId="38" applyNumberFormat="0" applyAlignment="0" applyProtection="0"/>
    <xf numFmtId="0" fontId="59" fillId="0" borderId="50" applyNumberFormat="0" applyFill="0" applyAlignment="0" applyProtection="0"/>
    <xf numFmtId="0" fontId="38" fillId="15" borderId="39"/>
    <xf numFmtId="4" fontId="38" fillId="15" borderId="39"/>
    <xf numFmtId="4" fontId="37" fillId="13" borderId="39">
      <alignment horizontal="right" vertical="center"/>
    </xf>
    <xf numFmtId="0" fontId="67" fillId="73" borderId="39">
      <alignment horizontal="right" vertical="center"/>
    </xf>
    <xf numFmtId="0" fontId="91" fillId="53" borderId="38" applyNumberFormat="0" applyAlignment="0" applyProtection="0"/>
    <xf numFmtId="0" fontId="156" fillId="74" borderId="38" applyNumberFormat="0" applyAlignment="0" applyProtection="0"/>
    <xf numFmtId="4" fontId="38" fillId="0" borderId="39">
      <alignment horizontal="right" vertical="center"/>
    </xf>
    <xf numFmtId="0" fontId="38" fillId="13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168" fillId="74" borderId="37" applyNumberFormat="0" applyAlignment="0" applyProtection="0"/>
    <xf numFmtId="0" fontId="164" fillId="53" borderId="38" applyNumberFormat="0" applyAlignment="0" applyProtection="0"/>
    <xf numFmtId="0" fontId="73" fillId="74" borderId="38" applyNumberFormat="0" applyAlignment="0" applyProtection="0"/>
    <xf numFmtId="0" fontId="70" fillId="74" borderId="37" applyNumberFormat="0" applyAlignment="0" applyProtection="0"/>
    <xf numFmtId="0" fontId="37" fillId="13" borderId="36">
      <alignment horizontal="right" vertical="center"/>
    </xf>
    <xf numFmtId="0" fontId="67" fillId="73" borderId="39">
      <alignment horizontal="right" vertical="center"/>
    </xf>
    <xf numFmtId="4" fontId="37" fillId="73" borderId="39">
      <alignment horizontal="right" vertical="center"/>
    </xf>
    <xf numFmtId="4" fontId="37" fillId="13" borderId="39">
      <alignment horizontal="right" vertical="center"/>
    </xf>
    <xf numFmtId="49" fontId="38" fillId="0" borderId="35" applyNumberFormat="0" applyFont="0" applyFill="0" applyBorder="0" applyProtection="0">
      <alignment horizontal="left" vertical="center" indent="5"/>
    </xf>
    <xf numFmtId="4" fontId="38" fillId="0" borderId="39" applyFill="0" applyBorder="0" applyProtection="0">
      <alignment horizontal="right" vertical="center"/>
    </xf>
    <xf numFmtId="4" fontId="37" fillId="73" borderId="39">
      <alignment horizontal="right" vertical="center"/>
    </xf>
    <xf numFmtId="0" fontId="164" fillId="53" borderId="38" applyNumberFormat="0" applyAlignment="0" applyProtection="0"/>
    <xf numFmtId="0" fontId="91" fillId="53" borderId="38" applyNumberFormat="0" applyAlignment="0" applyProtection="0"/>
    <xf numFmtId="0" fontId="73" fillId="74" borderId="38" applyNumberFormat="0" applyAlignment="0" applyProtection="0"/>
    <xf numFmtId="0" fontId="38" fillId="13" borderId="21">
      <alignment horizontal="left" vertical="center" wrapText="1" indent="2"/>
    </xf>
    <xf numFmtId="0" fontId="38" fillId="0" borderId="21">
      <alignment horizontal="left" vertical="center" wrapText="1" indent="2"/>
    </xf>
    <xf numFmtId="0" fontId="38" fillId="13" borderId="21">
      <alignment horizontal="left" vertical="center" wrapText="1" indent="2"/>
    </xf>
    <xf numFmtId="0" fontId="7" fillId="0" borderId="0"/>
    <xf numFmtId="0" fontId="7" fillId="45" borderId="0" applyNumberFormat="0" applyBorder="0" applyAlignment="0" applyProtection="0"/>
    <xf numFmtId="0" fontId="7" fillId="33" borderId="0" applyNumberFormat="0" applyBorder="0" applyAlignment="0" applyProtection="0"/>
    <xf numFmtId="0" fontId="53" fillId="0" borderId="0" applyNumberFormat="0" applyFill="0" applyBorder="0" applyAlignment="0" applyProtection="0"/>
    <xf numFmtId="0" fontId="51" fillId="20" borderId="25" applyNumberFormat="0" applyAlignment="0" applyProtection="0"/>
    <xf numFmtId="0" fontId="28" fillId="46" borderId="0" applyNumberFormat="0" applyBorder="0" applyAlignment="0" applyProtection="0"/>
    <xf numFmtId="0" fontId="28" fillId="42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28" borderId="0" applyNumberFormat="0" applyBorder="0" applyAlignment="0" applyProtection="0"/>
    <xf numFmtId="0" fontId="28" fillId="38" borderId="0" applyNumberFormat="0" applyBorder="0" applyAlignment="0" applyProtection="0"/>
    <xf numFmtId="0" fontId="7" fillId="32" borderId="0" applyNumberFormat="0" applyBorder="0" applyAlignment="0" applyProtection="0"/>
    <xf numFmtId="0" fontId="50" fillId="20" borderId="26" applyNumberFormat="0" applyAlignment="0" applyProtection="0"/>
    <xf numFmtId="0" fontId="7" fillId="44" borderId="0" applyNumberFormat="0" applyBorder="0" applyAlignment="0" applyProtection="0"/>
    <xf numFmtId="0" fontId="7" fillId="32" borderId="0" applyNumberFormat="0" applyBorder="0" applyAlignment="0" applyProtection="0"/>
    <xf numFmtId="0" fontId="7" fillId="25" borderId="0" applyNumberFormat="0" applyBorder="0" applyAlignment="0" applyProtection="0"/>
    <xf numFmtId="0" fontId="7" fillId="44" borderId="0" applyNumberFormat="0" applyBorder="0" applyAlignment="0" applyProtection="0"/>
    <xf numFmtId="0" fontId="28" fillId="38" borderId="0" applyNumberFormat="0" applyBorder="0" applyAlignment="0" applyProtection="0"/>
    <xf numFmtId="0" fontId="7" fillId="25" borderId="0" applyNumberFormat="0" applyBorder="0" applyAlignment="0" applyProtection="0"/>
    <xf numFmtId="0" fontId="7" fillId="36" borderId="0" applyNumberFormat="0" applyBorder="0" applyAlignment="0" applyProtection="0"/>
    <xf numFmtId="0" fontId="28" fillId="42" borderId="0" applyNumberFormat="0" applyBorder="0" applyAlignment="0" applyProtection="0"/>
    <xf numFmtId="0" fontId="28" fillId="46" borderId="0" applyNumberFormat="0" applyBorder="0" applyAlignment="0" applyProtection="0"/>
    <xf numFmtId="0" fontId="7" fillId="40" borderId="0" applyNumberFormat="0" applyBorder="0" applyAlignment="0" applyProtection="0"/>
    <xf numFmtId="0" fontId="28" fillId="34" borderId="0" applyNumberFormat="0" applyBorder="0" applyAlignment="0" applyProtection="0"/>
    <xf numFmtId="0" fontId="7" fillId="29" borderId="0" applyNumberFormat="0" applyBorder="0" applyAlignment="0" applyProtection="0"/>
    <xf numFmtId="0" fontId="7" fillId="24" borderId="0" applyNumberFormat="0" applyBorder="0" applyAlignment="0" applyProtection="0"/>
    <xf numFmtId="0" fontId="20" fillId="0" borderId="0"/>
    <xf numFmtId="0" fontId="7" fillId="24" borderId="0" applyNumberFormat="0" applyBorder="0" applyAlignment="0" applyProtection="0"/>
    <xf numFmtId="0" fontId="28" fillId="30" borderId="0" applyNumberFormat="0" applyBorder="0" applyAlignment="0" applyProtection="0"/>
    <xf numFmtId="0" fontId="7" fillId="37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1" fillId="0" borderId="30" applyNumberFormat="0" applyFill="0" applyAlignment="0" applyProtection="0"/>
    <xf numFmtId="0" fontId="7" fillId="41" borderId="0" applyNumberFormat="0" applyBorder="0" applyAlignment="0" applyProtection="0"/>
    <xf numFmtId="0" fontId="7" fillId="45" borderId="0" applyNumberFormat="0" applyBorder="0" applyAlignment="0" applyProtection="0"/>
    <xf numFmtId="0" fontId="7" fillId="28" borderId="0" applyNumberFormat="0" applyBorder="0" applyAlignment="0" applyProtection="0"/>
    <xf numFmtId="0" fontId="7" fillId="40" borderId="0" applyNumberFormat="0" applyBorder="0" applyAlignment="0" applyProtection="0"/>
    <xf numFmtId="43" fontId="7" fillId="0" borderId="0" applyFont="0" applyFill="0" applyBorder="0" applyAlignment="0" applyProtection="0"/>
    <xf numFmtId="0" fontId="175" fillId="0" borderId="0"/>
    <xf numFmtId="43" fontId="20" fillId="0" borderId="0" applyFont="0" applyFill="0" applyBorder="0" applyAlignment="0" applyProtection="0"/>
    <xf numFmtId="0" fontId="176" fillId="0" borderId="0"/>
    <xf numFmtId="0" fontId="177" fillId="0" borderId="0" applyNumberForma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31" fillId="0" borderId="0"/>
    <xf numFmtId="0" fontId="178" fillId="0" borderId="0"/>
    <xf numFmtId="43" fontId="20" fillId="0" borderId="0" applyFont="0" applyFill="0" applyBorder="0" applyAlignment="0" applyProtection="0"/>
    <xf numFmtId="0" fontId="31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</cellStyleXfs>
  <cellXfs count="337">
    <xf numFmtId="0" fontId="0" fillId="0" borderId="0" xfId="0"/>
    <xf numFmtId="0" fontId="8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3" fillId="0" borderId="0" xfId="0" applyFont="1" applyAlignment="1">
      <alignment vertical="center"/>
    </xf>
    <xf numFmtId="0" fontId="13" fillId="0" borderId="0" xfId="0" applyFont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0" fontId="14" fillId="2" borderId="3" xfId="0" applyFont="1" applyFill="1" applyBorder="1" applyAlignment="1">
      <alignment vertical="center" wrapText="1"/>
    </xf>
    <xf numFmtId="0" fontId="14" fillId="2" borderId="4" xfId="0" applyFont="1" applyFill="1" applyBorder="1" applyAlignment="1">
      <alignment vertical="center" wrapText="1"/>
    </xf>
    <xf numFmtId="0" fontId="14" fillId="2" borderId="9" xfId="0" applyFont="1" applyFill="1" applyBorder="1" applyAlignment="1">
      <alignment vertical="center" wrapText="1"/>
    </xf>
    <xf numFmtId="0" fontId="15" fillId="0" borderId="0" xfId="0" applyFont="1" applyAlignment="1">
      <alignment vertical="center" wrapText="1"/>
    </xf>
    <xf numFmtId="0" fontId="16" fillId="2" borderId="6" xfId="0" applyFont="1" applyFill="1" applyBorder="1" applyAlignment="1">
      <alignment vertical="center"/>
    </xf>
    <xf numFmtId="0" fontId="16" fillId="2" borderId="7" xfId="0" applyFont="1" applyFill="1" applyBorder="1" applyAlignment="1">
      <alignment vertical="center"/>
    </xf>
    <xf numFmtId="0" fontId="16" fillId="2" borderId="11" xfId="0" applyFont="1" applyFill="1" applyBorder="1" applyAlignment="1">
      <alignment vertical="center"/>
    </xf>
    <xf numFmtId="0" fontId="17" fillId="2" borderId="6" xfId="0" applyFont="1" applyFill="1" applyBorder="1" applyAlignment="1">
      <alignment horizontal="center" vertical="center"/>
    </xf>
    <xf numFmtId="0" fontId="17" fillId="2" borderId="7" xfId="0" applyFont="1" applyFill="1" applyBorder="1" applyAlignment="1">
      <alignment horizontal="center" vertical="center"/>
    </xf>
    <xf numFmtId="0" fontId="17" fillId="2" borderId="11" xfId="0" applyFont="1" applyFill="1" applyBorder="1" applyAlignment="1">
      <alignment horizontal="center" vertical="center"/>
    </xf>
    <xf numFmtId="0" fontId="17" fillId="3" borderId="6" xfId="0" applyFont="1" applyFill="1" applyBorder="1" applyAlignment="1">
      <alignment horizontal="center" vertical="center"/>
    </xf>
    <xf numFmtId="0" fontId="17" fillId="3" borderId="7" xfId="0" applyFont="1" applyFill="1" applyBorder="1" applyAlignment="1">
      <alignment horizontal="center" vertical="center"/>
    </xf>
    <xf numFmtId="0" fontId="17" fillId="3" borderId="11" xfId="0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" fillId="0" borderId="0" xfId="0" applyFont="1" applyBorder="1" applyAlignment="1">
      <alignment horizontal="center" vertical="center"/>
    </xf>
    <xf numFmtId="0" fontId="7" fillId="0" borderId="0" xfId="3" applyFont="1"/>
    <xf numFmtId="0" fontId="21" fillId="0" borderId="0" xfId="3" applyFont="1" applyFill="1" applyBorder="1"/>
    <xf numFmtId="0" fontId="7" fillId="0" borderId="0" xfId="3" applyFont="1" applyBorder="1"/>
    <xf numFmtId="0" fontId="22" fillId="0" borderId="0" xfId="0" applyFont="1" applyFill="1" applyAlignment="1">
      <alignment vertical="center"/>
    </xf>
    <xf numFmtId="0" fontId="7" fillId="0" borderId="0" xfId="0" applyFont="1" applyFill="1" applyAlignment="1">
      <alignment vertical="center"/>
    </xf>
    <xf numFmtId="0" fontId="23" fillId="7" borderId="0" xfId="5" applyFont="1" applyFill="1" applyBorder="1" applyAlignment="1">
      <alignment vertical="top"/>
    </xf>
    <xf numFmtId="0" fontId="0" fillId="0" borderId="0" xfId="0" applyFont="1" applyAlignment="1">
      <alignment vertical="center"/>
    </xf>
    <xf numFmtId="0" fontId="6" fillId="0" borderId="0" xfId="0" applyFont="1" applyBorder="1" applyAlignment="1">
      <alignment horizontal="left" vertical="center"/>
    </xf>
    <xf numFmtId="0" fontId="0" fillId="0" borderId="0" xfId="0" applyFont="1" applyBorder="1" applyAlignment="1">
      <alignment vertical="center"/>
    </xf>
    <xf numFmtId="14" fontId="0" fillId="0" borderId="0" xfId="0" applyNumberFormat="1" applyFont="1" applyBorder="1" applyAlignment="1">
      <alignment horizontal="left" vertical="center"/>
    </xf>
    <xf numFmtId="0" fontId="7" fillId="9" borderId="8" xfId="3" applyFont="1" applyFill="1" applyBorder="1"/>
    <xf numFmtId="0" fontId="0" fillId="0" borderId="0" xfId="0" applyFont="1" applyAlignment="1">
      <alignment horizontal="left" vertical="center"/>
    </xf>
    <xf numFmtId="4" fontId="0" fillId="0" borderId="0" xfId="0" applyNumberFormat="1" applyFont="1" applyAlignment="1">
      <alignment horizontal="left" vertical="center"/>
    </xf>
    <xf numFmtId="0" fontId="0" fillId="0" borderId="0" xfId="0" applyFont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 wrapText="1"/>
    </xf>
    <xf numFmtId="1" fontId="0" fillId="0" borderId="0" xfId="0" applyNumberFormat="1" applyFont="1" applyBorder="1" applyAlignment="1">
      <alignment horizontal="left" vertical="center"/>
    </xf>
    <xf numFmtId="3" fontId="0" fillId="0" borderId="0" xfId="0" applyNumberFormat="1" applyFont="1" applyBorder="1" applyAlignment="1">
      <alignment horizontal="left" vertical="center"/>
    </xf>
    <xf numFmtId="165" fontId="0" fillId="0" borderId="0" xfId="0" applyNumberFormat="1" applyFont="1" applyBorder="1" applyAlignment="1">
      <alignment horizontal="left" vertical="center"/>
    </xf>
    <xf numFmtId="0" fontId="0" fillId="0" borderId="7" xfId="0" applyFont="1" applyBorder="1" applyAlignment="1">
      <alignment horizontal="left" vertical="center"/>
    </xf>
    <xf numFmtId="1" fontId="0" fillId="0" borderId="7" xfId="0" applyNumberFormat="1" applyFont="1" applyBorder="1" applyAlignment="1">
      <alignment horizontal="left" vertical="center"/>
    </xf>
    <xf numFmtId="3" fontId="0" fillId="0" borderId="7" xfId="0" applyNumberFormat="1" applyFont="1" applyBorder="1" applyAlignment="1">
      <alignment horizontal="left" vertical="center"/>
    </xf>
    <xf numFmtId="165" fontId="6" fillId="0" borderId="7" xfId="0" applyNumberFormat="1" applyFont="1" applyBorder="1" applyAlignment="1">
      <alignment horizontal="left" vertical="center"/>
    </xf>
    <xf numFmtId="9" fontId="0" fillId="0" borderId="7" xfId="1" applyFont="1" applyBorder="1" applyAlignment="1">
      <alignment horizontal="left" vertical="center"/>
    </xf>
    <xf numFmtId="165" fontId="0" fillId="0" borderId="0" xfId="0" applyNumberFormat="1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165" fontId="0" fillId="0" borderId="7" xfId="0" applyNumberFormat="1" applyFont="1" applyBorder="1" applyAlignment="1">
      <alignment horizontal="left" vertical="center"/>
    </xf>
    <xf numFmtId="2" fontId="0" fillId="0" borderId="0" xfId="1" applyNumberFormat="1" applyFont="1" applyBorder="1" applyAlignment="1">
      <alignment horizontal="left" vertical="center"/>
    </xf>
    <xf numFmtId="0" fontId="0" fillId="0" borderId="7" xfId="0" applyFont="1" applyFill="1" applyBorder="1" applyAlignment="1">
      <alignment horizontal="left" vertical="center"/>
    </xf>
    <xf numFmtId="165" fontId="6" fillId="0" borderId="7" xfId="0" applyNumberFormat="1" applyFont="1" applyFill="1" applyBorder="1" applyAlignment="1">
      <alignment horizontal="left" vertical="center"/>
    </xf>
    <xf numFmtId="9" fontId="6" fillId="0" borderId="7" xfId="1" applyFont="1" applyFill="1" applyBorder="1" applyAlignment="1">
      <alignment horizontal="left" vertical="center"/>
    </xf>
    <xf numFmtId="9" fontId="0" fillId="0" borderId="0" xfId="1" applyFont="1" applyBorder="1" applyAlignment="1">
      <alignment horizontal="left" vertical="center"/>
    </xf>
    <xf numFmtId="0" fontId="1" fillId="0" borderId="0" xfId="0" applyFont="1" applyBorder="1" applyAlignment="1">
      <alignment horizontal="left" vertical="center"/>
    </xf>
    <xf numFmtId="1" fontId="1" fillId="0" borderId="0" xfId="0" applyNumberFormat="1" applyFont="1" applyBorder="1" applyAlignment="1">
      <alignment horizontal="left" vertical="center"/>
    </xf>
    <xf numFmtId="0" fontId="1" fillId="0" borderId="0" xfId="0" applyFont="1" applyBorder="1" applyAlignment="1">
      <alignment horizontal="left" vertical="center" wrapText="1"/>
    </xf>
    <xf numFmtId="3" fontId="1" fillId="0" borderId="0" xfId="0" applyNumberFormat="1" applyFont="1" applyBorder="1" applyAlignment="1">
      <alignment horizontal="left" vertical="center"/>
    </xf>
    <xf numFmtId="165" fontId="1" fillId="0" borderId="0" xfId="0" applyNumberFormat="1" applyFont="1" applyBorder="1" applyAlignment="1">
      <alignment horizontal="left" vertical="center"/>
    </xf>
    <xf numFmtId="2" fontId="1" fillId="0" borderId="0" xfId="0" applyNumberFormat="1" applyFont="1" applyBorder="1" applyAlignment="1">
      <alignment horizontal="left" vertical="center"/>
    </xf>
    <xf numFmtId="165" fontId="26" fillId="0" borderId="0" xfId="0" applyNumberFormat="1" applyFont="1" applyBorder="1" applyAlignment="1">
      <alignment horizontal="left" vertical="center"/>
    </xf>
    <xf numFmtId="9" fontId="1" fillId="0" borderId="0" xfId="1" applyFont="1" applyBorder="1" applyAlignment="1">
      <alignment horizontal="left" vertical="center"/>
    </xf>
    <xf numFmtId="165" fontId="26" fillId="0" borderId="0" xfId="0" applyNumberFormat="1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9" fontId="0" fillId="0" borderId="0" xfId="0" applyNumberFormat="1" applyFont="1" applyBorder="1" applyAlignment="1">
      <alignment horizontal="left" vertical="center"/>
    </xf>
    <xf numFmtId="9" fontId="0" fillId="0" borderId="0" xfId="0" applyNumberFormat="1" applyFont="1" applyFill="1" applyBorder="1" applyAlignment="1">
      <alignment horizontal="left" vertical="center"/>
    </xf>
    <xf numFmtId="2" fontId="0" fillId="0" borderId="0" xfId="1" applyNumberFormat="1" applyFont="1" applyFill="1" applyBorder="1" applyAlignment="1">
      <alignment horizontal="left" vertical="center"/>
    </xf>
    <xf numFmtId="0" fontId="0" fillId="0" borderId="7" xfId="0" applyFont="1" applyBorder="1" applyAlignment="1">
      <alignment horizontal="left" vertical="center" wrapText="1"/>
    </xf>
    <xf numFmtId="164" fontId="0" fillId="0" borderId="0" xfId="1" applyNumberFormat="1" applyFont="1" applyBorder="1" applyAlignment="1">
      <alignment horizontal="left" vertical="center"/>
    </xf>
    <xf numFmtId="1" fontId="0" fillId="0" borderId="0" xfId="1" applyNumberFormat="1" applyFont="1" applyBorder="1" applyAlignment="1">
      <alignment horizontal="left" vertical="center"/>
    </xf>
    <xf numFmtId="1" fontId="0" fillId="0" borderId="7" xfId="1" applyNumberFormat="1" applyFont="1" applyBorder="1" applyAlignment="1">
      <alignment horizontal="left" vertical="center"/>
    </xf>
    <xf numFmtId="1" fontId="6" fillId="0" borderId="0" xfId="0" applyNumberFormat="1" applyFont="1" applyBorder="1" applyAlignment="1">
      <alignment horizontal="left" vertical="center"/>
    </xf>
    <xf numFmtId="0" fontId="29" fillId="0" borderId="0" xfId="0" applyFont="1" applyFill="1" applyAlignment="1">
      <alignment horizontal="left" vertical="center"/>
    </xf>
    <xf numFmtId="0" fontId="30" fillId="0" borderId="0" xfId="10" applyNumberFormat="1" applyFont="1" applyFill="1" applyBorder="1" applyAlignment="1">
      <alignment horizontal="left" vertical="center"/>
    </xf>
    <xf numFmtId="0" fontId="27" fillId="6" borderId="15" xfId="11" applyFont="1" applyFill="1" applyBorder="1" applyAlignment="1">
      <alignment vertical="center" wrapText="1"/>
    </xf>
    <xf numFmtId="0" fontId="27" fillId="6" borderId="15" xfId="0" applyFont="1" applyFill="1" applyBorder="1" applyAlignment="1">
      <alignment horizontal="left" vertical="center"/>
    </xf>
    <xf numFmtId="3" fontId="27" fillId="6" borderId="15" xfId="0" applyNumberFormat="1" applyFont="1" applyFill="1" applyBorder="1" applyAlignment="1">
      <alignment horizontal="left" vertical="center" wrapText="1"/>
    </xf>
    <xf numFmtId="3" fontId="27" fillId="6" borderId="15" xfId="0" applyNumberFormat="1" applyFont="1" applyFill="1" applyBorder="1" applyAlignment="1">
      <alignment horizontal="left" vertical="center"/>
    </xf>
    <xf numFmtId="4" fontId="0" fillId="0" borderId="0" xfId="0" applyNumberFormat="1" applyFont="1" applyBorder="1" applyAlignment="1">
      <alignment horizontal="left" vertical="center"/>
    </xf>
    <xf numFmtId="4" fontId="0" fillId="0" borderId="7" xfId="0" applyNumberFormat="1" applyFont="1" applyBorder="1" applyAlignment="1">
      <alignment horizontal="left" vertical="center"/>
    </xf>
    <xf numFmtId="4" fontId="1" fillId="0" borderId="0" xfId="0" applyNumberFormat="1" applyFont="1" applyBorder="1" applyAlignment="1">
      <alignment horizontal="left" vertical="center"/>
    </xf>
    <xf numFmtId="4" fontId="0" fillId="0" borderId="0" xfId="0" applyNumberFormat="1" applyFont="1" applyFill="1" applyBorder="1" applyAlignment="1">
      <alignment horizontal="left" vertical="center"/>
    </xf>
    <xf numFmtId="4" fontId="6" fillId="0" borderId="7" xfId="0" applyNumberFormat="1" applyFont="1" applyFill="1" applyBorder="1" applyAlignment="1">
      <alignment horizontal="left" vertical="center"/>
    </xf>
    <xf numFmtId="4" fontId="26" fillId="0" borderId="0" xfId="0" applyNumberFormat="1" applyFont="1" applyFill="1" applyBorder="1" applyAlignment="1">
      <alignment horizontal="left" vertical="center"/>
    </xf>
    <xf numFmtId="3" fontId="0" fillId="0" borderId="7" xfId="0" applyNumberFormat="1" applyFont="1" applyFill="1" applyBorder="1" applyAlignment="1">
      <alignment horizontal="left" vertical="center"/>
    </xf>
    <xf numFmtId="0" fontId="21" fillId="11" borderId="20" xfId="5" applyFont="1" applyFill="1" applyBorder="1" applyAlignment="1">
      <alignment vertical="top"/>
    </xf>
    <xf numFmtId="0" fontId="7" fillId="0" borderId="20" xfId="0" applyFont="1" applyBorder="1" applyAlignment="1">
      <alignment vertical="center"/>
    </xf>
    <xf numFmtId="9" fontId="33" fillId="6" borderId="17" xfId="0" applyNumberFormat="1" applyFont="1" applyFill="1" applyBorder="1" applyAlignment="1">
      <alignment horizontal="left" vertical="center"/>
    </xf>
    <xf numFmtId="0" fontId="34" fillId="0" borderId="7" xfId="0" applyFont="1" applyBorder="1" applyAlignment="1">
      <alignment horizontal="left" vertical="center" wrapText="1"/>
    </xf>
    <xf numFmtId="0" fontId="34" fillId="0" borderId="7" xfId="0" quotePrefix="1" applyFont="1" applyBorder="1" applyAlignment="1">
      <alignment horizontal="left" vertical="center" wrapText="1"/>
    </xf>
    <xf numFmtId="0" fontId="34" fillId="0" borderId="7" xfId="0" applyFont="1" applyBorder="1" applyAlignment="1">
      <alignment horizontal="left" vertical="center"/>
    </xf>
    <xf numFmtId="0" fontId="1" fillId="0" borderId="0" xfId="0" applyFont="1" applyBorder="1" applyAlignment="1">
      <alignment vertical="center"/>
    </xf>
    <xf numFmtId="0" fontId="1" fillId="0" borderId="0" xfId="0" applyFont="1" applyAlignment="1">
      <alignment vertical="center"/>
    </xf>
    <xf numFmtId="0" fontId="32" fillId="0" borderId="0" xfId="0" applyFont="1" applyAlignment="1">
      <alignment horizontal="left" vertical="center"/>
    </xf>
    <xf numFmtId="0" fontId="22" fillId="0" borderId="0" xfId="0" applyFont="1" applyBorder="1" applyAlignment="1">
      <alignment horizontal="left" vertical="center"/>
    </xf>
    <xf numFmtId="0" fontId="22" fillId="0" borderId="0" xfId="0" applyFont="1" applyFill="1" applyBorder="1" applyAlignment="1">
      <alignment horizontal="left" vertical="center"/>
    </xf>
    <xf numFmtId="1" fontId="0" fillId="0" borderId="0" xfId="0" applyNumberFormat="1" applyFont="1" applyFill="1" applyBorder="1" applyAlignment="1">
      <alignment horizontal="left" vertical="center"/>
    </xf>
    <xf numFmtId="1" fontId="6" fillId="0" borderId="7" xfId="0" applyNumberFormat="1" applyFont="1" applyFill="1" applyBorder="1" applyAlignment="1">
      <alignment horizontal="left" vertical="center"/>
    </xf>
    <xf numFmtId="1" fontId="26" fillId="0" borderId="0" xfId="0" applyNumberFormat="1" applyFont="1" applyFill="1" applyBorder="1" applyAlignment="1">
      <alignment horizontal="left" vertical="center"/>
    </xf>
    <xf numFmtId="3" fontId="0" fillId="0" borderId="0" xfId="0" applyNumberFormat="1" applyFont="1" applyFill="1" applyBorder="1" applyAlignment="1">
      <alignment horizontal="left" vertical="center"/>
    </xf>
    <xf numFmtId="0" fontId="0" fillId="0" borderId="0" xfId="0" applyFont="1" applyFill="1" applyAlignment="1">
      <alignment horizontal="left" vertical="center"/>
    </xf>
    <xf numFmtId="9" fontId="0" fillId="0" borderId="0" xfId="1" applyFont="1" applyFill="1" applyBorder="1" applyAlignment="1">
      <alignment horizontal="left" vertical="center"/>
    </xf>
    <xf numFmtId="9" fontId="0" fillId="0" borderId="7" xfId="1" applyFont="1" applyFill="1" applyBorder="1" applyAlignment="1">
      <alignment horizontal="left" vertical="center"/>
    </xf>
    <xf numFmtId="0" fontId="26" fillId="0" borderId="4" xfId="0" applyFont="1" applyFill="1" applyBorder="1" applyAlignment="1">
      <alignment horizontal="left" vertical="center"/>
    </xf>
    <xf numFmtId="0" fontId="26" fillId="0" borderId="4" xfId="0" applyFont="1" applyFill="1" applyBorder="1" applyAlignment="1">
      <alignment horizontal="left" vertical="center" wrapText="1"/>
    </xf>
    <xf numFmtId="0" fontId="26" fillId="0" borderId="1" xfId="0" applyFont="1" applyFill="1" applyBorder="1" applyAlignment="1">
      <alignment horizontal="left" vertical="center"/>
    </xf>
    <xf numFmtId="0" fontId="6" fillId="0" borderId="1" xfId="0" applyFont="1" applyFill="1" applyBorder="1" applyAlignment="1">
      <alignment horizontal="left" vertical="center"/>
    </xf>
    <xf numFmtId="0" fontId="6" fillId="0" borderId="1" xfId="0" applyFont="1" applyFill="1" applyBorder="1" applyAlignment="1">
      <alignment horizontal="left" vertical="center" wrapText="1"/>
    </xf>
    <xf numFmtId="0" fontId="26" fillId="0" borderId="1" xfId="0" applyFont="1" applyFill="1" applyBorder="1" applyAlignment="1">
      <alignment horizontal="left" vertical="center" wrapText="1"/>
    </xf>
    <xf numFmtId="0" fontId="34" fillId="10" borderId="7" xfId="0" applyFont="1" applyFill="1" applyBorder="1" applyAlignment="1">
      <alignment vertical="center" wrapText="1"/>
    </xf>
    <xf numFmtId="0" fontId="34" fillId="10" borderId="7" xfId="0" applyFont="1" applyFill="1" applyBorder="1" applyAlignment="1">
      <alignment vertical="center"/>
    </xf>
    <xf numFmtId="0" fontId="34" fillId="10" borderId="19" xfId="0" applyFont="1" applyFill="1" applyBorder="1" applyAlignment="1">
      <alignment horizontal="left" vertical="center" wrapText="1"/>
    </xf>
    <xf numFmtId="0" fontId="34" fillId="0" borderId="0" xfId="0" applyFont="1" applyBorder="1" applyAlignment="1">
      <alignment horizontal="left" vertical="center"/>
    </xf>
    <xf numFmtId="0" fontId="42" fillId="10" borderId="14" xfId="0" applyFont="1" applyFill="1" applyBorder="1" applyAlignment="1">
      <alignment vertical="center"/>
    </xf>
    <xf numFmtId="0" fontId="32" fillId="0" borderId="0" xfId="0" applyFont="1" applyAlignment="1">
      <alignment vertical="center"/>
    </xf>
    <xf numFmtId="0" fontId="8" fillId="0" borderId="0" xfId="9" applyFont="1" applyAlignment="1">
      <alignment vertical="center"/>
    </xf>
    <xf numFmtId="0" fontId="18" fillId="4" borderId="5" xfId="9" applyFont="1" applyFill="1" applyBorder="1" applyAlignment="1">
      <alignment vertical="center"/>
    </xf>
    <xf numFmtId="0" fontId="18" fillId="4" borderId="0" xfId="9" applyFont="1" applyFill="1" applyAlignment="1">
      <alignment vertical="center"/>
    </xf>
    <xf numFmtId="0" fontId="18" fillId="4" borderId="12" xfId="9" applyFont="1" applyFill="1" applyBorder="1" applyAlignment="1">
      <alignment vertical="center"/>
    </xf>
    <xf numFmtId="0" fontId="18" fillId="4" borderId="5" xfId="9" applyFont="1" applyFill="1" applyBorder="1" applyAlignment="1">
      <alignment horizontal="center" vertical="center"/>
    </xf>
    <xf numFmtId="0" fontId="18" fillId="4" borderId="0" xfId="9" applyFont="1" applyFill="1" applyAlignment="1">
      <alignment horizontal="center" vertical="center"/>
    </xf>
    <xf numFmtId="0" fontId="18" fillId="4" borderId="12" xfId="9" applyFont="1" applyFill="1" applyBorder="1" applyAlignment="1">
      <alignment horizontal="center" vertical="center"/>
    </xf>
    <xf numFmtId="0" fontId="19" fillId="0" borderId="5" xfId="9" applyFont="1" applyBorder="1" applyAlignment="1">
      <alignment vertical="center"/>
    </xf>
    <xf numFmtId="1" fontId="19" fillId="0" borderId="0" xfId="9" applyNumberFormat="1" applyFont="1" applyAlignment="1">
      <alignment vertical="center"/>
    </xf>
    <xf numFmtId="1" fontId="19" fillId="0" borderId="12" xfId="9" applyNumberFormat="1" applyFont="1" applyBorder="1" applyAlignment="1">
      <alignment vertical="center"/>
    </xf>
    <xf numFmtId="1" fontId="19" fillId="0" borderId="5" xfId="9" applyNumberFormat="1" applyFont="1" applyBorder="1" applyAlignment="1">
      <alignment horizontal="center" vertical="center"/>
    </xf>
    <xf numFmtId="1" fontId="19" fillId="0" borderId="0" xfId="9" applyNumberFormat="1" applyFont="1" applyAlignment="1">
      <alignment horizontal="center" vertical="center"/>
    </xf>
    <xf numFmtId="1" fontId="19" fillId="0" borderId="12" xfId="9" applyNumberFormat="1" applyFont="1" applyBorder="1" applyAlignment="1">
      <alignment horizontal="center" vertical="center"/>
    </xf>
    <xf numFmtId="164" fontId="19" fillId="0" borderId="0" xfId="9" applyNumberFormat="1" applyFont="1" applyAlignment="1">
      <alignment horizontal="center" vertical="center"/>
    </xf>
    <xf numFmtId="164" fontId="19" fillId="0" borderId="12" xfId="9" applyNumberFormat="1" applyFont="1" applyBorder="1" applyAlignment="1">
      <alignment horizontal="center" vertical="center"/>
    </xf>
    <xf numFmtId="3" fontId="19" fillId="0" borderId="0" xfId="9" applyNumberFormat="1" applyFont="1" applyAlignment="1">
      <alignment horizontal="center" vertical="center"/>
    </xf>
    <xf numFmtId="3" fontId="19" fillId="0" borderId="12" xfId="9" applyNumberFormat="1" applyFont="1" applyBorder="1" applyAlignment="1">
      <alignment horizontal="center" vertical="center"/>
    </xf>
    <xf numFmtId="3" fontId="19" fillId="0" borderId="5" xfId="9" applyNumberFormat="1" applyFont="1" applyBorder="1" applyAlignment="1">
      <alignment horizontal="center" vertical="center"/>
    </xf>
    <xf numFmtId="3" fontId="10" fillId="0" borderId="0" xfId="9" applyNumberFormat="1" applyFont="1" applyAlignment="1">
      <alignment horizontal="center" vertical="center"/>
    </xf>
    <xf numFmtId="3" fontId="10" fillId="0" borderId="12" xfId="9" applyNumberFormat="1" applyFont="1" applyBorder="1" applyAlignment="1">
      <alignment horizontal="center" vertical="center"/>
    </xf>
    <xf numFmtId="3" fontId="10" fillId="0" borderId="5" xfId="9" applyNumberFormat="1" applyFont="1" applyBorder="1" applyAlignment="1">
      <alignment horizontal="center" vertical="center"/>
    </xf>
    <xf numFmtId="1" fontId="10" fillId="0" borderId="0" xfId="9" applyNumberFormat="1" applyFont="1" applyAlignment="1">
      <alignment horizontal="center" vertical="center"/>
    </xf>
    <xf numFmtId="1" fontId="10" fillId="0" borderId="12" xfId="9" applyNumberFormat="1" applyFont="1" applyBorder="1" applyAlignment="1">
      <alignment horizontal="center" vertical="center"/>
    </xf>
    <xf numFmtId="164" fontId="18" fillId="4" borderId="0" xfId="9" applyNumberFormat="1" applyFont="1" applyFill="1" applyAlignment="1">
      <alignment horizontal="center" vertical="center"/>
    </xf>
    <xf numFmtId="164" fontId="18" fillId="4" borderId="12" xfId="9" applyNumberFormat="1" applyFont="1" applyFill="1" applyBorder="1" applyAlignment="1">
      <alignment horizontal="center" vertical="center"/>
    </xf>
    <xf numFmtId="1" fontId="10" fillId="0" borderId="5" xfId="9" applyNumberFormat="1" applyFont="1" applyBorder="1" applyAlignment="1">
      <alignment horizontal="center" vertical="center"/>
    </xf>
    <xf numFmtId="164" fontId="10" fillId="0" borderId="0" xfId="9" applyNumberFormat="1" applyFont="1" applyAlignment="1">
      <alignment horizontal="center" vertical="center"/>
    </xf>
    <xf numFmtId="164" fontId="10" fillId="0" borderId="12" xfId="9" applyNumberFormat="1" applyFont="1" applyBorder="1" applyAlignment="1">
      <alignment horizontal="center" vertical="center"/>
    </xf>
    <xf numFmtId="1" fontId="10" fillId="0" borderId="12" xfId="9" applyNumberFormat="1" applyFont="1" applyBorder="1" applyAlignment="1">
      <alignment vertical="center"/>
    </xf>
    <xf numFmtId="164" fontId="10" fillId="0" borderId="5" xfId="9" applyNumberFormat="1" applyFont="1" applyBorder="1" applyAlignment="1">
      <alignment horizontal="center" vertical="center"/>
    </xf>
    <xf numFmtId="164" fontId="19" fillId="0" borderId="5" xfId="9" applyNumberFormat="1" applyFont="1" applyBorder="1" applyAlignment="1">
      <alignment horizontal="center" vertical="center"/>
    </xf>
    <xf numFmtId="0" fontId="19" fillId="5" borderId="5" xfId="9" applyFont="1" applyFill="1" applyBorder="1" applyAlignment="1">
      <alignment vertical="center"/>
    </xf>
    <xf numFmtId="1" fontId="19" fillId="5" borderId="0" xfId="9" applyNumberFormat="1" applyFont="1" applyFill="1" applyAlignment="1">
      <alignment vertical="center"/>
    </xf>
    <xf numFmtId="1" fontId="19" fillId="5" borderId="12" xfId="9" applyNumberFormat="1" applyFont="1" applyFill="1" applyBorder="1" applyAlignment="1">
      <alignment vertical="center"/>
    </xf>
    <xf numFmtId="1" fontId="19" fillId="5" borderId="5" xfId="9" applyNumberFormat="1" applyFont="1" applyFill="1" applyBorder="1" applyAlignment="1">
      <alignment horizontal="center" vertical="center"/>
    </xf>
    <xf numFmtId="1" fontId="19" fillId="5" borderId="0" xfId="9" applyNumberFormat="1" applyFont="1" applyFill="1" applyAlignment="1">
      <alignment horizontal="center" vertical="center"/>
    </xf>
    <xf numFmtId="1" fontId="19" fillId="5" borderId="12" xfId="9" applyNumberFormat="1" applyFont="1" applyFill="1" applyBorder="1" applyAlignment="1">
      <alignment horizontal="center" vertical="center"/>
    </xf>
    <xf numFmtId="164" fontId="19" fillId="5" borderId="0" xfId="9" applyNumberFormat="1" applyFont="1" applyFill="1" applyAlignment="1">
      <alignment horizontal="center" vertical="center"/>
    </xf>
    <xf numFmtId="164" fontId="19" fillId="5" borderId="12" xfId="9" applyNumberFormat="1" applyFont="1" applyFill="1" applyBorder="1" applyAlignment="1">
      <alignment horizontal="center" vertical="center"/>
    </xf>
    <xf numFmtId="3" fontId="19" fillId="5" borderId="5" xfId="9" applyNumberFormat="1" applyFont="1" applyFill="1" applyBorder="1" applyAlignment="1">
      <alignment horizontal="center" vertical="center"/>
    </xf>
    <xf numFmtId="3" fontId="19" fillId="5" borderId="0" xfId="9" applyNumberFormat="1" applyFont="1" applyFill="1" applyAlignment="1">
      <alignment horizontal="center" vertical="center"/>
    </xf>
    <xf numFmtId="3" fontId="19" fillId="5" borderId="12" xfId="9" applyNumberFormat="1" applyFont="1" applyFill="1" applyBorder="1" applyAlignment="1">
      <alignment horizontal="center" vertical="center"/>
    </xf>
    <xf numFmtId="0" fontId="19" fillId="5" borderId="6" xfId="9" applyFont="1" applyFill="1" applyBorder="1" applyAlignment="1">
      <alignment vertical="center"/>
    </xf>
    <xf numFmtId="1" fontId="19" fillId="5" borderId="7" xfId="9" applyNumberFormat="1" applyFont="1" applyFill="1" applyBorder="1" applyAlignment="1">
      <alignment vertical="center"/>
    </xf>
    <xf numFmtId="1" fontId="19" fillId="5" borderId="11" xfId="9" applyNumberFormat="1" applyFont="1" applyFill="1" applyBorder="1" applyAlignment="1">
      <alignment vertical="center"/>
    </xf>
    <xf numFmtId="1" fontId="19" fillId="5" borderId="6" xfId="9" applyNumberFormat="1" applyFont="1" applyFill="1" applyBorder="1" applyAlignment="1">
      <alignment horizontal="center" vertical="center"/>
    </xf>
    <xf numFmtId="1" fontId="19" fillId="5" borderId="7" xfId="9" applyNumberFormat="1" applyFont="1" applyFill="1" applyBorder="1" applyAlignment="1">
      <alignment horizontal="center" vertical="center"/>
    </xf>
    <xf numFmtId="1" fontId="19" fillId="5" borderId="11" xfId="9" applyNumberFormat="1" applyFont="1" applyFill="1" applyBorder="1" applyAlignment="1">
      <alignment horizontal="center" vertical="center"/>
    </xf>
    <xf numFmtId="164" fontId="19" fillId="5" borderId="7" xfId="9" applyNumberFormat="1" applyFont="1" applyFill="1" applyBorder="1" applyAlignment="1">
      <alignment horizontal="center" vertical="center"/>
    </xf>
    <xf numFmtId="164" fontId="19" fillId="5" borderId="11" xfId="9" applyNumberFormat="1" applyFont="1" applyFill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4" fillId="2" borderId="10" xfId="0" applyFont="1" applyFill="1" applyBorder="1" applyAlignment="1">
      <alignment horizontal="center" vertical="center" wrapText="1"/>
    </xf>
    <xf numFmtId="0" fontId="16" fillId="2" borderId="8" xfId="0" applyFont="1" applyFill="1" applyBorder="1" applyAlignment="1">
      <alignment horizontal="center" vertical="center"/>
    </xf>
    <xf numFmtId="0" fontId="18" fillId="4" borderId="13" xfId="9" applyFont="1" applyFill="1" applyBorder="1" applyAlignment="1">
      <alignment horizontal="center" vertical="center"/>
    </xf>
    <xf numFmtId="0" fontId="19" fillId="0" borderId="13" xfId="9" applyFont="1" applyBorder="1" applyAlignment="1">
      <alignment horizontal="center" vertical="center"/>
    </xf>
    <xf numFmtId="3" fontId="10" fillId="0" borderId="0" xfId="9" applyNumberFormat="1" applyFont="1" applyAlignment="1">
      <alignment horizontal="center"/>
    </xf>
    <xf numFmtId="3" fontId="10" fillId="0" borderId="12" xfId="9" applyNumberFormat="1" applyFont="1" applyBorder="1" applyAlignment="1">
      <alignment horizontal="center"/>
    </xf>
    <xf numFmtId="1" fontId="19" fillId="0" borderId="13" xfId="9" applyNumberFormat="1" applyFont="1" applyBorder="1" applyAlignment="1">
      <alignment horizontal="center" vertical="center"/>
    </xf>
    <xf numFmtId="9" fontId="10" fillId="0" borderId="0" xfId="34" applyFont="1" applyBorder="1" applyAlignment="1">
      <alignment horizontal="center"/>
    </xf>
    <xf numFmtId="9" fontId="10" fillId="0" borderId="12" xfId="34" applyFont="1" applyBorder="1" applyAlignment="1">
      <alignment horizontal="center"/>
    </xf>
    <xf numFmtId="9" fontId="10" fillId="0" borderId="5" xfId="34" applyFont="1" applyBorder="1" applyAlignment="1">
      <alignment horizontal="center"/>
    </xf>
    <xf numFmtId="9" fontId="10" fillId="0" borderId="0" xfId="34" applyFont="1" applyAlignment="1">
      <alignment horizontal="center"/>
    </xf>
    <xf numFmtId="0" fontId="19" fillId="5" borderId="13" xfId="9" applyFont="1" applyFill="1" applyBorder="1" applyAlignment="1">
      <alignment horizontal="center" vertical="center"/>
    </xf>
    <xf numFmtId="0" fontId="19" fillId="5" borderId="8" xfId="9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25" fillId="6" borderId="3" xfId="0" applyFont="1" applyFill="1" applyBorder="1" applyAlignment="1">
      <alignment horizontal="left" vertical="center"/>
    </xf>
    <xf numFmtId="0" fontId="25" fillId="6" borderId="61" xfId="0" applyFont="1" applyFill="1" applyBorder="1" applyAlignment="1">
      <alignment vertical="center"/>
    </xf>
    <xf numFmtId="0" fontId="25" fillId="6" borderId="62" xfId="0" applyFont="1" applyFill="1" applyBorder="1" applyAlignment="1">
      <alignment vertical="center"/>
    </xf>
    <xf numFmtId="0" fontId="0" fillId="0" borderId="0" xfId="0"/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7" xfId="0" applyBorder="1" applyAlignment="1">
      <alignment vertical="center"/>
    </xf>
    <xf numFmtId="0" fontId="22" fillId="0" borderId="0" xfId="0" applyFont="1" applyAlignment="1">
      <alignment vertical="center"/>
    </xf>
    <xf numFmtId="0" fontId="1" fillId="0" borderId="0" xfId="0" applyFont="1" applyBorder="1" applyAlignment="1">
      <alignment vertical="center"/>
    </xf>
    <xf numFmtId="0" fontId="0" fillId="0" borderId="7" xfId="0" applyFill="1" applyBorder="1" applyAlignment="1">
      <alignment vertical="center"/>
    </xf>
    <xf numFmtId="0" fontId="0" fillId="0" borderId="59" xfId="0" applyBorder="1" applyAlignment="1">
      <alignment vertical="center"/>
    </xf>
    <xf numFmtId="0" fontId="1" fillId="0" borderId="59" xfId="0" applyFont="1" applyBorder="1" applyAlignment="1">
      <alignment vertical="center"/>
    </xf>
    <xf numFmtId="0" fontId="27" fillId="6" borderId="16" xfId="0" applyFont="1" applyFill="1" applyBorder="1" applyAlignment="1">
      <alignment horizontal="left" vertical="center"/>
    </xf>
    <xf numFmtId="0" fontId="0" fillId="0" borderId="32" xfId="0" applyBorder="1" applyAlignment="1">
      <alignment vertical="center"/>
    </xf>
    <xf numFmtId="0" fontId="2" fillId="96" borderId="10" xfId="0" applyFont="1" applyFill="1" applyBorder="1" applyAlignment="1">
      <alignment vertical="center"/>
    </xf>
    <xf numFmtId="0" fontId="0" fillId="0" borderId="2" xfId="0" applyBorder="1" applyAlignment="1">
      <alignment vertical="center"/>
    </xf>
    <xf numFmtId="0" fontId="0" fillId="96" borderId="60" xfId="0" applyFill="1" applyBorder="1" applyAlignment="1">
      <alignment vertical="center"/>
    </xf>
    <xf numFmtId="0" fontId="25" fillId="6" borderId="59" xfId="0" applyFont="1" applyFill="1" applyBorder="1" applyAlignment="1">
      <alignment horizontal="left" vertical="center"/>
    </xf>
    <xf numFmtId="0" fontId="25" fillId="6" borderId="63" xfId="0" applyFont="1" applyFill="1" applyBorder="1" applyAlignment="1">
      <alignment horizontal="left" vertical="center"/>
    </xf>
    <xf numFmtId="0" fontId="0" fillId="0" borderId="6" xfId="0" applyBorder="1" applyAlignment="1">
      <alignment vertical="center"/>
    </xf>
    <xf numFmtId="0" fontId="0" fillId="0" borderId="62" xfId="0" applyBorder="1" applyAlignment="1">
      <alignment vertical="center"/>
    </xf>
    <xf numFmtId="0" fontId="0" fillId="0" borderId="8" xfId="0" applyBorder="1" applyAlignment="1">
      <alignment vertical="center"/>
    </xf>
    <xf numFmtId="0" fontId="7" fillId="8" borderId="13" xfId="3" applyFont="1" applyFill="1" applyBorder="1"/>
    <xf numFmtId="0" fontId="25" fillId="6" borderId="32" xfId="0" applyFont="1" applyFill="1" applyBorder="1" applyAlignment="1">
      <alignment vertical="center"/>
    </xf>
    <xf numFmtId="9" fontId="19" fillId="0" borderId="0" xfId="1" applyFont="1" applyAlignment="1">
      <alignment horizontal="center" vertical="center"/>
    </xf>
    <xf numFmtId="9" fontId="19" fillId="0" borderId="12" xfId="1" applyFont="1" applyBorder="1" applyAlignment="1">
      <alignment horizontal="center" vertical="center"/>
    </xf>
    <xf numFmtId="9" fontId="18" fillId="4" borderId="0" xfId="1" applyFont="1" applyFill="1" applyAlignment="1">
      <alignment horizontal="center" vertical="center"/>
    </xf>
    <xf numFmtId="9" fontId="18" fillId="4" borderId="12" xfId="1" applyFont="1" applyFill="1" applyBorder="1" applyAlignment="1">
      <alignment horizontal="center" vertical="center"/>
    </xf>
    <xf numFmtId="9" fontId="10" fillId="0" borderId="0" xfId="1" applyFont="1" applyBorder="1" applyAlignment="1">
      <alignment horizontal="center"/>
    </xf>
    <xf numFmtId="9" fontId="10" fillId="0" borderId="12" xfId="1" applyFont="1" applyBorder="1" applyAlignment="1">
      <alignment horizontal="center"/>
    </xf>
    <xf numFmtId="9" fontId="10" fillId="0" borderId="0" xfId="1" applyFont="1" applyAlignment="1">
      <alignment horizontal="center" vertical="center"/>
    </xf>
    <xf numFmtId="9" fontId="19" fillId="5" borderId="0" xfId="1" applyFont="1" applyFill="1" applyAlignment="1">
      <alignment horizontal="center" vertical="center"/>
    </xf>
    <xf numFmtId="9" fontId="19" fillId="5" borderId="12" xfId="1" applyFont="1" applyFill="1" applyBorder="1" applyAlignment="1">
      <alignment horizontal="center" vertical="center"/>
    </xf>
    <xf numFmtId="9" fontId="19" fillId="5" borderId="7" xfId="1" applyFont="1" applyFill="1" applyBorder="1" applyAlignment="1">
      <alignment horizontal="center" vertical="center"/>
    </xf>
    <xf numFmtId="9" fontId="19" fillId="5" borderId="11" xfId="1" applyFont="1" applyFill="1" applyBorder="1" applyAlignment="1">
      <alignment horizontal="center" vertical="center"/>
    </xf>
    <xf numFmtId="2" fontId="19" fillId="0" borderId="0" xfId="1" applyNumberFormat="1" applyFont="1" applyAlignment="1">
      <alignment horizontal="center" vertical="center"/>
    </xf>
    <xf numFmtId="2" fontId="19" fillId="0" borderId="12" xfId="1" applyNumberFormat="1" applyFont="1" applyBorder="1" applyAlignment="1">
      <alignment horizontal="center" vertical="center"/>
    </xf>
    <xf numFmtId="2" fontId="19" fillId="0" borderId="0" xfId="1" applyNumberFormat="1" applyFont="1" applyBorder="1" applyAlignment="1">
      <alignment horizontal="center" vertical="center"/>
    </xf>
    <xf numFmtId="2" fontId="18" fillId="4" borderId="0" xfId="1" applyNumberFormat="1" applyFont="1" applyFill="1" applyAlignment="1">
      <alignment horizontal="center" vertical="center"/>
    </xf>
    <xf numFmtId="2" fontId="18" fillId="4" borderId="12" xfId="1" applyNumberFormat="1" applyFont="1" applyFill="1" applyBorder="1" applyAlignment="1">
      <alignment horizontal="center" vertical="center"/>
    </xf>
    <xf numFmtId="0" fontId="26" fillId="0" borderId="59" xfId="0" applyFont="1" applyFill="1" applyBorder="1" applyAlignment="1">
      <alignment horizontal="left" vertical="center"/>
    </xf>
    <xf numFmtId="1" fontId="0" fillId="0" borderId="7" xfId="0" applyNumberFormat="1" applyFont="1" applyFill="1" applyBorder="1" applyAlignment="1">
      <alignment horizontal="left" vertical="center"/>
    </xf>
    <xf numFmtId="165" fontId="1" fillId="0" borderId="0" xfId="0" applyNumberFormat="1" applyFont="1" applyFill="1" applyBorder="1" applyAlignment="1">
      <alignment horizontal="left" vertical="center"/>
    </xf>
    <xf numFmtId="165" fontId="0" fillId="0" borderId="7" xfId="0" applyNumberFormat="1" applyFont="1" applyFill="1" applyBorder="1" applyAlignment="1">
      <alignment horizontal="left" vertical="center"/>
    </xf>
    <xf numFmtId="0" fontId="0" fillId="0" borderId="0" xfId="0" applyFill="1" applyAlignment="1">
      <alignment vertical="center"/>
    </xf>
    <xf numFmtId="1" fontId="0" fillId="0" borderId="7" xfId="1" applyNumberFormat="1" applyFont="1" applyFill="1" applyBorder="1" applyAlignment="1">
      <alignment horizontal="left" vertical="center"/>
    </xf>
    <xf numFmtId="0" fontId="0" fillId="0" borderId="0" xfId="0" applyFont="1" applyFill="1" applyBorder="1" applyAlignment="1">
      <alignment horizontal="left" vertical="center" wrapText="1"/>
    </xf>
    <xf numFmtId="4" fontId="0" fillId="0" borderId="7" xfId="0" applyNumberFormat="1" applyFont="1" applyFill="1" applyBorder="1" applyAlignment="1">
      <alignment horizontal="left" vertical="center"/>
    </xf>
    <xf numFmtId="9" fontId="1" fillId="0" borderId="0" xfId="1" applyFont="1" applyFill="1" applyBorder="1" applyAlignment="1">
      <alignment horizontal="left" vertical="center"/>
    </xf>
    <xf numFmtId="0" fontId="0" fillId="0" borderId="7" xfId="0" applyFont="1" applyFill="1" applyBorder="1" applyAlignment="1">
      <alignment horizontal="left" vertical="center" wrapText="1"/>
    </xf>
    <xf numFmtId="1" fontId="0" fillId="0" borderId="0" xfId="1" applyNumberFormat="1" applyFont="1" applyFill="1" applyBorder="1" applyAlignment="1">
      <alignment horizontal="left" vertical="center"/>
    </xf>
    <xf numFmtId="4" fontId="1" fillId="0" borderId="0" xfId="0" applyNumberFormat="1" applyFont="1" applyFill="1" applyBorder="1" applyAlignment="1">
      <alignment horizontal="left" vertical="center"/>
    </xf>
    <xf numFmtId="9" fontId="26" fillId="0" borderId="0" xfId="1" applyFont="1" applyFill="1" applyBorder="1" applyAlignment="1">
      <alignment horizontal="left" vertical="center"/>
    </xf>
    <xf numFmtId="1" fontId="1" fillId="0" borderId="0" xfId="0" applyNumberFormat="1" applyFont="1" applyFill="1" applyBorder="1" applyAlignment="1">
      <alignment horizontal="left" vertical="center"/>
    </xf>
    <xf numFmtId="0" fontId="27" fillId="6" borderId="15" xfId="9" applyFont="1" applyFill="1" applyBorder="1" applyAlignment="1">
      <alignment horizontal="left" vertical="center"/>
    </xf>
    <xf numFmtId="0" fontId="34" fillId="10" borderId="7" xfId="9" applyFont="1" applyFill="1" applyBorder="1" applyAlignment="1">
      <alignment vertical="center" wrapText="1"/>
    </xf>
    <xf numFmtId="3" fontId="1" fillId="0" borderId="0" xfId="0" applyNumberFormat="1" applyFont="1" applyFill="1" applyBorder="1" applyAlignment="1">
      <alignment horizontal="left" vertical="center"/>
    </xf>
    <xf numFmtId="0" fontId="1" fillId="0" borderId="0" xfId="0" applyFont="1" applyFill="1" applyBorder="1" applyAlignment="1">
      <alignment vertical="center"/>
    </xf>
    <xf numFmtId="0" fontId="27" fillId="6" borderId="15" xfId="9" applyFont="1" applyFill="1" applyBorder="1" applyAlignment="1">
      <alignment horizontal="left" vertical="center"/>
    </xf>
    <xf numFmtId="0" fontId="34" fillId="10" borderId="7" xfId="9" applyFont="1" applyFill="1" applyBorder="1" applyAlignment="1">
      <alignment vertical="center" wrapText="1"/>
    </xf>
    <xf numFmtId="3" fontId="10" fillId="0" borderId="0" xfId="9" applyNumberFormat="1" applyFont="1" applyAlignment="1">
      <alignment horizontal="center" vertical="center"/>
    </xf>
    <xf numFmtId="3" fontId="10" fillId="0" borderId="12" xfId="9" applyNumberFormat="1" applyFont="1" applyBorder="1" applyAlignment="1">
      <alignment horizontal="center" vertical="center"/>
    </xf>
    <xf numFmtId="3" fontId="10" fillId="0" borderId="5" xfId="9" applyNumberFormat="1" applyFont="1" applyBorder="1" applyAlignment="1">
      <alignment horizontal="center" vertical="center"/>
    </xf>
    <xf numFmtId="1" fontId="10" fillId="0" borderId="0" xfId="9" applyNumberFormat="1" applyFont="1" applyAlignment="1">
      <alignment horizontal="center" vertical="center"/>
    </xf>
    <xf numFmtId="1" fontId="10" fillId="0" borderId="12" xfId="9" applyNumberFormat="1" applyFont="1" applyBorder="1" applyAlignment="1">
      <alignment horizontal="center" vertical="center"/>
    </xf>
    <xf numFmtId="164" fontId="10" fillId="0" borderId="0" xfId="9" applyNumberFormat="1" applyFont="1" applyAlignment="1">
      <alignment horizontal="center" vertical="center"/>
    </xf>
    <xf numFmtId="3" fontId="11" fillId="0" borderId="0" xfId="9" applyNumberFormat="1" applyFont="1" applyAlignment="1">
      <alignment horizontal="center" vertical="center"/>
    </xf>
    <xf numFmtId="164" fontId="10" fillId="0" borderId="12" xfId="9" applyNumberFormat="1" applyFont="1" applyBorder="1" applyAlignment="1">
      <alignment horizontal="center" vertical="center"/>
    </xf>
    <xf numFmtId="1" fontId="6" fillId="0" borderId="0" xfId="0" applyNumberFormat="1" applyFont="1" applyFill="1" applyBorder="1" applyAlignment="1">
      <alignment horizontal="left" vertical="center"/>
    </xf>
    <xf numFmtId="1" fontId="11" fillId="0" borderId="5" xfId="9" applyNumberFormat="1" applyFont="1" applyBorder="1" applyAlignment="1">
      <alignment horizontal="center" vertical="center"/>
    </xf>
    <xf numFmtId="1" fontId="11" fillId="0" borderId="0" xfId="9" applyNumberFormat="1" applyFont="1" applyAlignment="1">
      <alignment horizontal="center" vertical="center"/>
    </xf>
    <xf numFmtId="1" fontId="11" fillId="0" borderId="12" xfId="9" applyNumberFormat="1" applyFont="1" applyBorder="1" applyAlignment="1">
      <alignment horizontal="center" vertical="center"/>
    </xf>
    <xf numFmtId="3" fontId="19" fillId="0" borderId="5" xfId="0" applyNumberFormat="1" applyFont="1" applyBorder="1" applyAlignment="1">
      <alignment horizontal="center" vertical="center"/>
    </xf>
    <xf numFmtId="3" fontId="19" fillId="0" borderId="0" xfId="0" applyNumberFormat="1" applyFont="1" applyAlignment="1">
      <alignment horizontal="center" vertical="center"/>
    </xf>
    <xf numFmtId="3" fontId="19" fillId="0" borderId="12" xfId="0" applyNumberFormat="1" applyFont="1" applyBorder="1" applyAlignment="1">
      <alignment horizontal="center" vertical="center"/>
    </xf>
    <xf numFmtId="3" fontId="11" fillId="0" borderId="12" xfId="9" applyNumberFormat="1" applyFont="1" applyBorder="1" applyAlignment="1">
      <alignment horizontal="center" vertical="center"/>
    </xf>
    <xf numFmtId="3" fontId="11" fillId="0" borderId="5" xfId="9" applyNumberFormat="1" applyFont="1" applyBorder="1" applyAlignment="1">
      <alignment horizontal="center" vertical="center"/>
    </xf>
    <xf numFmtId="0" fontId="179" fillId="4" borderId="0" xfId="9" applyFont="1" applyFill="1" applyAlignment="1">
      <alignment horizontal="center" vertical="center"/>
    </xf>
    <xf numFmtId="0" fontId="179" fillId="4" borderId="12" xfId="9" applyFont="1" applyFill="1" applyBorder="1" applyAlignment="1">
      <alignment horizontal="center" vertical="center"/>
    </xf>
    <xf numFmtId="0" fontId="179" fillId="4" borderId="5" xfId="9" applyFont="1" applyFill="1" applyBorder="1" applyAlignment="1">
      <alignment horizontal="center" vertical="center"/>
    </xf>
    <xf numFmtId="165" fontId="11" fillId="0" borderId="0" xfId="9" applyNumberFormat="1" applyFont="1" applyAlignment="1">
      <alignment horizontal="center" vertical="center"/>
    </xf>
    <xf numFmtId="165" fontId="11" fillId="0" borderId="12" xfId="9" applyNumberFormat="1" applyFont="1" applyBorder="1" applyAlignment="1">
      <alignment horizontal="center" vertical="center"/>
    </xf>
    <xf numFmtId="3" fontId="11" fillId="5" borderId="0" xfId="9" applyNumberFormat="1" applyFont="1" applyFill="1" applyAlignment="1">
      <alignment horizontal="center" vertical="center"/>
    </xf>
    <xf numFmtId="3" fontId="11" fillId="5" borderId="12" xfId="9" applyNumberFormat="1" applyFont="1" applyFill="1" applyBorder="1" applyAlignment="1">
      <alignment horizontal="center" vertical="center"/>
    </xf>
    <xf numFmtId="3" fontId="11" fillId="5" borderId="7" xfId="9" applyNumberFormat="1" applyFont="1" applyFill="1" applyBorder="1" applyAlignment="1">
      <alignment horizontal="center" vertical="center"/>
    </xf>
    <xf numFmtId="3" fontId="11" fillId="5" borderId="11" xfId="9" applyNumberFormat="1" applyFont="1" applyFill="1" applyBorder="1" applyAlignment="1">
      <alignment horizontal="center" vertical="center"/>
    </xf>
    <xf numFmtId="2" fontId="0" fillId="96" borderId="0" xfId="1" applyNumberFormat="1" applyFont="1" applyFill="1" applyBorder="1" applyAlignment="1">
      <alignment horizontal="left" vertical="center"/>
    </xf>
    <xf numFmtId="2" fontId="0" fillId="96" borderId="7" xfId="0" applyNumberFormat="1" applyFont="1" applyFill="1" applyBorder="1" applyAlignment="1">
      <alignment horizontal="left" vertical="center"/>
    </xf>
    <xf numFmtId="0" fontId="0" fillId="96" borderId="0" xfId="0" applyFont="1" applyFill="1" applyBorder="1" applyAlignment="1">
      <alignment horizontal="left" vertical="center"/>
    </xf>
    <xf numFmtId="0" fontId="0" fillId="96" borderId="7" xfId="0" applyFont="1" applyFill="1" applyBorder="1" applyAlignment="1">
      <alignment horizontal="left" vertical="center"/>
    </xf>
    <xf numFmtId="2" fontId="10" fillId="0" borderId="0" xfId="1" applyNumberFormat="1" applyFont="1" applyAlignment="1">
      <alignment horizontal="center" vertical="center"/>
    </xf>
    <xf numFmtId="2" fontId="10" fillId="0" borderId="12" xfId="1" applyNumberFormat="1" applyFont="1" applyBorder="1" applyAlignment="1">
      <alignment horizontal="center" vertical="center"/>
    </xf>
    <xf numFmtId="0" fontId="10" fillId="0" borderId="13" xfId="9" applyFont="1" applyBorder="1" applyAlignment="1">
      <alignment horizontal="center" vertical="center"/>
    </xf>
    <xf numFmtId="9" fontId="7" fillId="0" borderId="0" xfId="1" applyFont="1" applyBorder="1" applyAlignment="1">
      <alignment horizontal="left" vertical="center"/>
    </xf>
    <xf numFmtId="2" fontId="0" fillId="0" borderId="7" xfId="1" applyNumberFormat="1" applyFont="1" applyBorder="1" applyAlignment="1">
      <alignment horizontal="left" vertical="center"/>
    </xf>
    <xf numFmtId="164" fontId="0" fillId="0" borderId="7" xfId="1" applyNumberFormat="1" applyFont="1" applyBorder="1" applyAlignment="1">
      <alignment horizontal="left" vertical="center"/>
    </xf>
    <xf numFmtId="164" fontId="1" fillId="0" borderId="0" xfId="0" applyNumberFormat="1" applyFont="1" applyBorder="1" applyAlignment="1">
      <alignment horizontal="left" vertical="center"/>
    </xf>
    <xf numFmtId="4" fontId="6" fillId="0" borderId="0" xfId="0" applyNumberFormat="1" applyFont="1" applyBorder="1" applyAlignment="1">
      <alignment horizontal="left" vertical="center"/>
    </xf>
    <xf numFmtId="4" fontId="0" fillId="0" borderId="7" xfId="1" applyNumberFormat="1" applyFont="1" applyBorder="1" applyAlignment="1">
      <alignment horizontal="left" vertical="center"/>
    </xf>
    <xf numFmtId="4" fontId="1" fillId="0" borderId="0" xfId="0" applyNumberFormat="1" applyFont="1" applyBorder="1" applyAlignment="1">
      <alignment vertical="center"/>
    </xf>
    <xf numFmtId="4" fontId="0" fillId="0" borderId="0" xfId="1" applyNumberFormat="1" applyFont="1" applyBorder="1" applyAlignment="1">
      <alignment horizontal="left" vertical="center"/>
    </xf>
    <xf numFmtId="2" fontId="180" fillId="0" borderId="0" xfId="1" applyNumberFormat="1" applyFont="1" applyBorder="1" applyAlignment="1">
      <alignment horizontal="left" vertical="center"/>
    </xf>
    <xf numFmtId="2" fontId="180" fillId="0" borderId="7" xfId="1" applyNumberFormat="1" applyFont="1" applyBorder="1" applyAlignment="1">
      <alignment horizontal="left" vertical="center"/>
    </xf>
    <xf numFmtId="4" fontId="180" fillId="0" borderId="0" xfId="0" applyNumberFormat="1" applyFont="1" applyBorder="1" applyAlignment="1">
      <alignment horizontal="left" vertical="center"/>
    </xf>
    <xf numFmtId="2" fontId="0" fillId="0" borderId="7" xfId="1" applyNumberFormat="1" applyFont="1" applyFill="1" applyBorder="1" applyAlignment="1">
      <alignment horizontal="left" vertical="center"/>
    </xf>
    <xf numFmtId="2" fontId="1" fillId="0" borderId="0" xfId="0" applyNumberFormat="1" applyFont="1" applyFill="1" applyBorder="1" applyAlignment="1">
      <alignment horizontal="left" vertical="center"/>
    </xf>
    <xf numFmtId="2" fontId="0" fillId="0" borderId="0" xfId="0" applyNumberFormat="1" applyFont="1" applyFill="1" applyBorder="1" applyAlignment="1">
      <alignment horizontal="left" vertical="center"/>
    </xf>
    <xf numFmtId="2" fontId="6" fillId="0" borderId="0" xfId="0" applyNumberFormat="1" applyFont="1" applyFill="1" applyBorder="1" applyAlignment="1">
      <alignment horizontal="left" vertical="center"/>
    </xf>
    <xf numFmtId="2" fontId="0" fillId="0" borderId="7" xfId="0" applyNumberFormat="1" applyFont="1" applyFill="1" applyBorder="1" applyAlignment="1">
      <alignment horizontal="left" vertical="center"/>
    </xf>
    <xf numFmtId="2" fontId="0" fillId="0" borderId="0" xfId="0" applyNumberFormat="1" applyFont="1" applyBorder="1" applyAlignment="1">
      <alignment horizontal="left" vertical="center"/>
    </xf>
    <xf numFmtId="2" fontId="27" fillId="6" borderId="15" xfId="0" applyNumberFormat="1" applyFont="1" applyFill="1" applyBorder="1" applyAlignment="1">
      <alignment horizontal="left" vertical="center" wrapText="1"/>
    </xf>
    <xf numFmtId="2" fontId="34" fillId="10" borderId="7" xfId="0" applyNumberFormat="1" applyFont="1" applyFill="1" applyBorder="1" applyAlignment="1">
      <alignment vertical="center"/>
    </xf>
    <xf numFmtId="2" fontId="34" fillId="10" borderId="7" xfId="0" applyNumberFormat="1" applyFont="1" applyFill="1" applyBorder="1" applyAlignment="1">
      <alignment vertical="center" wrapText="1"/>
    </xf>
    <xf numFmtId="2" fontId="0" fillId="0" borderId="0" xfId="0" applyNumberFormat="1" applyFill="1" applyAlignment="1">
      <alignment vertical="center"/>
    </xf>
    <xf numFmtId="0" fontId="20" fillId="0" borderId="0" xfId="9"/>
    <xf numFmtId="0" fontId="1" fillId="78" borderId="7" xfId="9" applyFont="1" applyFill="1" applyBorder="1" applyAlignment="1">
      <alignment horizontal="left" vertical="center"/>
    </xf>
    <xf numFmtId="0" fontId="1" fillId="78" borderId="7" xfId="9" applyFont="1" applyFill="1" applyBorder="1" applyAlignment="1" applyProtection="1">
      <alignment horizontal="left" vertical="center"/>
      <protection locked="0"/>
    </xf>
    <xf numFmtId="0" fontId="1" fillId="79" borderId="31" xfId="9" applyFont="1" applyFill="1" applyBorder="1"/>
    <xf numFmtId="0" fontId="20" fillId="0" borderId="8" xfId="9" applyBorder="1"/>
    <xf numFmtId="0" fontId="20" fillId="0" borderId="2" xfId="9" applyBorder="1"/>
    <xf numFmtId="0" fontId="20" fillId="0" borderId="13" xfId="9" applyBorder="1"/>
    <xf numFmtId="0" fontId="34" fillId="10" borderId="61" xfId="0" applyFont="1" applyFill="1" applyBorder="1" applyAlignment="1">
      <alignment horizontal="left" vertical="center" wrapText="1"/>
    </xf>
    <xf numFmtId="194" fontId="0" fillId="0" borderId="0" xfId="0" applyNumberFormat="1" applyAlignment="1">
      <alignment horizontal="left" vertical="center"/>
    </xf>
    <xf numFmtId="164" fontId="0" fillId="0" borderId="0" xfId="0" applyNumberFormat="1" applyFont="1" applyAlignment="1">
      <alignment horizontal="left" vertical="center"/>
    </xf>
    <xf numFmtId="164" fontId="26" fillId="0" borderId="4" xfId="0" applyNumberFormat="1" applyFont="1" applyFill="1" applyBorder="1" applyAlignment="1">
      <alignment horizontal="left" vertical="center" wrapText="1"/>
    </xf>
    <xf numFmtId="164" fontId="26" fillId="0" borderId="1" xfId="0" applyNumberFormat="1" applyFont="1" applyFill="1" applyBorder="1" applyAlignment="1">
      <alignment horizontal="left" vertical="center" wrapText="1"/>
    </xf>
    <xf numFmtId="164" fontId="1" fillId="0" borderId="0" xfId="0" applyNumberFormat="1" applyFont="1" applyBorder="1" applyAlignment="1">
      <alignment vertical="center"/>
    </xf>
    <xf numFmtId="164" fontId="0" fillId="0" borderId="0" xfId="0" applyNumberFormat="1" applyFont="1" applyBorder="1" applyAlignment="1">
      <alignment horizontal="left" vertical="center"/>
    </xf>
    <xf numFmtId="164" fontId="0" fillId="0" borderId="7" xfId="0" applyNumberFormat="1" applyFont="1" applyBorder="1" applyAlignment="1">
      <alignment horizontal="left" vertical="center"/>
    </xf>
    <xf numFmtId="164" fontId="6" fillId="0" borderId="7" xfId="0" applyNumberFormat="1" applyFont="1" applyBorder="1" applyAlignment="1">
      <alignment horizontal="left" vertical="center"/>
    </xf>
    <xf numFmtId="164" fontId="26" fillId="0" borderId="0" xfId="0" applyNumberFormat="1" applyFont="1" applyBorder="1" applyAlignment="1">
      <alignment horizontal="left" vertical="center"/>
    </xf>
    <xf numFmtId="164" fontId="0" fillId="0" borderId="0" xfId="0" applyNumberFormat="1" applyFont="1" applyFill="1" applyBorder="1" applyAlignment="1">
      <alignment horizontal="left" vertical="center"/>
    </xf>
    <xf numFmtId="164" fontId="6" fillId="0" borderId="7" xfId="0" applyNumberFormat="1" applyFont="1" applyFill="1" applyBorder="1" applyAlignment="1">
      <alignment horizontal="left" vertical="center"/>
    </xf>
    <xf numFmtId="164" fontId="27" fillId="6" borderId="15" xfId="0" applyNumberFormat="1" applyFont="1" applyFill="1" applyBorder="1" applyAlignment="1">
      <alignment horizontal="left" vertical="center" wrapText="1"/>
    </xf>
    <xf numFmtId="164" fontId="34" fillId="10" borderId="7" xfId="0" applyNumberFormat="1" applyFont="1" applyFill="1" applyBorder="1" applyAlignment="1">
      <alignment vertical="center" wrapText="1"/>
    </xf>
    <xf numFmtId="164" fontId="0" fillId="0" borderId="0" xfId="0" applyNumberFormat="1" applyFill="1" applyAlignment="1">
      <alignment vertical="center"/>
    </xf>
    <xf numFmtId="164" fontId="0" fillId="0" borderId="7" xfId="0" applyNumberFormat="1" applyFont="1" applyFill="1" applyBorder="1" applyAlignment="1">
      <alignment horizontal="left" vertical="center"/>
    </xf>
    <xf numFmtId="164" fontId="1" fillId="0" borderId="0" xfId="0" applyNumberFormat="1" applyFont="1" applyFill="1" applyBorder="1" applyAlignment="1">
      <alignment horizontal="left" vertical="center"/>
    </xf>
    <xf numFmtId="164" fontId="26" fillId="0" borderId="0" xfId="0" applyNumberFormat="1" applyFont="1" applyFill="1" applyBorder="1" applyAlignment="1">
      <alignment horizontal="left" vertical="center"/>
    </xf>
    <xf numFmtId="0" fontId="0" fillId="0" borderId="5" xfId="3" applyFont="1" applyBorder="1"/>
    <xf numFmtId="0" fontId="0" fillId="0" borderId="12" xfId="3" applyFont="1" applyBorder="1"/>
    <xf numFmtId="0" fontId="0" fillId="0" borderId="6" xfId="3" applyFont="1" applyBorder="1"/>
    <xf numFmtId="0" fontId="0" fillId="0" borderId="11" xfId="3" applyFont="1" applyBorder="1"/>
    <xf numFmtId="0" fontId="27" fillId="6" borderId="16" xfId="0" applyFont="1" applyFill="1" applyBorder="1" applyAlignment="1">
      <alignment horizontal="left" vertical="center"/>
    </xf>
    <xf numFmtId="0" fontId="27" fillId="6" borderId="17" xfId="0" applyFont="1" applyFill="1" applyBorder="1" applyAlignment="1">
      <alignment horizontal="left" vertical="center"/>
    </xf>
    <xf numFmtId="0" fontId="27" fillId="6" borderId="18" xfId="0" applyFont="1" applyFill="1" applyBorder="1" applyAlignment="1">
      <alignment horizontal="left" vertical="center"/>
    </xf>
    <xf numFmtId="0" fontId="26" fillId="0" borderId="14" xfId="0" applyFont="1" applyFill="1" applyBorder="1" applyAlignment="1">
      <alignment horizontal="left" vertical="center" wrapText="1"/>
    </xf>
    <xf numFmtId="0" fontId="14" fillId="2" borderId="3" xfId="0" applyFont="1" applyFill="1" applyBorder="1" applyAlignment="1">
      <alignment horizontal="center" vertical="center" wrapText="1"/>
    </xf>
    <xf numFmtId="0" fontId="14" fillId="2" borderId="4" xfId="0" applyFont="1" applyFill="1" applyBorder="1" applyAlignment="1">
      <alignment horizontal="center" vertical="center" wrapText="1"/>
    </xf>
    <xf numFmtId="0" fontId="14" fillId="2" borderId="9" xfId="0" applyFont="1" applyFill="1" applyBorder="1" applyAlignment="1">
      <alignment horizontal="center" vertical="center" wrapText="1"/>
    </xf>
    <xf numFmtId="0" fontId="14" fillId="3" borderId="3" xfId="0" applyFont="1" applyFill="1" applyBorder="1" applyAlignment="1">
      <alignment horizontal="center" vertical="center" wrapText="1"/>
    </xf>
    <xf numFmtId="0" fontId="14" fillId="3" borderId="4" xfId="0" applyFont="1" applyFill="1" applyBorder="1" applyAlignment="1">
      <alignment horizontal="center" vertical="center" wrapText="1"/>
    </xf>
    <xf numFmtId="0" fontId="14" fillId="3" borderId="9" xfId="0" applyFont="1" applyFill="1" applyBorder="1" applyAlignment="1">
      <alignment horizontal="center" vertical="center" wrapText="1"/>
    </xf>
  </cellXfs>
  <cellStyles count="42930">
    <cellStyle name="???????" xfId="86" xr:uid="{2F4ECCBF-9388-4DA0-864A-CFEEF4928086}"/>
    <cellStyle name="???????????" xfId="42181" xr:uid="{B566570D-2F51-4531-BD37-6960E2852ED5}"/>
    <cellStyle name="???????_2++" xfId="42182" xr:uid="{A8822B5A-D220-465D-96B4-1D4CD0F37095}"/>
    <cellStyle name="20 % - Akzent1" xfId="42191" hidden="1" xr:uid="{686851E1-F3AB-4A3A-B49E-C2ED4D361C29}"/>
    <cellStyle name="20 % - Akzent1" xfId="42394" hidden="1" xr:uid="{2FBF8AC8-C3B6-4166-8CD3-6520A580E61B}"/>
    <cellStyle name="20 % - Akzent1" xfId="42904" hidden="1" xr:uid="{7EAA7EE7-A12B-4B93-A792-EAC2D00E33B3}"/>
    <cellStyle name="20 % - Akzent1" xfId="42906" hidden="1" xr:uid="{14E84419-8DB0-430B-B56C-26B57B1AA474}"/>
    <cellStyle name="20 % - Akzent1 2" xfId="42426" xr:uid="{8DA10455-8270-4097-BF33-82430A732E16}"/>
    <cellStyle name="20 % - Akzent1 3" xfId="42338" xr:uid="{B415EB0D-C8F5-4653-8F71-FE40A8B9B0B8}"/>
    <cellStyle name="20 % - Akzent2" xfId="42195" hidden="1" xr:uid="{0D9D5F50-0A3B-4F18-92FC-314BD8B465D6}"/>
    <cellStyle name="20 % - Akzent2" xfId="42463" hidden="1" xr:uid="{8679E603-F61B-493D-87DD-56F230D7B56D}"/>
    <cellStyle name="20 % - Akzent2" xfId="42888" hidden="1" xr:uid="{2E268479-3F33-436D-98EE-D2BD63400296}"/>
    <cellStyle name="20 % - Akzent2" xfId="42914" hidden="1" xr:uid="{19FB21B0-BA4F-4CD9-BD44-2EF1A1D8EC9A}"/>
    <cellStyle name="20 % - Akzent2 2" xfId="42427" xr:uid="{7E12E768-4E84-49A8-A2F5-6D2E52E22BBA}"/>
    <cellStyle name="20 % - Akzent2 3" xfId="42339" xr:uid="{98B1BE83-9ECE-4494-BBF0-15F713D379CB}"/>
    <cellStyle name="20 % - Akzent3" xfId="42198" hidden="1" xr:uid="{D0C0A828-3CA0-47EE-B174-4DA78F720296}"/>
    <cellStyle name="20 % - Akzent3" xfId="42402" hidden="1" xr:uid="{C6F4A19D-FA92-4611-B9AB-0F2053344C5F}"/>
    <cellStyle name="20 % - Akzent3" xfId="42890" hidden="1" xr:uid="{1625D58E-D985-44C4-8268-F9497E342BF9}"/>
    <cellStyle name="20 % - Akzent3" xfId="42893" hidden="1" xr:uid="{F597597B-5668-4811-8BD9-5A4474C311A4}"/>
    <cellStyle name="20 % - Akzent3 2" xfId="42428" xr:uid="{A6BF4E74-8875-4E56-9F45-7334D1363353}"/>
    <cellStyle name="20 % - Akzent3 3" xfId="42340" xr:uid="{7EB85669-822F-4CC3-AE36-D02878237EFA}"/>
    <cellStyle name="20 % - Akzent4" xfId="42201" hidden="1" xr:uid="{ED4EEADE-D4D8-45D3-83C4-0AA864D6425D}"/>
    <cellStyle name="20 % - Akzent4" xfId="42388" hidden="1" xr:uid="{DE618F61-262F-4DCD-8AA8-7A114D60951F}"/>
    <cellStyle name="20 % - Akzent4" xfId="42898" hidden="1" xr:uid="{52F5B5D9-096B-4648-8A10-CCA1FEE47D8A}"/>
    <cellStyle name="20 % - Akzent4" xfId="42423" hidden="1" xr:uid="{56A67F34-C3F2-4A8C-B94B-4E6DC204D4AC}"/>
    <cellStyle name="20 % - Akzent4 2" xfId="42429" xr:uid="{D1EA4B07-55AE-4649-AE66-67C5EA371578}"/>
    <cellStyle name="20 % - Akzent4 3" xfId="42341" xr:uid="{E7900FE8-45FC-409B-BD4A-58BB494D9392}"/>
    <cellStyle name="20 % - Akzent5" xfId="42204" hidden="1" xr:uid="{7689D39C-29D6-4A88-8588-02723451274D}"/>
    <cellStyle name="20 % - Akzent5" xfId="42419" hidden="1" xr:uid="{72B95642-7421-442E-AD3C-57869CB272E0}"/>
    <cellStyle name="20 % - Akzent5" xfId="42901" hidden="1" xr:uid="{C72EE3E5-558E-49B5-8C10-7F5D28074B19}"/>
    <cellStyle name="20 % - Akzent5" xfId="42915" hidden="1" xr:uid="{ADBA4842-465F-4CA5-B176-171375EC3AD7}"/>
    <cellStyle name="20 % - Akzent5 2" xfId="42430" xr:uid="{CC500CAB-D9E3-4328-9899-49FD84DB794A}"/>
    <cellStyle name="20 % - Akzent5 3" xfId="42342" xr:uid="{E8613624-B8E7-4B5A-90C2-88A87FAE1C01}"/>
    <cellStyle name="20 % - Akzent6" xfId="42207" hidden="1" xr:uid="{27B0B737-320E-4BBB-BBCB-EC85D335E05A}"/>
    <cellStyle name="20 % - Akzent6" xfId="42390" hidden="1" xr:uid="{098B88AE-5AFA-46D3-9979-FBF39FDAE33E}"/>
    <cellStyle name="20 % - Akzent6" xfId="42895" hidden="1" xr:uid="{92C9FDD8-8F43-481F-AD46-FD6049754D18}"/>
    <cellStyle name="20 % - Akzent6" xfId="42892" hidden="1" xr:uid="{8B4E5D23-0A7E-444F-897F-E19D92F071CB}"/>
    <cellStyle name="20 % - Akzent6 2" xfId="42431" xr:uid="{26CCF5AB-0D33-4EEF-9031-F5E97017EF74}"/>
    <cellStyle name="20 % - Akzent6 3" xfId="42343" xr:uid="{2DA2854D-D286-4C58-964B-A7F1CB66AA7B}"/>
    <cellStyle name="20 % - Accent1" xfId="87" xr:uid="{82128770-12AB-458A-B28F-C3EA3E009349}"/>
    <cellStyle name="20 % - Accent2" xfId="88" xr:uid="{4F7704DF-7C54-4765-A68B-5AF460F6F4DD}"/>
    <cellStyle name="20 % - Accent3" xfId="89" xr:uid="{98C8445F-884E-4406-95DF-E1986D72CE28}"/>
    <cellStyle name="20 % - Accent4" xfId="90" xr:uid="{97E04609-5BAF-4AC2-83A4-4857EC3FCB55}"/>
    <cellStyle name="20 % - Accent5" xfId="91" xr:uid="{C5FC6AB7-74B8-4260-8BA9-2F92FB7C322F}"/>
    <cellStyle name="20 % - Accent6" xfId="92" xr:uid="{4E5606EA-A00D-479D-BD3F-CE54F0CEAD6D}"/>
    <cellStyle name="20% - 1. jelölőszín" xfId="93" xr:uid="{844E0446-314E-43F9-98EC-00F97DC9B0AD}"/>
    <cellStyle name="20% - 2. jelölőszín" xfId="94" xr:uid="{16C8261D-C04B-4334-8171-D4319B47591D}"/>
    <cellStyle name="20% - 3. jelölőszín" xfId="95" xr:uid="{741B46BF-8B2F-4998-BB81-85ED775D93CD}"/>
    <cellStyle name="20% - 4. jelölőszín" xfId="96" xr:uid="{25B2A895-BE29-4D20-AE44-F2D1014B7EFA}"/>
    <cellStyle name="20% - 5. jelölőszín" xfId="97" xr:uid="{3D100450-D8A7-4593-A683-A22357DD46D3}"/>
    <cellStyle name="20% - 6. jelölőszín" xfId="98" xr:uid="{16C10718-1DDE-488E-BB6C-9774F708AE26}"/>
    <cellStyle name="20% - Accent1" xfId="52" builtinId="30" customBuiltin="1"/>
    <cellStyle name="20% - Accent1 10" xfId="99" xr:uid="{5F073610-BAD1-41E8-9A93-032E5A07DBFC}"/>
    <cellStyle name="20% - Accent1 10 2" xfId="100" xr:uid="{2C664F90-E365-4879-88B5-2BBF4E1B859A}"/>
    <cellStyle name="20% - Accent1 11" xfId="101" xr:uid="{185C2E00-E272-4675-82D8-8E40072D0141}"/>
    <cellStyle name="20% - Accent1 11 2" xfId="102" xr:uid="{714542B3-51F7-43F3-961F-6CD9AE435BED}"/>
    <cellStyle name="20% - Accent1 12" xfId="103" xr:uid="{AF5F489D-9BC8-4217-B735-584A83E16288}"/>
    <cellStyle name="20% - Accent1 13" xfId="104" xr:uid="{9AB5D55E-18F3-4B1B-8447-B75D56A76AE4}"/>
    <cellStyle name="20% - Accent1 14" xfId="105" xr:uid="{2673B19A-1C73-4A30-B1DF-2DE677485D1C}"/>
    <cellStyle name="20% - Accent1 15" xfId="106" xr:uid="{CAA5124E-1E10-41B8-A877-CF1482D98354}"/>
    <cellStyle name="20% - Accent1 16" xfId="107" xr:uid="{8181243E-FD25-490E-B840-F39E12867E56}"/>
    <cellStyle name="20% - Accent1 17" xfId="108" xr:uid="{AC7B1EC3-2C56-483D-B4BB-C25A05255D69}"/>
    <cellStyle name="20% - Accent1 18" xfId="109" xr:uid="{3C3E4F56-9F2E-4207-AD1F-44CA49CBE7A0}"/>
    <cellStyle name="20% - Accent1 19" xfId="110" xr:uid="{F8EE0E9D-72AD-4BDA-B645-BC5860E84BE3}"/>
    <cellStyle name="20% - Accent1 2" xfId="111" xr:uid="{8F354164-A7A9-4971-9F96-4147175E1BBE}"/>
    <cellStyle name="20% - Accent1 2 10" xfId="112" xr:uid="{2AB6A97D-A45D-464B-82A7-D1B9F85269C8}"/>
    <cellStyle name="20% - Accent1 2 10 2" xfId="113" xr:uid="{4F57EB08-1960-4311-A9F8-F1B9A877941A}"/>
    <cellStyle name="20% - Accent1 2 10 3" xfId="114" xr:uid="{85337CC0-3260-4AC3-8562-C7570F713D78}"/>
    <cellStyle name="20% - Accent1 2 11" xfId="115" xr:uid="{9C36A394-8E02-4105-8FC4-40E1FA6B7E44}"/>
    <cellStyle name="20% - Accent1 2 11 2" xfId="116" xr:uid="{16E4B475-FB50-447D-B8F9-5A49D01DF82B}"/>
    <cellStyle name="20% - Accent1 2 11 3" xfId="117" xr:uid="{E87852CB-9A46-4562-82ED-5A94661325BD}"/>
    <cellStyle name="20% - Accent1 2 12" xfId="118" xr:uid="{41B0E21F-A369-4844-BAD6-97492936A23E}"/>
    <cellStyle name="20% - Accent1 2 12 2" xfId="119" xr:uid="{0780D135-1E27-44DB-88DE-09E907EA5A7F}"/>
    <cellStyle name="20% - Accent1 2 12 3" xfId="120" xr:uid="{35FBD176-84E9-4022-8186-F278E060718C}"/>
    <cellStyle name="20% - Accent1 2 13" xfId="121" xr:uid="{7BD6D449-EE7C-4A0F-8297-E6AE669116B8}"/>
    <cellStyle name="20% - Accent1 2 13 2" xfId="122" xr:uid="{FDC3C1B5-DBDF-4A05-A7FC-243D8DEA534B}"/>
    <cellStyle name="20% - Accent1 2 14" xfId="123" xr:uid="{B1FFB25C-8929-47FD-86C9-F4072A23CF94}"/>
    <cellStyle name="20% - Accent1 2 15" xfId="124" xr:uid="{5D48F82F-A14D-4926-8C11-577DCEAF9789}"/>
    <cellStyle name="20% - Accent1 2 16" xfId="125" xr:uid="{D57E7251-1B30-4ED4-B7D2-B8D43F1545C3}"/>
    <cellStyle name="20% - Accent1 2 17" xfId="42213" xr:uid="{4DC575B7-5FA9-498E-847D-6AA2B5800152}"/>
    <cellStyle name="20% - Accent1 2 2" xfId="126" xr:uid="{C577B32E-E07B-49C5-B274-B6C253700FA7}"/>
    <cellStyle name="20% - Accent1 2 2 2" xfId="127" xr:uid="{FB48D179-23F1-424B-93CC-02F22D6928D4}"/>
    <cellStyle name="20% - Accent1 2 2 3" xfId="128" xr:uid="{F9DA25EE-A96B-490F-98E8-0DE400B5D291}"/>
    <cellStyle name="20% - Accent1 2 3" xfId="129" xr:uid="{B8AFF379-15EE-40FD-9495-79B03190F17C}"/>
    <cellStyle name="20% - Accent1 2 3 2" xfId="130" xr:uid="{0F155E01-F2E6-401C-88E8-D78E0DF979CE}"/>
    <cellStyle name="20% - Accent1 2 3 3" xfId="131" xr:uid="{FAE3B01E-FD12-440F-AA33-3278DE305729}"/>
    <cellStyle name="20% - Accent1 2 4" xfId="132" xr:uid="{9058DD4B-757B-4F7B-817E-DFA775013823}"/>
    <cellStyle name="20% - Accent1 2 4 2" xfId="133" xr:uid="{69F6F215-D672-4858-88E5-CDF2232685C2}"/>
    <cellStyle name="20% - Accent1 2 4 3" xfId="134" xr:uid="{AFE702A4-9626-471A-B4CB-4DA09A8FF75C}"/>
    <cellStyle name="20% - Accent1 2 5" xfId="135" xr:uid="{1CAD0F5F-D5EC-43A7-9051-CAC9F958C872}"/>
    <cellStyle name="20% - Accent1 2 5 2" xfId="136" xr:uid="{C43C8908-6B38-4326-871A-FD57A21DABE1}"/>
    <cellStyle name="20% - Accent1 2 5 3" xfId="137" xr:uid="{3BE514A0-C98C-4A8B-B3E4-08D8DBC78CFF}"/>
    <cellStyle name="20% - Accent1 2 6" xfId="138" xr:uid="{8DCED09D-88AE-4830-9BA5-D925185616E2}"/>
    <cellStyle name="20% - Accent1 2 6 2" xfId="139" xr:uid="{0A3C4104-DD07-4494-9CF7-BC7BA0F15419}"/>
    <cellStyle name="20% - Accent1 2 6 3" xfId="140" xr:uid="{41B53E9F-673E-4AB1-A6A3-ED89DA82D495}"/>
    <cellStyle name="20% - Accent1 2 7" xfId="141" xr:uid="{F1C5EB6F-8144-4631-8EE0-F53F616D76D1}"/>
    <cellStyle name="20% - Accent1 2 7 2" xfId="142" xr:uid="{DE1BBF0E-EB2C-4547-B1DB-2C7CD8FFB243}"/>
    <cellStyle name="20% - Accent1 2 7 3" xfId="143" xr:uid="{4BEBA54A-9FF7-46E9-A76F-5B1C8D086012}"/>
    <cellStyle name="20% - Accent1 2 8" xfId="144" xr:uid="{A8705F2A-3A7E-44B1-9D0D-E7DD362369A1}"/>
    <cellStyle name="20% - Accent1 2 8 2" xfId="145" xr:uid="{7DAC0CCD-E498-4713-A55E-7AF750EB49CB}"/>
    <cellStyle name="20% - Accent1 2 8 3" xfId="146" xr:uid="{658DC887-4EAC-4AD8-9229-633F3E5587DB}"/>
    <cellStyle name="20% - Accent1 2 9" xfId="147" xr:uid="{87A95351-A53A-4105-AB49-ED72D591C171}"/>
    <cellStyle name="20% - Accent1 2 9 2" xfId="148" xr:uid="{2B20AA1A-665D-4DB0-9422-F7C85A699F03}"/>
    <cellStyle name="20% - Accent1 2 9 3" xfId="149" xr:uid="{8661A28E-8F48-456D-BB8D-26BB50BAB086}"/>
    <cellStyle name="20% - Accent1 20" xfId="150" xr:uid="{85219FF2-A132-44FA-B4EA-5F6BD4505D9F}"/>
    <cellStyle name="20% - Accent1 21" xfId="151" xr:uid="{8A7E8141-4260-4CA7-8085-EC1548D068F2}"/>
    <cellStyle name="20% - Accent1 22" xfId="152" xr:uid="{FB2DEB55-1420-40FB-9FAE-9ED7784BDE17}"/>
    <cellStyle name="20% - Accent1 23" xfId="153" xr:uid="{98D3628F-E66E-4AA9-A98D-87045EFFC071}"/>
    <cellStyle name="20% - Accent1 24" xfId="154" xr:uid="{92CD65C9-DD4C-429F-98E9-4D04C1F589CA}"/>
    <cellStyle name="20% - Accent1 25" xfId="155" xr:uid="{234CFB13-6B24-4EC3-99B2-5194FDD7B236}"/>
    <cellStyle name="20% - Accent1 26" xfId="156" xr:uid="{3C5790D6-642A-4B09-B838-86FCC9D65F5E}"/>
    <cellStyle name="20% - Accent1 27" xfId="157" xr:uid="{B9AFEF25-4513-4B50-B01A-18D6294340C6}"/>
    <cellStyle name="20% - Accent1 28" xfId="158" xr:uid="{946CBA15-A34D-486C-8887-50B41D0709DD}"/>
    <cellStyle name="20% - Accent1 29" xfId="159" xr:uid="{BE471C56-464F-456F-9C74-E1D5F3C4064A}"/>
    <cellStyle name="20% - Accent1 3" xfId="160" xr:uid="{7F28D0AC-0D28-43CE-84B0-B31461014725}"/>
    <cellStyle name="20% - Accent1 3 10" xfId="161" xr:uid="{2CDFF995-2E35-4EDC-A63D-8697C6C35367}"/>
    <cellStyle name="20% - Accent1 3 10 2" xfId="162" xr:uid="{59E2CC3E-813B-4F1E-9FEF-516D8071D7C2}"/>
    <cellStyle name="20% - Accent1 3 11" xfId="163" xr:uid="{BE93C4AC-CD7D-4216-9D70-6050BB0264F8}"/>
    <cellStyle name="20% - Accent1 3 11 2" xfId="164" xr:uid="{F6531B18-AC62-4960-A87D-9277F930D342}"/>
    <cellStyle name="20% - Accent1 3 12" xfId="165" xr:uid="{7B277ED1-6B22-4CA5-87EA-23FDB39D2E06}"/>
    <cellStyle name="20% - Accent1 3 13" xfId="166" xr:uid="{91B383CA-431D-4160-BAC9-0B53C2D1FB27}"/>
    <cellStyle name="20% - Accent1 3 14" xfId="167" xr:uid="{DAD0CD31-EEE1-47D1-8929-5141EA0AABE3}"/>
    <cellStyle name="20% - Accent1 3 15" xfId="42296" xr:uid="{06CFB969-3331-4907-B786-862B01E9F3D0}"/>
    <cellStyle name="20% - Accent1 3 2" xfId="168" xr:uid="{62B81E50-44E0-44FA-A8A2-54E18196AFC7}"/>
    <cellStyle name="20% - Accent1 3 2 2" xfId="169" xr:uid="{C53749BC-83AB-46AB-BD50-F55E1A7F7794}"/>
    <cellStyle name="20% - Accent1 3 2 3" xfId="170" xr:uid="{D7F50E49-3610-46CC-9FC0-48FD668E94E8}"/>
    <cellStyle name="20% - Accent1 3 3" xfId="171" xr:uid="{48B11181-29F6-4FDD-ACA9-A9FCB81B3AFF}"/>
    <cellStyle name="20% - Accent1 3 3 2" xfId="172" xr:uid="{6E28EBC1-79B2-4C1C-B699-C5A9C37B5056}"/>
    <cellStyle name="20% - Accent1 3 4" xfId="173" xr:uid="{4B5987AD-0B6B-4FC3-A2BB-4FCAB16E3408}"/>
    <cellStyle name="20% - Accent1 3 4 2" xfId="174" xr:uid="{84ECEE7B-C8D1-4F52-A39F-AC347C8381E5}"/>
    <cellStyle name="20% - Accent1 3 5" xfId="175" xr:uid="{8C4315F5-C362-4E64-92B2-4F0E1F5AE749}"/>
    <cellStyle name="20% - Accent1 3 5 2" xfId="176" xr:uid="{EA976CCB-7272-4024-BA42-D8F849621954}"/>
    <cellStyle name="20% - Accent1 3 6" xfId="177" xr:uid="{AA81A4BC-A62A-4A88-BD15-EA489513C4B2}"/>
    <cellStyle name="20% - Accent1 3 6 2" xfId="178" xr:uid="{29C54D62-3462-4A6D-AF49-D06F3869B74B}"/>
    <cellStyle name="20% - Accent1 3 7" xfId="179" xr:uid="{C46FE134-62A4-4F38-99A9-83CD2B46ABF5}"/>
    <cellStyle name="20% - Accent1 3 7 2" xfId="180" xr:uid="{3FF68637-994A-467C-8FD4-1D2585B8039E}"/>
    <cellStyle name="20% - Accent1 3 8" xfId="181" xr:uid="{1D04243B-8488-47A7-8D2A-8231C54559A8}"/>
    <cellStyle name="20% - Accent1 3 8 2" xfId="182" xr:uid="{BC1AD35D-FD1C-4756-80AA-6D94B76EACFD}"/>
    <cellStyle name="20% - Accent1 3 9" xfId="183" xr:uid="{34896069-9F97-41E6-A0F0-6E5875BF5953}"/>
    <cellStyle name="20% - Accent1 3 9 2" xfId="184" xr:uid="{A5EE367C-316B-4422-8DAC-B1BBB9BDDB94}"/>
    <cellStyle name="20% - Accent1 30" xfId="185" xr:uid="{2ADCA52C-10DC-4048-BA8C-04B9916F0F7E}"/>
    <cellStyle name="20% - Accent1 31" xfId="186" xr:uid="{767F0211-DD5E-4995-9C95-2DB5BFCC079D}"/>
    <cellStyle name="20% - Accent1 32" xfId="187" xr:uid="{C4C20301-194B-4E5E-B4D5-C03611DE9400}"/>
    <cellStyle name="20% - Accent1 33" xfId="188" xr:uid="{ADC01641-1749-4EBF-AB97-84F8D29BEBC5}"/>
    <cellStyle name="20% - Accent1 34" xfId="189" xr:uid="{2AAE7F58-0272-4CD9-A52D-478649E9CB3E}"/>
    <cellStyle name="20% - Accent1 35" xfId="190" xr:uid="{AC2C1960-5B22-4156-AA8F-7697CECBE28B}"/>
    <cellStyle name="20% - Accent1 36" xfId="191" xr:uid="{C75B6921-79B4-448D-81F6-561BBF11B848}"/>
    <cellStyle name="20% - Accent1 37" xfId="192" xr:uid="{4D9FD825-27F8-4C02-A76F-A928A6677691}"/>
    <cellStyle name="20% - Accent1 38" xfId="193" xr:uid="{D0941385-F72E-49CC-B7F1-6971456B937D}"/>
    <cellStyle name="20% - Accent1 39" xfId="194" xr:uid="{D375E2E7-BC2F-429D-AC4D-AF13FE4900D1}"/>
    <cellStyle name="20% - Accent1 4" xfId="195" xr:uid="{CF59E99F-3700-4372-95EB-1592E67AEB35}"/>
    <cellStyle name="20% - Accent1 4 10" xfId="196" xr:uid="{DADFD5B4-44F9-477C-9B3D-3763D4884DBF}"/>
    <cellStyle name="20% - Accent1 4 10 2" xfId="197" xr:uid="{8E9372D2-0C88-486C-9C7F-5593A04BCECD}"/>
    <cellStyle name="20% - Accent1 4 11" xfId="198" xr:uid="{148FE8D6-7C7F-4B6A-89FC-00C6407F3A6E}"/>
    <cellStyle name="20% - Accent1 4 11 2" xfId="199" xr:uid="{31A8F833-B84A-470E-B000-034333620D23}"/>
    <cellStyle name="20% - Accent1 4 12" xfId="200" xr:uid="{B4685F23-6233-45F4-81F1-9A9E4B5057ED}"/>
    <cellStyle name="20% - Accent1 4 13" xfId="201" xr:uid="{CF4D86AE-FC8B-43D6-9C25-CB12701D3068}"/>
    <cellStyle name="20% - Accent1 4 2" xfId="202" xr:uid="{85AB5FD0-A903-4C07-BE8A-83E59D1A28E0}"/>
    <cellStyle name="20% - Accent1 4 2 2" xfId="203" xr:uid="{D96A5BA2-7D22-4208-86E1-670CD5062B70}"/>
    <cellStyle name="20% - Accent1 4 2 3" xfId="204" xr:uid="{6A27A61A-6B7C-49E2-9968-6B0DA340B6AC}"/>
    <cellStyle name="20% - Accent1 4 3" xfId="205" xr:uid="{B2C24362-8AB6-436B-A8F7-00E59D0E5C5D}"/>
    <cellStyle name="20% - Accent1 4 3 2" xfId="206" xr:uid="{7E889FCC-9582-477B-A95F-2F08CACC35A8}"/>
    <cellStyle name="20% - Accent1 4 4" xfId="207" xr:uid="{EC7E17A5-3138-4469-972D-06C6BDDB1F56}"/>
    <cellStyle name="20% - Accent1 4 4 2" xfId="208" xr:uid="{45BA4F07-CE9B-45D0-93FB-A1C2CB3CF0CC}"/>
    <cellStyle name="20% - Accent1 4 5" xfId="209" xr:uid="{4E7E6CAD-596E-48E3-B36C-6A38C6223440}"/>
    <cellStyle name="20% - Accent1 4 5 2" xfId="210" xr:uid="{C450427C-FA40-4255-9D91-5DADD2429E59}"/>
    <cellStyle name="20% - Accent1 4 6" xfId="211" xr:uid="{FF9069D4-1436-4373-B008-9AD04C765ED8}"/>
    <cellStyle name="20% - Accent1 4 6 2" xfId="212" xr:uid="{71BDDCC6-2769-45EE-BB0C-C1C0C1EC8851}"/>
    <cellStyle name="20% - Accent1 4 7" xfId="213" xr:uid="{C5B69565-8C20-445A-BA95-9143B774C226}"/>
    <cellStyle name="20% - Accent1 4 7 2" xfId="214" xr:uid="{D8844B1D-3EC1-40BB-BD00-A6821A23DB7F}"/>
    <cellStyle name="20% - Accent1 4 8" xfId="215" xr:uid="{DDBFD572-74BD-41CB-AECA-98528DD66BE6}"/>
    <cellStyle name="20% - Accent1 4 8 2" xfId="216" xr:uid="{F480C555-BE80-4BFF-9836-775B21D5D985}"/>
    <cellStyle name="20% - Accent1 4 9" xfId="217" xr:uid="{CAD0CEFC-46AB-4A4D-853A-F25D8FE766A6}"/>
    <cellStyle name="20% - Accent1 4 9 2" xfId="218" xr:uid="{CFBDC3AF-5EDD-4743-BCF5-552E9F991CEC}"/>
    <cellStyle name="20% - Accent1 40" xfId="219" xr:uid="{8C49510C-9C56-4838-92CD-7191D5446CAC}"/>
    <cellStyle name="20% - Accent1 41" xfId="220" xr:uid="{B181CF0A-6D14-4793-805B-B8CF10C55284}"/>
    <cellStyle name="20% - Accent1 42" xfId="221" xr:uid="{FBBC8640-654C-441C-A42E-317102E10044}"/>
    <cellStyle name="20% - Accent1 43" xfId="222" xr:uid="{9411C1D3-FAD8-4ECD-AF6C-A4CB87E916F2}"/>
    <cellStyle name="20% - Accent1 5" xfId="223" xr:uid="{1B9AB74D-1D96-4768-91E2-8266CAF97B24}"/>
    <cellStyle name="20% - Accent1 5 10" xfId="224" xr:uid="{0CD2A217-7419-4CD0-A63D-CBBEE1BB11FE}"/>
    <cellStyle name="20% - Accent1 5 10 2" xfId="225" xr:uid="{92EC38BD-EE9E-4AE6-A600-F7AD78CA3D01}"/>
    <cellStyle name="20% - Accent1 5 11" xfId="226" xr:uid="{D199819F-B84E-4345-8F72-3991FB4B4626}"/>
    <cellStyle name="20% - Accent1 5 11 2" xfId="227" xr:uid="{4D3688FB-12C3-42B1-AF9C-FFB3A97F7E17}"/>
    <cellStyle name="20% - Accent1 5 12" xfId="228" xr:uid="{278E1672-99BC-440D-9C2A-7DB657851EFE}"/>
    <cellStyle name="20% - Accent1 5 13" xfId="229" xr:uid="{883CFEEC-79B3-4677-BFC4-8B501CDA1EA1}"/>
    <cellStyle name="20% - Accent1 5 2" xfId="230" xr:uid="{595AEC15-DAC3-4B89-B09A-D4B332261D76}"/>
    <cellStyle name="20% - Accent1 5 2 2" xfId="231" xr:uid="{1C89DA6F-5727-4201-9AE6-3E89966A96EC}"/>
    <cellStyle name="20% - Accent1 5 2 3" xfId="232" xr:uid="{3D2B829A-7436-4717-B278-09BBB5662A41}"/>
    <cellStyle name="20% - Accent1 5 3" xfId="233" xr:uid="{F035532F-A052-4892-BEDA-4A286C04D6CB}"/>
    <cellStyle name="20% - Accent1 5 3 2" xfId="234" xr:uid="{B31E05D6-2A1E-4402-9C59-18B5E9DACBC9}"/>
    <cellStyle name="20% - Accent1 5 4" xfId="235" xr:uid="{E6AE260C-0600-46E2-8C9E-1EF41834EBB1}"/>
    <cellStyle name="20% - Accent1 5 4 2" xfId="236" xr:uid="{1E13A345-0666-4354-8140-DC8A6FA81DFE}"/>
    <cellStyle name="20% - Accent1 5 5" xfId="237" xr:uid="{5B000F78-B6B1-4E1C-BE29-31D00C58B9B1}"/>
    <cellStyle name="20% - Accent1 5 5 2" xfId="238" xr:uid="{2CDF0DCC-8025-4E25-8B1F-858CC5AA545C}"/>
    <cellStyle name="20% - Accent1 5 6" xfId="239" xr:uid="{3BC7DD66-7529-4F67-83CE-98BA70CFBAAD}"/>
    <cellStyle name="20% - Accent1 5 6 2" xfId="240" xr:uid="{A725E8FC-00D1-47E2-B207-875E8B2F00A1}"/>
    <cellStyle name="20% - Accent1 5 7" xfId="241" xr:uid="{CC6526F1-C582-4757-B766-908CBD182D7E}"/>
    <cellStyle name="20% - Accent1 5 7 2" xfId="242" xr:uid="{C9FA9A25-F8FD-41E0-949B-EB880EE886F9}"/>
    <cellStyle name="20% - Accent1 5 8" xfId="243" xr:uid="{9855C252-B7EA-4E7E-B339-2C47E224DE42}"/>
    <cellStyle name="20% - Accent1 5 8 2" xfId="244" xr:uid="{CA807083-6F53-4C41-8A49-0A01A96AAC54}"/>
    <cellStyle name="20% - Accent1 5 9" xfId="245" xr:uid="{021489AC-6BCA-4DE2-B4C0-9F2480E20D3C}"/>
    <cellStyle name="20% - Accent1 5 9 2" xfId="246" xr:uid="{1F4FFE59-99F0-4BC7-A7EE-339027A0EF58}"/>
    <cellStyle name="20% - Accent1 6" xfId="247" xr:uid="{6866BC61-05C4-47F5-ACB9-EEC8A4C2DB06}"/>
    <cellStyle name="20% - Accent1 6 10" xfId="248" xr:uid="{CD43B241-DCE1-40F6-AEB9-29D90C9A15EB}"/>
    <cellStyle name="20% - Accent1 6 10 2" xfId="249" xr:uid="{988B6CFB-D95A-465F-805F-F9E23E28E0A7}"/>
    <cellStyle name="20% - Accent1 6 11" xfId="250" xr:uid="{E5159B43-D298-47B1-AC0C-4CFAC52AD44F}"/>
    <cellStyle name="20% - Accent1 6 11 2" xfId="251" xr:uid="{71900DB7-A3D4-4BA2-8CCF-76467BA30C22}"/>
    <cellStyle name="20% - Accent1 6 12" xfId="252" xr:uid="{BF2D445A-1016-4E92-8BCD-7D696277FB68}"/>
    <cellStyle name="20% - Accent1 6 13" xfId="253" xr:uid="{7A9EAE47-3748-46AA-A91D-4BBC771AE8D7}"/>
    <cellStyle name="20% - Accent1 6 2" xfId="254" xr:uid="{FCC52A7F-1044-492C-B407-E600C5FEA2DC}"/>
    <cellStyle name="20% - Accent1 6 2 2" xfId="255" xr:uid="{6986E286-7FFC-4F9A-9A48-9098C333FFD8}"/>
    <cellStyle name="20% - Accent1 6 2 3" xfId="256" xr:uid="{F6FBC1FB-1037-4251-B595-842857635097}"/>
    <cellStyle name="20% - Accent1 6 3" xfId="257" xr:uid="{798CFE20-44DE-4F99-A9BF-2DFB65660052}"/>
    <cellStyle name="20% - Accent1 6 3 2" xfId="258" xr:uid="{516DC534-171A-44D4-9AC4-66339F9C6F2E}"/>
    <cellStyle name="20% - Accent1 6 4" xfId="259" xr:uid="{A12438F7-29CB-4A5F-BC06-33EAC8245224}"/>
    <cellStyle name="20% - Accent1 6 4 2" xfId="260" xr:uid="{11B161D0-4E03-49F5-A644-555C621AB725}"/>
    <cellStyle name="20% - Accent1 6 5" xfId="261" xr:uid="{767C5106-A300-4125-9253-7825DA8AA384}"/>
    <cellStyle name="20% - Accent1 6 5 2" xfId="262" xr:uid="{A8D91BEC-18C4-4E9D-BEFC-E926D9901E5C}"/>
    <cellStyle name="20% - Accent1 6 6" xfId="263" xr:uid="{096CC69D-B3DC-4F1B-87E8-991A1B5DC55B}"/>
    <cellStyle name="20% - Accent1 6 6 2" xfId="264" xr:uid="{149A8073-8E47-4DE0-9E2C-934FB69E9D6A}"/>
    <cellStyle name="20% - Accent1 6 7" xfId="265" xr:uid="{AE2C0D07-55C3-400B-BD33-2CD92077A694}"/>
    <cellStyle name="20% - Accent1 6 7 2" xfId="266" xr:uid="{B46F0EFD-9225-4422-9890-A38A7EC7CDAC}"/>
    <cellStyle name="20% - Accent1 6 8" xfId="267" xr:uid="{1C525F01-D5AB-4378-80AC-DE96C6C79341}"/>
    <cellStyle name="20% - Accent1 6 8 2" xfId="268" xr:uid="{519E76FB-EF7B-4F64-8A6B-4E411A6BCFEB}"/>
    <cellStyle name="20% - Accent1 6 9" xfId="269" xr:uid="{BB7EF3AD-7A15-4DA2-8590-DD8EDC704CC9}"/>
    <cellStyle name="20% - Accent1 6 9 2" xfId="270" xr:uid="{D9C20435-A23B-42BC-937F-AFDD542743E8}"/>
    <cellStyle name="20% - Accent1 7" xfId="271" xr:uid="{6AD75952-E4E5-4FE7-BD56-18D28708966B}"/>
    <cellStyle name="20% - Accent1 7 2" xfId="272" xr:uid="{325CDD18-28C9-4178-A482-82702E165066}"/>
    <cellStyle name="20% - Accent1 7 2 2" xfId="273" xr:uid="{22F51E7E-A8CA-4D5E-8E3B-53DE12F86B07}"/>
    <cellStyle name="20% - Accent1 7 3" xfId="274" xr:uid="{9248357A-EF98-41A4-B164-F312207478C4}"/>
    <cellStyle name="20% - Accent1 7 3 2" xfId="275" xr:uid="{95734038-1AB4-47B3-A76D-3485D7CCA798}"/>
    <cellStyle name="20% - Accent1 8" xfId="276" xr:uid="{ED428A8E-5D36-4D49-9ED0-668D250C48E5}"/>
    <cellStyle name="20% - Accent1 8 2" xfId="277" xr:uid="{6FC8566A-ECF0-465E-89E1-37A19EF68298}"/>
    <cellStyle name="20% - Accent1 8 2 2" xfId="278" xr:uid="{DA78CA7D-B94E-4A4B-A07F-70DB01CD5D6E}"/>
    <cellStyle name="20% - Accent1 8 3" xfId="279" xr:uid="{0F06485B-0244-4FDC-AFED-1B3169AF0D94}"/>
    <cellStyle name="20% - Accent1 8 3 2" xfId="280" xr:uid="{B891DD84-7EC4-4F4C-BF7B-DF1B4BF1BD61}"/>
    <cellStyle name="20% - Accent1 9" xfId="281" xr:uid="{61C6BE65-D5DB-4788-B949-77860CF32744}"/>
    <cellStyle name="20% - Accent1 9 2" xfId="282" xr:uid="{F27E814D-F176-4A1E-AAA6-711CFD936FB7}"/>
    <cellStyle name="20% - Accent2" xfId="55" builtinId="34" customBuiltin="1"/>
    <cellStyle name="20% - Accent2 10" xfId="283" xr:uid="{9F2AA8AF-CDD2-4374-AD21-1614288CE58C}"/>
    <cellStyle name="20% - Accent2 10 2" xfId="284" xr:uid="{242EFEA3-5091-4662-A59D-DAB10B28A1E5}"/>
    <cellStyle name="20% - Accent2 11" xfId="285" xr:uid="{DD9E36C9-DD32-42C5-B914-BD6C6A3B2BAF}"/>
    <cellStyle name="20% - Accent2 11 2" xfId="286" xr:uid="{B0F5088D-08AF-4E18-B084-17B6E008125D}"/>
    <cellStyle name="20% - Accent2 12" xfId="287" xr:uid="{34DFAB1E-D5D5-4515-8F47-D0B29FEA7EC8}"/>
    <cellStyle name="20% - Accent2 13" xfId="288" xr:uid="{983CC1B6-B7BD-42FD-83CB-862F63E2DB6C}"/>
    <cellStyle name="20% - Accent2 14" xfId="289" xr:uid="{AA0FAD2C-A21B-42D9-915B-ECA03F34F09C}"/>
    <cellStyle name="20% - Accent2 15" xfId="290" xr:uid="{48FABBF5-6E49-4DEF-8DE3-F54F20F157A1}"/>
    <cellStyle name="20% - Accent2 16" xfId="291" xr:uid="{232B798C-7409-4A90-92FB-D4E5D1924747}"/>
    <cellStyle name="20% - Accent2 17" xfId="292" xr:uid="{28092E58-B6B1-4AAD-8CF0-D78992128557}"/>
    <cellStyle name="20% - Accent2 18" xfId="293" xr:uid="{21651F69-27AD-4CDE-BFC8-B6516DB4505F}"/>
    <cellStyle name="20% - Accent2 19" xfId="294" xr:uid="{E5DF0E22-3FDB-46AC-80FB-B9D1A8A8B7A9}"/>
    <cellStyle name="20% - Accent2 2" xfId="295" xr:uid="{61D13478-8941-48DE-860F-E0F4D02CCA82}"/>
    <cellStyle name="20% - Accent2 2 10" xfId="296" xr:uid="{D74B05C6-0298-4581-8C1D-41EA91ACE3AE}"/>
    <cellStyle name="20% - Accent2 2 10 2" xfId="297" xr:uid="{A6E09EBB-3034-4D1C-BB4E-BF884F5AC32E}"/>
    <cellStyle name="20% - Accent2 2 10 3" xfId="298" xr:uid="{9A9495E4-9C22-437D-8AB8-61FC6FA7A505}"/>
    <cellStyle name="20% - Accent2 2 11" xfId="299" xr:uid="{93201AA9-CC9E-48FA-9FFF-95759BF4F0F1}"/>
    <cellStyle name="20% - Accent2 2 11 2" xfId="300" xr:uid="{1D08840C-F4A7-4CDA-8111-8574C26B35B8}"/>
    <cellStyle name="20% - Accent2 2 11 3" xfId="301" xr:uid="{7CB46C8D-0B30-4626-9FB9-398BDF330D0E}"/>
    <cellStyle name="20% - Accent2 2 12" xfId="302" xr:uid="{A241A701-DCC9-4E86-A7DE-753F5C9C33F7}"/>
    <cellStyle name="20% - Accent2 2 12 2" xfId="303" xr:uid="{F8762A2F-5C68-4670-A539-03E917102156}"/>
    <cellStyle name="20% - Accent2 2 12 3" xfId="304" xr:uid="{8B15289F-87AF-4A8C-B3C8-B1BDBCABE7C4}"/>
    <cellStyle name="20% - Accent2 2 13" xfId="305" xr:uid="{B8A16450-7391-4EF5-B132-78264462AEF7}"/>
    <cellStyle name="20% - Accent2 2 13 2" xfId="306" xr:uid="{E0E1FBF0-1767-43A1-8D3B-070B8AEA0E55}"/>
    <cellStyle name="20% - Accent2 2 14" xfId="307" xr:uid="{EDE7EE53-75DA-4AF9-831B-5D3E6021C29D}"/>
    <cellStyle name="20% - Accent2 2 15" xfId="308" xr:uid="{7DC382C9-785A-4A39-9EA8-1427F05E8AEC}"/>
    <cellStyle name="20% - Accent2 2 16" xfId="309" xr:uid="{B402A98E-FE34-4BCE-8EF6-6C7E724D77FD}"/>
    <cellStyle name="20% - Accent2 2 17" xfId="42214" xr:uid="{83130943-B4B5-4A5F-8601-7D52AB174DE0}"/>
    <cellStyle name="20% - Accent2 2 2" xfId="310" xr:uid="{8CE76257-F18B-4227-8BD9-2DF96CA80A2F}"/>
    <cellStyle name="20% - Accent2 2 2 2" xfId="311" xr:uid="{8F7364A9-C2A7-4408-B655-C7440ED83EC1}"/>
    <cellStyle name="20% - Accent2 2 2 3" xfId="312" xr:uid="{6E906C1E-98A6-4327-8114-796D3304784F}"/>
    <cellStyle name="20% - Accent2 2 3" xfId="313" xr:uid="{7BDC40B4-B6E0-4DC0-BD79-ADA542C1E8C8}"/>
    <cellStyle name="20% - Accent2 2 3 2" xfId="314" xr:uid="{10543B34-E7C2-4D40-AD71-D8026A564B4F}"/>
    <cellStyle name="20% - Accent2 2 3 3" xfId="315" xr:uid="{26E32C79-A260-4C97-AC20-2FE8B9775945}"/>
    <cellStyle name="20% - Accent2 2 4" xfId="316" xr:uid="{48991C57-57C9-4520-AFFF-40FDEA8978E3}"/>
    <cellStyle name="20% - Accent2 2 4 2" xfId="317" xr:uid="{646DF00A-D85B-4951-9F32-27D45E8447EE}"/>
    <cellStyle name="20% - Accent2 2 4 3" xfId="318" xr:uid="{BBB6B871-D79E-4D8A-9DCB-5C583EF91045}"/>
    <cellStyle name="20% - Accent2 2 5" xfId="319" xr:uid="{3AEE0B62-45F7-440E-9201-841EAE4BD0CD}"/>
    <cellStyle name="20% - Accent2 2 5 2" xfId="320" xr:uid="{D7C7CADA-A3AE-4227-B3B8-9E278D129940}"/>
    <cellStyle name="20% - Accent2 2 5 3" xfId="321" xr:uid="{7C06EF48-80A1-4157-8AC4-7999CE20D675}"/>
    <cellStyle name="20% - Accent2 2 6" xfId="322" xr:uid="{DAC4FB48-743C-474B-ADFD-8D416111C18E}"/>
    <cellStyle name="20% - Accent2 2 6 2" xfId="323" xr:uid="{E21B5F96-C4A3-4309-B395-D099C87A44B4}"/>
    <cellStyle name="20% - Accent2 2 6 3" xfId="324" xr:uid="{DD381DA4-289C-4F8E-9B00-80567518A117}"/>
    <cellStyle name="20% - Accent2 2 7" xfId="325" xr:uid="{54AE806E-0CAD-45BA-99C6-C42F717C4126}"/>
    <cellStyle name="20% - Accent2 2 7 2" xfId="326" xr:uid="{08F989EB-532E-4F91-91D7-9C137CFC370D}"/>
    <cellStyle name="20% - Accent2 2 7 3" xfId="327" xr:uid="{1733D328-C94C-4E2D-9E35-D59683F1FE42}"/>
    <cellStyle name="20% - Accent2 2 8" xfId="328" xr:uid="{072216D5-9968-474C-A023-9FF4E6CC281B}"/>
    <cellStyle name="20% - Accent2 2 8 2" xfId="329" xr:uid="{1E9B5716-A419-408A-AEC3-680C40DAC277}"/>
    <cellStyle name="20% - Accent2 2 8 3" xfId="330" xr:uid="{A34E1431-1DA6-4F9F-9F9E-16AC7AD52287}"/>
    <cellStyle name="20% - Accent2 2 9" xfId="331" xr:uid="{B9ED4077-259F-4AAA-B27B-AD1B2D0F3988}"/>
    <cellStyle name="20% - Accent2 2 9 2" xfId="332" xr:uid="{AC52FE1E-9701-46EA-B7FE-94607A2A4AA6}"/>
    <cellStyle name="20% - Accent2 2 9 3" xfId="333" xr:uid="{2A6B2B60-08AE-4DCD-B4E3-8AEC7B806FAD}"/>
    <cellStyle name="20% - Accent2 20" xfId="334" xr:uid="{B4D37CB7-66BF-4148-AFB0-0FEEF399C7F6}"/>
    <cellStyle name="20% - Accent2 21" xfId="335" xr:uid="{BAE9625C-18C9-4494-A011-8E86CDE04A5F}"/>
    <cellStyle name="20% - Accent2 22" xfId="336" xr:uid="{5E7F186D-0866-48D6-83F1-4EF446F8C504}"/>
    <cellStyle name="20% - Accent2 23" xfId="337" xr:uid="{5850AE7D-FBE8-4A97-9E32-7753E3AAF125}"/>
    <cellStyle name="20% - Accent2 24" xfId="338" xr:uid="{385B6E9D-5725-4537-B445-C1CCA88D4DC4}"/>
    <cellStyle name="20% - Accent2 25" xfId="339" xr:uid="{03062BFA-79CA-4D48-949D-997DF3E1C607}"/>
    <cellStyle name="20% - Accent2 26" xfId="340" xr:uid="{ED1AFDE9-5DD7-4572-B2C5-1C3A9303AA47}"/>
    <cellStyle name="20% - Accent2 27" xfId="341" xr:uid="{2FD9CE1E-C8FD-4ED9-A57F-8C25A1DBC637}"/>
    <cellStyle name="20% - Accent2 28" xfId="342" xr:uid="{D53A8DFC-3E68-439A-92E2-5D1DFAC71440}"/>
    <cellStyle name="20% - Accent2 29" xfId="343" xr:uid="{E877491E-9D31-491A-B6F3-24E9B57B7138}"/>
    <cellStyle name="20% - Accent2 3" xfId="344" xr:uid="{4FE44C83-B554-4D7D-90AB-A419C466CB34}"/>
    <cellStyle name="20% - Accent2 3 10" xfId="345" xr:uid="{DC2442FD-F204-4D64-88CD-8B10B0A38352}"/>
    <cellStyle name="20% - Accent2 3 10 2" xfId="346" xr:uid="{CA917A35-F1A4-4F85-968A-FB743FCA9B12}"/>
    <cellStyle name="20% - Accent2 3 11" xfId="347" xr:uid="{15BC5002-BCC0-4F72-8079-37C3E8C81D75}"/>
    <cellStyle name="20% - Accent2 3 11 2" xfId="348" xr:uid="{F0FB8414-6CF9-4967-87BC-4CE355E84335}"/>
    <cellStyle name="20% - Accent2 3 12" xfId="349" xr:uid="{FD8AFCEE-60D0-4540-A0C2-17A0F1E4884B}"/>
    <cellStyle name="20% - Accent2 3 13" xfId="350" xr:uid="{E04E61B7-351D-4790-9BF3-03A0AA6255AF}"/>
    <cellStyle name="20% - Accent2 3 14" xfId="351" xr:uid="{3B7A3B65-7BF4-4681-99C0-FAC859F0C4B8}"/>
    <cellStyle name="20% - Accent2 3 15" xfId="42297" xr:uid="{387AEA8F-55DE-4AB6-AC47-65797CE7A19B}"/>
    <cellStyle name="20% - Accent2 3 2" xfId="352" xr:uid="{FB8726C7-08FE-42E5-9A6F-CB2347B4C720}"/>
    <cellStyle name="20% - Accent2 3 2 2" xfId="353" xr:uid="{A53DF558-D84A-4AE2-A5FE-71C7CEEF49AD}"/>
    <cellStyle name="20% - Accent2 3 2 3" xfId="354" xr:uid="{871669F0-6DE8-42AE-AD2A-8AED76239AF7}"/>
    <cellStyle name="20% - Accent2 3 3" xfId="355" xr:uid="{EC92069F-DF4F-412A-84C3-621115A9BAA5}"/>
    <cellStyle name="20% - Accent2 3 3 2" xfId="356" xr:uid="{B94660E1-85E2-47A2-BD4F-D79D3FD602E3}"/>
    <cellStyle name="20% - Accent2 3 4" xfId="357" xr:uid="{01EB9AD8-85B1-4648-8712-DBC3E117E8A1}"/>
    <cellStyle name="20% - Accent2 3 4 2" xfId="358" xr:uid="{376955BC-079F-4A98-9218-15D3C2FA8045}"/>
    <cellStyle name="20% - Accent2 3 5" xfId="359" xr:uid="{4541F475-706D-4E08-8A09-B103A65B6C03}"/>
    <cellStyle name="20% - Accent2 3 5 2" xfId="360" xr:uid="{9343D55F-1600-41FB-A2D8-E854BD7C543F}"/>
    <cellStyle name="20% - Accent2 3 6" xfId="361" xr:uid="{A8BA15A0-93FC-4E53-B646-F16AEDAED050}"/>
    <cellStyle name="20% - Accent2 3 6 2" xfId="362" xr:uid="{BEDA6BA3-FC29-44BD-A325-E1A7963819A7}"/>
    <cellStyle name="20% - Accent2 3 7" xfId="363" xr:uid="{61DF27FE-C9A8-4AF6-B1C9-BEE54DB40D6F}"/>
    <cellStyle name="20% - Accent2 3 7 2" xfId="364" xr:uid="{1E28600E-73D7-4097-82C9-5603DC19260E}"/>
    <cellStyle name="20% - Accent2 3 8" xfId="365" xr:uid="{45C521EA-5923-4CD2-8C9C-9522CA0F3397}"/>
    <cellStyle name="20% - Accent2 3 8 2" xfId="366" xr:uid="{83CFCD35-7EA7-4E22-9D9A-E5523DCBADDB}"/>
    <cellStyle name="20% - Accent2 3 9" xfId="367" xr:uid="{660996DD-F72E-457F-A05E-580F33A1F7A7}"/>
    <cellStyle name="20% - Accent2 3 9 2" xfId="368" xr:uid="{AE8E8320-C2DF-43F3-8119-0303F308B045}"/>
    <cellStyle name="20% - Accent2 30" xfId="369" xr:uid="{984BC84D-4544-4EB0-98C4-8635D1B61B7C}"/>
    <cellStyle name="20% - Accent2 31" xfId="370" xr:uid="{76B55AC4-E374-4FF3-A03D-E3604DB71483}"/>
    <cellStyle name="20% - Accent2 32" xfId="371" xr:uid="{8D55E4CA-29FD-452F-9DAA-6FD3AEF946CC}"/>
    <cellStyle name="20% - Accent2 33" xfId="372" xr:uid="{4A145515-69E8-469C-A509-677EC4EBF4DD}"/>
    <cellStyle name="20% - Accent2 34" xfId="373" xr:uid="{BCF95675-2459-4F4C-800A-DF3A27707F6B}"/>
    <cellStyle name="20% - Accent2 35" xfId="374" xr:uid="{CF461877-50A2-41E3-8BD8-29B888143D4E}"/>
    <cellStyle name="20% - Accent2 36" xfId="375" xr:uid="{D382E053-9EB5-42ED-A9C4-1919A9178D62}"/>
    <cellStyle name="20% - Accent2 37" xfId="376" xr:uid="{493FDF7A-522C-4FD8-8796-40144E68723B}"/>
    <cellStyle name="20% - Accent2 38" xfId="377" xr:uid="{CFA2B097-0C77-49F1-BEC7-6FBA8548E904}"/>
    <cellStyle name="20% - Accent2 39" xfId="378" xr:uid="{70F51F48-374B-4E24-8E81-E5076FA5A323}"/>
    <cellStyle name="20% - Accent2 4" xfId="379" xr:uid="{13113FA7-855F-4D60-AABD-C38DCEAD9BED}"/>
    <cellStyle name="20% - Accent2 4 10" xfId="380" xr:uid="{C925C733-02A4-439C-8A85-57822CE9A05F}"/>
    <cellStyle name="20% - Accent2 4 10 2" xfId="381" xr:uid="{A3344474-B1DB-4C8E-B574-6DB023B5EB3E}"/>
    <cellStyle name="20% - Accent2 4 11" xfId="382" xr:uid="{AB632968-C393-4592-8324-0B7882ABB147}"/>
    <cellStyle name="20% - Accent2 4 11 2" xfId="383" xr:uid="{59918619-C279-4807-A568-FDEEF0C98193}"/>
    <cellStyle name="20% - Accent2 4 12" xfId="384" xr:uid="{DD36888C-390F-4DDB-9F09-72A257D686A9}"/>
    <cellStyle name="20% - Accent2 4 13" xfId="385" xr:uid="{F2A7C8F8-E3B7-49A6-93E1-0664F725ACCA}"/>
    <cellStyle name="20% - Accent2 4 2" xfId="386" xr:uid="{528112F2-276A-4A40-B39C-0243C651BE47}"/>
    <cellStyle name="20% - Accent2 4 2 2" xfId="387" xr:uid="{D833C0B9-B3DA-4F34-9FD4-623D63C75E94}"/>
    <cellStyle name="20% - Accent2 4 2 3" xfId="388" xr:uid="{08C03736-EAD1-495B-BDAB-1B4806F156AF}"/>
    <cellStyle name="20% - Accent2 4 3" xfId="389" xr:uid="{FD33889F-1FC8-4EA0-A0FA-507D627C67DE}"/>
    <cellStyle name="20% - Accent2 4 3 2" xfId="390" xr:uid="{2F1E86B7-0F53-4AF1-999C-290220E330F3}"/>
    <cellStyle name="20% - Accent2 4 4" xfId="391" xr:uid="{322913A1-E9E9-4511-9B94-11F6EE9F50F4}"/>
    <cellStyle name="20% - Accent2 4 4 2" xfId="392" xr:uid="{D88D7471-24EA-4136-9C7A-9A98DC7E9DD0}"/>
    <cellStyle name="20% - Accent2 4 5" xfId="393" xr:uid="{2E0B430E-EC46-4466-AF22-81448773DC76}"/>
    <cellStyle name="20% - Accent2 4 5 2" xfId="394" xr:uid="{5B604EB3-8066-4E0C-A87E-765F6611D18D}"/>
    <cellStyle name="20% - Accent2 4 6" xfId="395" xr:uid="{809E3DDE-5F6F-4529-AF1D-34F090A86F89}"/>
    <cellStyle name="20% - Accent2 4 6 2" xfId="396" xr:uid="{1DB47F16-668B-4B57-841B-3A9F8E3EE9E2}"/>
    <cellStyle name="20% - Accent2 4 7" xfId="397" xr:uid="{15901F1A-6701-4422-920A-CD90E599F8BF}"/>
    <cellStyle name="20% - Accent2 4 7 2" xfId="398" xr:uid="{9234161A-50BD-400E-A7D9-0E9388CFD9DF}"/>
    <cellStyle name="20% - Accent2 4 8" xfId="399" xr:uid="{0C9B4059-4A05-48E1-AB9F-534DB9C6FE19}"/>
    <cellStyle name="20% - Accent2 4 8 2" xfId="400" xr:uid="{6ADFE46A-1002-46BA-8B54-1011B49CDDB0}"/>
    <cellStyle name="20% - Accent2 4 9" xfId="401" xr:uid="{33647EAB-52B6-4B35-AB2A-95A18602349D}"/>
    <cellStyle name="20% - Accent2 4 9 2" xfId="402" xr:uid="{66BD334E-E769-420A-8D68-4CD5FB8D1802}"/>
    <cellStyle name="20% - Accent2 40" xfId="403" xr:uid="{DC7FD7B6-4EB7-4363-B0ED-9B3F3EC41E5D}"/>
    <cellStyle name="20% - Accent2 41" xfId="404" xr:uid="{E88CC02F-766A-425A-A976-94E7617AE70B}"/>
    <cellStyle name="20% - Accent2 42" xfId="405" xr:uid="{FE329CE5-689A-4C79-922F-4E05C7214CCA}"/>
    <cellStyle name="20% - Accent2 43" xfId="406" xr:uid="{B9883F16-60F4-48CF-960D-B17B5F6E295E}"/>
    <cellStyle name="20% - Accent2 5" xfId="407" xr:uid="{F8EA23AD-00F9-4BAB-8FEA-C342628B5615}"/>
    <cellStyle name="20% - Accent2 5 10" xfId="408" xr:uid="{A6A35111-086E-4E01-B6E9-F0095469D963}"/>
    <cellStyle name="20% - Accent2 5 10 2" xfId="409" xr:uid="{06D4B65E-7C61-466A-8054-FC86E2F37032}"/>
    <cellStyle name="20% - Accent2 5 11" xfId="410" xr:uid="{38C40081-2DEC-4DAC-8C35-68EF6C488885}"/>
    <cellStyle name="20% - Accent2 5 11 2" xfId="411" xr:uid="{67EB91A2-BBAB-43DD-AD9C-827FD822FD0E}"/>
    <cellStyle name="20% - Accent2 5 12" xfId="412" xr:uid="{33904740-8F45-44D2-9E1B-D3B7F5F04236}"/>
    <cellStyle name="20% - Accent2 5 13" xfId="413" xr:uid="{771AF6FE-CDE0-4A10-84A3-9E8C800E7437}"/>
    <cellStyle name="20% - Accent2 5 2" xfId="414" xr:uid="{C1DEDE6D-F37B-4E37-B855-C922E4807AAB}"/>
    <cellStyle name="20% - Accent2 5 2 2" xfId="415" xr:uid="{25FB8672-F5A8-48F3-B784-3DE0CCCC379B}"/>
    <cellStyle name="20% - Accent2 5 2 3" xfId="416" xr:uid="{A17ADB9C-357D-4B0E-B585-C45CFB803FE2}"/>
    <cellStyle name="20% - Accent2 5 3" xfId="417" xr:uid="{FEADF419-FCE1-4256-BB3C-E993C0231B84}"/>
    <cellStyle name="20% - Accent2 5 3 2" xfId="418" xr:uid="{B320434F-0799-4865-B655-E83184BEC85B}"/>
    <cellStyle name="20% - Accent2 5 4" xfId="419" xr:uid="{9C466A90-1F16-45C7-AA8B-879F07670DF4}"/>
    <cellStyle name="20% - Accent2 5 4 2" xfId="420" xr:uid="{753B0A5C-828E-43AD-BEF5-C3ACFBAB4F11}"/>
    <cellStyle name="20% - Accent2 5 5" xfId="421" xr:uid="{DA999021-2D50-4EE0-8254-28FF32B61295}"/>
    <cellStyle name="20% - Accent2 5 5 2" xfId="422" xr:uid="{E7311F6E-5AB0-4696-BE51-8E8E2643AC08}"/>
    <cellStyle name="20% - Accent2 5 6" xfId="423" xr:uid="{E768015C-1E83-4A65-AD87-097A1AEE4C92}"/>
    <cellStyle name="20% - Accent2 5 6 2" xfId="424" xr:uid="{45C5ACB6-41CB-41AC-81E4-9325291EFE6B}"/>
    <cellStyle name="20% - Accent2 5 7" xfId="425" xr:uid="{27DF9013-A770-4E66-BA98-EEB9FC2B60B6}"/>
    <cellStyle name="20% - Accent2 5 7 2" xfId="426" xr:uid="{D27F5E72-8FA1-43A0-8653-30B1499AE8BE}"/>
    <cellStyle name="20% - Accent2 5 8" xfId="427" xr:uid="{4B4603E1-4E68-4D18-A200-1CCD181AD910}"/>
    <cellStyle name="20% - Accent2 5 8 2" xfId="428" xr:uid="{BE647A42-017A-4BC4-BCE7-8B50889C7865}"/>
    <cellStyle name="20% - Accent2 5 9" xfId="429" xr:uid="{744A2ABC-CCE8-4595-9A7A-314A10DCE3D2}"/>
    <cellStyle name="20% - Accent2 5 9 2" xfId="430" xr:uid="{8B2F654A-710A-4ABF-A758-48AA6E69821B}"/>
    <cellStyle name="20% - Accent2 6" xfId="431" xr:uid="{C00188D5-00D6-4597-A0AE-D14C293A5C1C}"/>
    <cellStyle name="20% - Accent2 6 10" xfId="432" xr:uid="{364185C8-5180-413B-BCBC-913C86757840}"/>
    <cellStyle name="20% - Accent2 6 10 2" xfId="433" xr:uid="{24E937A5-7220-45D6-B63A-DF58D018EB9E}"/>
    <cellStyle name="20% - Accent2 6 11" xfId="434" xr:uid="{FB4B8E9F-78BB-492C-9464-977FA627778C}"/>
    <cellStyle name="20% - Accent2 6 11 2" xfId="435" xr:uid="{30E50478-4269-40A9-8183-C737E0138EDC}"/>
    <cellStyle name="20% - Accent2 6 12" xfId="436" xr:uid="{E70773FE-B8F5-4461-916C-17B651E78132}"/>
    <cellStyle name="20% - Accent2 6 13" xfId="437" xr:uid="{C29BCA6A-0597-47B8-BE88-D686DB9BC485}"/>
    <cellStyle name="20% - Accent2 6 2" xfId="438" xr:uid="{FAA69AD6-DD14-4991-8116-A5ABF7153254}"/>
    <cellStyle name="20% - Accent2 6 2 2" xfId="439" xr:uid="{707F4492-8A90-4C16-A3D2-2ED597EBF97F}"/>
    <cellStyle name="20% - Accent2 6 2 3" xfId="440" xr:uid="{8ACEAB4F-E753-46D9-A278-8CBB5E5BC1DB}"/>
    <cellStyle name="20% - Accent2 6 3" xfId="441" xr:uid="{D8AE2C3F-CF01-44EC-B008-AFF05B1C9CD3}"/>
    <cellStyle name="20% - Accent2 6 3 2" xfId="442" xr:uid="{438E8C1A-8263-4886-9F48-7C6461516F99}"/>
    <cellStyle name="20% - Accent2 6 4" xfId="443" xr:uid="{E09C5D53-A421-47BE-B394-2467684C6DDA}"/>
    <cellStyle name="20% - Accent2 6 4 2" xfId="444" xr:uid="{CB838334-9A34-4026-8664-003BC7894CBA}"/>
    <cellStyle name="20% - Accent2 6 5" xfId="445" xr:uid="{6A9C42DD-81C0-4FB8-BE39-047EC709904C}"/>
    <cellStyle name="20% - Accent2 6 5 2" xfId="446" xr:uid="{60A4C247-E1C2-4A2F-A186-5FDB7073572C}"/>
    <cellStyle name="20% - Accent2 6 6" xfId="447" xr:uid="{E38AF84C-2880-4C8A-9E32-0C73BFE9E9C1}"/>
    <cellStyle name="20% - Accent2 6 6 2" xfId="448" xr:uid="{8D902E53-E924-46BB-AA5E-5FF3595D13F5}"/>
    <cellStyle name="20% - Accent2 6 7" xfId="449" xr:uid="{BD0F987D-9629-4E8E-B9B0-3F2743A360D8}"/>
    <cellStyle name="20% - Accent2 6 7 2" xfId="450" xr:uid="{45C0EFA7-52C9-4350-B6B5-5A68C8602DB8}"/>
    <cellStyle name="20% - Accent2 6 8" xfId="451" xr:uid="{E7427068-4DED-4129-9BC8-2E96135FF675}"/>
    <cellStyle name="20% - Accent2 6 8 2" xfId="452" xr:uid="{2103389E-F68A-4C37-B34A-9510316EE00C}"/>
    <cellStyle name="20% - Accent2 6 9" xfId="453" xr:uid="{3E2C2B3D-4AE9-4137-9D3D-2B5E98D84630}"/>
    <cellStyle name="20% - Accent2 6 9 2" xfId="454" xr:uid="{EA14CE9E-D5AB-4976-BB50-F379838D8A61}"/>
    <cellStyle name="20% - Accent2 7" xfId="455" xr:uid="{52BA5EB1-7ED7-40F3-960E-4EB01069975F}"/>
    <cellStyle name="20% - Accent2 7 2" xfId="456" xr:uid="{7072C2C8-FD37-4E8E-B399-57FA3E8D14C5}"/>
    <cellStyle name="20% - Accent2 7 2 2" xfId="457" xr:uid="{6C45BA1D-1FA6-4333-BF47-D7B5EE7587AC}"/>
    <cellStyle name="20% - Accent2 7 3" xfId="458" xr:uid="{FCA525E1-2003-4CEC-8FF8-FE5128A67F4E}"/>
    <cellStyle name="20% - Accent2 7 3 2" xfId="459" xr:uid="{CB8DC439-5B8E-44E4-A8C5-629FF7B397E2}"/>
    <cellStyle name="20% - Accent2 8" xfId="460" xr:uid="{09326C88-E2EF-4CC0-B315-D7D77EC40C1A}"/>
    <cellStyle name="20% - Accent2 8 2" xfId="461" xr:uid="{0F8A6DFC-971D-47BB-AF57-FEB7D4395A63}"/>
    <cellStyle name="20% - Accent2 8 2 2" xfId="462" xr:uid="{28A9F77A-FD8D-48A3-BB4C-6492DB0B0961}"/>
    <cellStyle name="20% - Accent2 8 3" xfId="463" xr:uid="{A4227EE5-1AA5-49B3-A362-3161B83EAE8F}"/>
    <cellStyle name="20% - Accent2 8 3 2" xfId="464" xr:uid="{E58A44E8-54A7-4109-BE8E-F7216A1F6541}"/>
    <cellStyle name="20% - Accent2 9" xfId="465" xr:uid="{FA228695-8C12-4269-9FE9-1F9698EAAD3F}"/>
    <cellStyle name="20% - Accent2 9 2" xfId="466" xr:uid="{4880C383-CF09-4CA7-8DCD-948E440F8C80}"/>
    <cellStyle name="20% - Accent3" xfId="58" builtinId="38" customBuiltin="1"/>
    <cellStyle name="20% - Accent3 10" xfId="467" xr:uid="{C588D662-DB5F-482E-8C31-1E6686E0C7F0}"/>
    <cellStyle name="20% - Accent3 10 2" xfId="468" xr:uid="{E255024C-899A-4E05-8C0E-AC445966E5BF}"/>
    <cellStyle name="20% - Accent3 11" xfId="469" xr:uid="{57E1BAF5-43C2-41E4-A6D6-4F3BCCF9F82A}"/>
    <cellStyle name="20% - Accent3 11 2" xfId="470" xr:uid="{35314BD1-8304-4831-8BD1-215CC965E0C7}"/>
    <cellStyle name="20% - Accent3 12" xfId="471" xr:uid="{E7762683-4924-40FD-97DD-651091E01C23}"/>
    <cellStyle name="20% - Accent3 13" xfId="472" xr:uid="{4C8FD48C-89B5-44EC-A618-7C4F9D0D5A21}"/>
    <cellStyle name="20% - Accent3 14" xfId="473" xr:uid="{3EA45ED3-8A85-4D8D-8D69-AC41C5C1FD5E}"/>
    <cellStyle name="20% - Accent3 15" xfId="474" xr:uid="{2BB7364B-F38F-4CF7-B057-420E6D1CCFC5}"/>
    <cellStyle name="20% - Accent3 16" xfId="475" xr:uid="{24B5D4F9-C143-497F-92B6-91DABBD6BBB3}"/>
    <cellStyle name="20% - Accent3 17" xfId="476" xr:uid="{409E15BA-C262-43B6-BA67-DF8AB4809DF3}"/>
    <cellStyle name="20% - Accent3 18" xfId="477" xr:uid="{C6219D58-ECF0-4123-A526-D826716E54B0}"/>
    <cellStyle name="20% - Accent3 19" xfId="478" xr:uid="{BF455BFB-2129-46E0-BB37-9845F1244C5A}"/>
    <cellStyle name="20% - Accent3 2" xfId="479" xr:uid="{A456826F-D9AB-438D-80DC-85E7E1E2FC9F}"/>
    <cellStyle name="20% - Accent3 2 10" xfId="480" xr:uid="{537C50BC-D594-44D9-9DAD-86227B73B325}"/>
    <cellStyle name="20% - Accent3 2 10 2" xfId="481" xr:uid="{9EC3E19C-9FCE-43AB-AE39-78EC96DE5BB5}"/>
    <cellStyle name="20% - Accent3 2 10 3" xfId="482" xr:uid="{F72433F7-32C4-4F05-BC73-B13E10B9AC32}"/>
    <cellStyle name="20% - Accent3 2 11" xfId="483" xr:uid="{F099FA01-8494-4B93-9544-406380C5111C}"/>
    <cellStyle name="20% - Accent3 2 11 2" xfId="484" xr:uid="{BAE8083E-67E9-4DE3-86E2-C921D1B1A6DC}"/>
    <cellStyle name="20% - Accent3 2 11 3" xfId="485" xr:uid="{572866C8-52B4-45C2-95E4-6B349C98F6A6}"/>
    <cellStyle name="20% - Accent3 2 12" xfId="486" xr:uid="{AC7A86B1-5619-4C05-BBA2-995CA13B74B7}"/>
    <cellStyle name="20% - Accent3 2 12 2" xfId="487" xr:uid="{F85D6CAA-01C4-4C89-B028-B90FBF5A99AD}"/>
    <cellStyle name="20% - Accent3 2 12 3" xfId="488" xr:uid="{751242A0-7863-47E5-A236-F566B97E0DBD}"/>
    <cellStyle name="20% - Accent3 2 13" xfId="489" xr:uid="{15F07AEC-ED79-4B34-B99C-86D6392752C5}"/>
    <cellStyle name="20% - Accent3 2 13 2" xfId="490" xr:uid="{AC2E24CC-591C-4E5E-A9DB-A0DDE6FC5F35}"/>
    <cellStyle name="20% - Accent3 2 14" xfId="491" xr:uid="{178C34D7-E516-46AD-A432-F2A403F1E994}"/>
    <cellStyle name="20% - Accent3 2 15" xfId="492" xr:uid="{4D44B37F-FAF9-47D7-9766-DB7A31FEE4A3}"/>
    <cellStyle name="20% - Accent3 2 16" xfId="493" xr:uid="{2520ED96-783F-481A-9A35-BCE141AC7818}"/>
    <cellStyle name="20% - Accent3 2 17" xfId="42215" xr:uid="{8F65AC7A-AEB8-4939-8F75-6C11847D22ED}"/>
    <cellStyle name="20% - Accent3 2 2" xfId="494" xr:uid="{823E878F-3613-4A9D-90A9-CAB9B89B567E}"/>
    <cellStyle name="20% - Accent3 2 2 2" xfId="495" xr:uid="{5C838102-3D74-47E3-AE56-D194FC21253E}"/>
    <cellStyle name="20% - Accent3 2 2 3" xfId="496" xr:uid="{6624B661-7755-4815-B70A-BE579356E52A}"/>
    <cellStyle name="20% - Accent3 2 3" xfId="497" xr:uid="{4DDDE791-B8C4-4D95-A77A-2D826C2D5AD2}"/>
    <cellStyle name="20% - Accent3 2 3 2" xfId="498" xr:uid="{AD0FA90C-D1E3-4327-9CA4-F425AA08BDBB}"/>
    <cellStyle name="20% - Accent3 2 3 3" xfId="499" xr:uid="{4417DB27-3DAE-4539-BBD8-BB6B96A5EBC4}"/>
    <cellStyle name="20% - Accent3 2 4" xfId="500" xr:uid="{2CDA1A26-C820-40F7-9CE5-DB8FA81AE174}"/>
    <cellStyle name="20% - Accent3 2 4 2" xfId="501" xr:uid="{0801B6FB-7859-423B-BBB5-F1948EF06FF2}"/>
    <cellStyle name="20% - Accent3 2 4 3" xfId="502" xr:uid="{0D22CD09-6AD7-45A8-8BF9-05BF8BAA7511}"/>
    <cellStyle name="20% - Accent3 2 5" xfId="503" xr:uid="{292F92D4-A9C4-4DE7-B63D-8E3CC261FFD4}"/>
    <cellStyle name="20% - Accent3 2 5 2" xfId="504" xr:uid="{78EF81B9-E1EF-4DE6-AA7E-56CE0DD19963}"/>
    <cellStyle name="20% - Accent3 2 5 3" xfId="505" xr:uid="{7B219941-A899-4B27-8D08-810A272C6BBA}"/>
    <cellStyle name="20% - Accent3 2 6" xfId="506" xr:uid="{B0AC99AD-EE8B-4B43-B129-D296F9C4F0CA}"/>
    <cellStyle name="20% - Accent3 2 6 2" xfId="507" xr:uid="{854259A8-1572-4B15-BFF5-0AD297EF1610}"/>
    <cellStyle name="20% - Accent3 2 6 3" xfId="508" xr:uid="{4F86EC41-7DB0-413F-8916-1CE9AAB87E7B}"/>
    <cellStyle name="20% - Accent3 2 7" xfId="509" xr:uid="{0DFB0197-2408-49B7-8F0F-1A66D64EFD46}"/>
    <cellStyle name="20% - Accent3 2 7 2" xfId="510" xr:uid="{931B9407-CB01-4A61-AE10-9CF005F7ABD3}"/>
    <cellStyle name="20% - Accent3 2 7 3" xfId="511" xr:uid="{4C6F6373-4040-4695-9EB3-1045E83BC1A1}"/>
    <cellStyle name="20% - Accent3 2 8" xfId="512" xr:uid="{B07FE05E-1355-4061-BFC1-3CBAFB88FE9B}"/>
    <cellStyle name="20% - Accent3 2 8 2" xfId="513" xr:uid="{60EEAE7F-8510-4689-93FC-C3544DEF1980}"/>
    <cellStyle name="20% - Accent3 2 8 3" xfId="514" xr:uid="{9EDA9256-417F-481E-85F7-DC149B8B46EB}"/>
    <cellStyle name="20% - Accent3 2 9" xfId="515" xr:uid="{C312A3E7-F94C-4A04-A905-145B9E6A93F5}"/>
    <cellStyle name="20% - Accent3 2 9 2" xfId="516" xr:uid="{C34C6D69-3AD2-4A9F-BBF5-9CD2B701A946}"/>
    <cellStyle name="20% - Accent3 2 9 3" xfId="517" xr:uid="{A732EDB5-420D-4625-9E13-0EE0500FE759}"/>
    <cellStyle name="20% - Accent3 20" xfId="518" xr:uid="{B8F9B223-DE78-42F6-AD65-C9D2D6981A4E}"/>
    <cellStyle name="20% - Accent3 21" xfId="519" xr:uid="{CA38DD83-FEFF-48B9-A03F-9C3CEF88DB5F}"/>
    <cellStyle name="20% - Accent3 22" xfId="520" xr:uid="{84901AE1-0459-48B2-8AF9-D6B7A5BE1381}"/>
    <cellStyle name="20% - Accent3 23" xfId="521" xr:uid="{0CF9D89F-057A-48F8-BE44-7AEF93A477C3}"/>
    <cellStyle name="20% - Accent3 24" xfId="522" xr:uid="{7EC9A843-88F2-49FE-A353-BF2441A69516}"/>
    <cellStyle name="20% - Accent3 25" xfId="523" xr:uid="{17B97923-F1CA-48A3-97D6-039C9084B704}"/>
    <cellStyle name="20% - Accent3 26" xfId="524" xr:uid="{4ACD81CD-F6E7-49C3-AC77-206101B353A2}"/>
    <cellStyle name="20% - Accent3 27" xfId="525" xr:uid="{FE9D18CE-8D46-4D70-A69D-DA832F0723BB}"/>
    <cellStyle name="20% - Accent3 28" xfId="526" xr:uid="{B92DFD5E-6960-49A5-AE7A-AF8911A6A82A}"/>
    <cellStyle name="20% - Accent3 29" xfId="527" xr:uid="{0C6E8EEC-0DDF-4EB2-85FA-7DC5B3330CFE}"/>
    <cellStyle name="20% - Accent3 3" xfId="528" xr:uid="{80F12A27-B081-4E0E-B577-21843841A8C3}"/>
    <cellStyle name="20% - Accent3 3 10" xfId="529" xr:uid="{5ABDF20C-D6CA-4AC1-99C7-7D86B120B153}"/>
    <cellStyle name="20% - Accent3 3 10 2" xfId="530" xr:uid="{BFF493EE-DDE6-4F5C-8B01-B94D1202F73A}"/>
    <cellStyle name="20% - Accent3 3 11" xfId="531" xr:uid="{9021045F-E74A-49E5-8EA4-1FEB1E01A326}"/>
    <cellStyle name="20% - Accent3 3 11 2" xfId="532" xr:uid="{901B4630-F0E1-4568-8C26-3826E5B63DF2}"/>
    <cellStyle name="20% - Accent3 3 12" xfId="533" xr:uid="{CF733A46-DD0F-47EB-B36B-675548EA0CEF}"/>
    <cellStyle name="20% - Accent3 3 13" xfId="534" xr:uid="{680A386A-57C8-419F-AEA8-BF271EB74D25}"/>
    <cellStyle name="20% - Accent3 3 14" xfId="535" xr:uid="{DFE499BD-588F-4561-8C4B-BBD09DA411DF}"/>
    <cellStyle name="20% - Accent3 3 15" xfId="42298" xr:uid="{FCE4FA54-2E0C-4459-BCC1-04BA91C3FAA4}"/>
    <cellStyle name="20% - Accent3 3 2" xfId="536" xr:uid="{6005BBA4-4324-40A6-A8A9-B266DA1AD847}"/>
    <cellStyle name="20% - Accent3 3 2 2" xfId="537" xr:uid="{04F8CC37-F7AD-4EE4-987A-171B64839216}"/>
    <cellStyle name="20% - Accent3 3 2 3" xfId="538" xr:uid="{AEDAC54F-D114-4F28-A8D9-4FD336ABCA84}"/>
    <cellStyle name="20% - Accent3 3 3" xfId="539" xr:uid="{F29D5B0A-85C8-40F7-A855-9CD4D5300224}"/>
    <cellStyle name="20% - Accent3 3 3 2" xfId="540" xr:uid="{41B30CE0-DE5A-4B4C-957D-408A3CCDA207}"/>
    <cellStyle name="20% - Accent3 3 4" xfId="541" xr:uid="{D5B35835-4019-4D08-81AA-9C451FC09C4B}"/>
    <cellStyle name="20% - Accent3 3 4 2" xfId="542" xr:uid="{500E3D05-2507-4AAA-A211-AE89537EB651}"/>
    <cellStyle name="20% - Accent3 3 5" xfId="543" xr:uid="{6CADEDCF-CA06-4116-A807-93E714EEA446}"/>
    <cellStyle name="20% - Accent3 3 5 2" xfId="544" xr:uid="{57018184-5780-4C1B-BD80-DE046118F401}"/>
    <cellStyle name="20% - Accent3 3 6" xfId="545" xr:uid="{1E46533F-E761-4AA0-BF44-33F79635CD44}"/>
    <cellStyle name="20% - Accent3 3 6 2" xfId="546" xr:uid="{E71ABB88-ADF9-4DC5-AD4A-7DA055D9E276}"/>
    <cellStyle name="20% - Accent3 3 7" xfId="547" xr:uid="{F35B04D0-1ADD-400D-9405-CF7A7BAAC5CE}"/>
    <cellStyle name="20% - Accent3 3 7 2" xfId="548" xr:uid="{DD833C3D-A7EA-4E11-A201-F85CCB5C0FBC}"/>
    <cellStyle name="20% - Accent3 3 8" xfId="549" xr:uid="{4F48AC49-6EDA-4AD9-AFE6-41D4D4FADF14}"/>
    <cellStyle name="20% - Accent3 3 8 2" xfId="550" xr:uid="{9B6F4DCE-6AA6-42F1-BA38-6E467A35411D}"/>
    <cellStyle name="20% - Accent3 3 9" xfId="551" xr:uid="{4BADAB7D-C3DA-4071-AB38-898DF7EEF2BE}"/>
    <cellStyle name="20% - Accent3 3 9 2" xfId="552" xr:uid="{E176504A-1F02-4214-B59F-4E1240274193}"/>
    <cellStyle name="20% - Accent3 30" xfId="553" xr:uid="{BB0CF1ED-7AC2-44CB-AC4E-258D2A797049}"/>
    <cellStyle name="20% - Accent3 31" xfId="554" xr:uid="{64CE1424-D8DB-4E7B-B41F-4FF5E2B907AA}"/>
    <cellStyle name="20% - Accent3 32" xfId="555" xr:uid="{C63DE838-A15E-4521-BE52-7177B272565B}"/>
    <cellStyle name="20% - Accent3 33" xfId="556" xr:uid="{04F8094F-6F94-4DED-B663-DDA180CA1C63}"/>
    <cellStyle name="20% - Accent3 34" xfId="557" xr:uid="{3003B17C-9697-4887-A20C-1013123ABB78}"/>
    <cellStyle name="20% - Accent3 35" xfId="558" xr:uid="{B7A06A5C-C4AA-4A27-8CC0-66B9E8E6E009}"/>
    <cellStyle name="20% - Accent3 36" xfId="559" xr:uid="{E8FDC47C-89A6-4092-B7D9-BB124DC13217}"/>
    <cellStyle name="20% - Accent3 37" xfId="560" xr:uid="{E62685BB-E84D-49D0-B487-2A24E9D69E55}"/>
    <cellStyle name="20% - Accent3 38" xfId="561" xr:uid="{1F6F764D-4887-4A53-908C-9598D5D68874}"/>
    <cellStyle name="20% - Accent3 39" xfId="562" xr:uid="{51064035-FDA1-471D-AE22-DE9E88D3C85D}"/>
    <cellStyle name="20% - Accent3 4" xfId="563" xr:uid="{9A9456AA-BB36-4A69-83FE-1C47CA4C4847}"/>
    <cellStyle name="20% - Accent3 4 10" xfId="564" xr:uid="{683C3043-EBFA-4837-B96D-1020FAA023B0}"/>
    <cellStyle name="20% - Accent3 4 10 2" xfId="565" xr:uid="{723E9BD1-5EE6-4836-84B4-7463335283EC}"/>
    <cellStyle name="20% - Accent3 4 11" xfId="566" xr:uid="{57932482-44E9-48FA-83F6-869F942EBB79}"/>
    <cellStyle name="20% - Accent3 4 11 2" xfId="567" xr:uid="{B8DD15C1-9136-4ED8-8C6B-5C31CA20CA5B}"/>
    <cellStyle name="20% - Accent3 4 12" xfId="568" xr:uid="{48E14C7B-2327-419F-9515-02DB75F256A0}"/>
    <cellStyle name="20% - Accent3 4 13" xfId="569" xr:uid="{C4D1EE06-52F1-4F51-A39D-94163E2D9A93}"/>
    <cellStyle name="20% - Accent3 4 2" xfId="570" xr:uid="{1444940B-A63D-4FFA-8237-B2223863860B}"/>
    <cellStyle name="20% - Accent3 4 2 2" xfId="571" xr:uid="{248C0E55-518E-4760-AB8C-DDE4E424AF5C}"/>
    <cellStyle name="20% - Accent3 4 2 3" xfId="572" xr:uid="{98FE18E7-8F28-4083-9F76-897AFC93A61B}"/>
    <cellStyle name="20% - Accent3 4 3" xfId="573" xr:uid="{251806C7-EFB4-4508-AC0D-BA4CDF363566}"/>
    <cellStyle name="20% - Accent3 4 3 2" xfId="574" xr:uid="{FF8E6781-60F5-494E-A9CE-B10709F1A663}"/>
    <cellStyle name="20% - Accent3 4 4" xfId="575" xr:uid="{1D5A479D-2368-424E-927D-E18261CDDE72}"/>
    <cellStyle name="20% - Accent3 4 4 2" xfId="576" xr:uid="{36AEB4C7-D291-4C40-9460-2661F6721C43}"/>
    <cellStyle name="20% - Accent3 4 5" xfId="577" xr:uid="{6E1BA73C-6542-4549-96FB-0E88EC08512F}"/>
    <cellStyle name="20% - Accent3 4 5 2" xfId="578" xr:uid="{99160DBC-AF29-4626-8113-2BEAF72ADCA0}"/>
    <cellStyle name="20% - Accent3 4 6" xfId="579" xr:uid="{18326AFF-9327-4EC9-9E52-E848EAB7D0D7}"/>
    <cellStyle name="20% - Accent3 4 6 2" xfId="580" xr:uid="{608CED20-AA3D-4EDB-9D71-1E1928910F7B}"/>
    <cellStyle name="20% - Accent3 4 7" xfId="581" xr:uid="{25894798-BB29-44F0-8F8E-29C734957B9A}"/>
    <cellStyle name="20% - Accent3 4 7 2" xfId="582" xr:uid="{84F522D0-2545-4C11-8974-E376162BA7C4}"/>
    <cellStyle name="20% - Accent3 4 8" xfId="583" xr:uid="{93623D9B-ED49-4542-88DD-68581CB79EA8}"/>
    <cellStyle name="20% - Accent3 4 8 2" xfId="584" xr:uid="{4DBB85A7-DE57-47BD-9263-96A5BB63FBBD}"/>
    <cellStyle name="20% - Accent3 4 9" xfId="585" xr:uid="{D681B1C7-DBD5-451A-A259-664DAACF5423}"/>
    <cellStyle name="20% - Accent3 4 9 2" xfId="586" xr:uid="{66E03876-0C62-4AB7-9228-1A9F4DAE9C2F}"/>
    <cellStyle name="20% - Accent3 40" xfId="587" xr:uid="{06F95377-F9F0-4033-8729-0742E1F5AE97}"/>
    <cellStyle name="20% - Accent3 41" xfId="588" xr:uid="{939BE70C-F811-4122-B57A-549E223B7105}"/>
    <cellStyle name="20% - Accent3 42" xfId="589" xr:uid="{5656AD0D-3BB3-462B-B6F3-D48CCAA9BB3C}"/>
    <cellStyle name="20% - Accent3 43" xfId="590" xr:uid="{5A696752-4B1B-4B98-8329-C9B18757E8E5}"/>
    <cellStyle name="20% - Accent3 5" xfId="591" xr:uid="{91FC14A9-9186-4798-AE9F-7221AE74AB72}"/>
    <cellStyle name="20% - Accent3 5 10" xfId="592" xr:uid="{8FC5C4C9-96D9-4DC1-B539-277342A0917E}"/>
    <cellStyle name="20% - Accent3 5 10 2" xfId="593" xr:uid="{7D9E436F-78BD-4DE6-8F8F-31CBAA5E4796}"/>
    <cellStyle name="20% - Accent3 5 11" xfId="594" xr:uid="{52DC7B8B-66A7-4D65-AE90-F8CC43CBEA95}"/>
    <cellStyle name="20% - Accent3 5 11 2" xfId="595" xr:uid="{57DCC55C-726E-4BE7-AB7C-E87A8D551FAB}"/>
    <cellStyle name="20% - Accent3 5 12" xfId="596" xr:uid="{C3102E79-A0B2-4EEE-BF67-2051F4F07A88}"/>
    <cellStyle name="20% - Accent3 5 13" xfId="597" xr:uid="{61E5F543-C5B4-4113-B05E-AF13B2A960B9}"/>
    <cellStyle name="20% - Accent3 5 2" xfId="598" xr:uid="{21F8CB31-720A-44F2-9F62-A7CEA50B510D}"/>
    <cellStyle name="20% - Accent3 5 2 2" xfId="599" xr:uid="{ECAE1D5B-BB89-4BFB-9B11-BE002784C86B}"/>
    <cellStyle name="20% - Accent3 5 2 3" xfId="600" xr:uid="{7DCC6B5C-5883-45A9-935B-6828912F1B8D}"/>
    <cellStyle name="20% - Accent3 5 3" xfId="601" xr:uid="{9AF58215-C034-4CE6-BF69-92224A815FD1}"/>
    <cellStyle name="20% - Accent3 5 3 2" xfId="602" xr:uid="{80FA3809-D04F-4EC6-A5E6-8E8156BD137D}"/>
    <cellStyle name="20% - Accent3 5 4" xfId="603" xr:uid="{75270D0F-3014-4CEF-A6CA-B9A37D87F5E5}"/>
    <cellStyle name="20% - Accent3 5 4 2" xfId="604" xr:uid="{24DBE9C4-346E-4DD7-A48E-52B36B890D9C}"/>
    <cellStyle name="20% - Accent3 5 5" xfId="605" xr:uid="{566FC5A9-681C-4083-9D77-44656B57700B}"/>
    <cellStyle name="20% - Accent3 5 5 2" xfId="606" xr:uid="{0B824981-86BF-472D-9C7C-C2011211AD41}"/>
    <cellStyle name="20% - Accent3 5 6" xfId="607" xr:uid="{CD0ECD1D-6D49-4F94-9C03-28019EF02611}"/>
    <cellStyle name="20% - Accent3 5 6 2" xfId="608" xr:uid="{AB0A1B0F-6674-4BC5-BAC8-EC8167D2CCC8}"/>
    <cellStyle name="20% - Accent3 5 7" xfId="609" xr:uid="{C8EA230D-ADEC-4366-B97A-0474C759EB1A}"/>
    <cellStyle name="20% - Accent3 5 7 2" xfId="610" xr:uid="{1FDE42C7-EF74-4505-987A-D0AC9887B1BA}"/>
    <cellStyle name="20% - Accent3 5 8" xfId="611" xr:uid="{38C81A4C-878C-41B7-B048-C40322BBF3EF}"/>
    <cellStyle name="20% - Accent3 5 8 2" xfId="612" xr:uid="{F29E0BEA-BDC4-4984-B1BB-B3EA9B74C739}"/>
    <cellStyle name="20% - Accent3 5 9" xfId="613" xr:uid="{98FE0B6D-8AEE-474B-90B0-D16549044585}"/>
    <cellStyle name="20% - Accent3 5 9 2" xfId="614" xr:uid="{936AFCEE-9B43-40A5-829D-C09ADC89BCDE}"/>
    <cellStyle name="20% - Accent3 6" xfId="615" xr:uid="{B53CC003-BE33-4EF1-9DD0-D5D4B0E9127B}"/>
    <cellStyle name="20% - Accent3 6 10" xfId="616" xr:uid="{5E1CC372-7DAC-4E88-A9D7-8E00122F9887}"/>
    <cellStyle name="20% - Accent3 6 10 2" xfId="617" xr:uid="{F198A821-B018-4068-BCB6-41129DA89DB7}"/>
    <cellStyle name="20% - Accent3 6 11" xfId="618" xr:uid="{936FC336-FCA4-46C3-ABCB-28856967F35F}"/>
    <cellStyle name="20% - Accent3 6 11 2" xfId="619" xr:uid="{097F0523-143C-4BAE-9177-72182615B95C}"/>
    <cellStyle name="20% - Accent3 6 12" xfId="620" xr:uid="{5D8164AC-50E6-4471-8DFC-211C23DDDFBD}"/>
    <cellStyle name="20% - Accent3 6 13" xfId="621" xr:uid="{AD666295-3FF5-4ADF-89B0-46A812427B3C}"/>
    <cellStyle name="20% - Accent3 6 2" xfId="622" xr:uid="{7502850C-9327-4411-BDB7-AEF081450E66}"/>
    <cellStyle name="20% - Accent3 6 2 2" xfId="623" xr:uid="{3B9ADE52-1C18-4197-A1E8-F892395FF103}"/>
    <cellStyle name="20% - Accent3 6 2 3" xfId="624" xr:uid="{7C9FAD05-9CF3-4640-9139-D1CF09A70D1A}"/>
    <cellStyle name="20% - Accent3 6 3" xfId="625" xr:uid="{E3998637-A075-49D5-9733-C4341821CD69}"/>
    <cellStyle name="20% - Accent3 6 3 2" xfId="626" xr:uid="{ED403D22-E78D-4292-A3FC-B19280F33462}"/>
    <cellStyle name="20% - Accent3 6 4" xfId="627" xr:uid="{64B70E90-8F15-4E91-8316-CC266A366DF3}"/>
    <cellStyle name="20% - Accent3 6 4 2" xfId="628" xr:uid="{8C6B8460-FE25-4D67-9785-561649395946}"/>
    <cellStyle name="20% - Accent3 6 5" xfId="629" xr:uid="{83BA30FC-BAD6-45A3-AE83-30830EC7B286}"/>
    <cellStyle name="20% - Accent3 6 5 2" xfId="630" xr:uid="{C3203248-ABA8-4F4B-AD96-A23D71651AAA}"/>
    <cellStyle name="20% - Accent3 6 6" xfId="631" xr:uid="{26E56219-1A71-4F75-96ED-0F955985C612}"/>
    <cellStyle name="20% - Accent3 6 6 2" xfId="632" xr:uid="{5BE60E7C-2012-4120-A5EF-5C52BAAC2CCA}"/>
    <cellStyle name="20% - Accent3 6 7" xfId="633" xr:uid="{A1EDDC2C-536D-4855-80F1-F2E6A6822B77}"/>
    <cellStyle name="20% - Accent3 6 7 2" xfId="634" xr:uid="{745581D9-17EB-4313-B1A6-1B0F652E977C}"/>
    <cellStyle name="20% - Accent3 6 8" xfId="635" xr:uid="{71CA9B39-8793-4CCB-A282-57AE2A0C47B7}"/>
    <cellStyle name="20% - Accent3 6 8 2" xfId="636" xr:uid="{7BEE71CB-AB27-4D59-879C-A02294FCF14D}"/>
    <cellStyle name="20% - Accent3 6 9" xfId="637" xr:uid="{A18623BB-08AF-43D1-B093-CDD5AF382344}"/>
    <cellStyle name="20% - Accent3 6 9 2" xfId="638" xr:uid="{6BE122F8-1AB7-46A4-9E7C-ABB8BFEA1BE0}"/>
    <cellStyle name="20% - Accent3 7" xfId="639" xr:uid="{855669E1-6287-4EB1-896E-3A3BFAA76D5F}"/>
    <cellStyle name="20% - Accent3 7 2" xfId="640" xr:uid="{A921D99D-AC93-4FEC-A110-B6989BE5F998}"/>
    <cellStyle name="20% - Accent3 7 2 2" xfId="641" xr:uid="{B9AA2C40-2145-4984-8DE5-CB4484F500B4}"/>
    <cellStyle name="20% - Accent3 7 3" xfId="642" xr:uid="{90CCE4EE-BEF6-4083-86FE-C3E164F499D8}"/>
    <cellStyle name="20% - Accent3 7 3 2" xfId="643" xr:uid="{CE8450F8-1B89-4A29-BC38-633DE00EB33A}"/>
    <cellStyle name="20% - Accent3 8" xfId="644" xr:uid="{1819A5B8-1889-42AE-90FD-D368ED7BEF51}"/>
    <cellStyle name="20% - Accent3 8 2" xfId="645" xr:uid="{76AFECFC-3CF2-440D-9E2E-5BB4DFC451CF}"/>
    <cellStyle name="20% - Accent3 8 2 2" xfId="646" xr:uid="{DA20DCE7-C195-478E-A048-2436ECDFE2FE}"/>
    <cellStyle name="20% - Accent3 8 3" xfId="647" xr:uid="{6293A129-F26D-4B95-964D-31350E6D2767}"/>
    <cellStyle name="20% - Accent3 8 3 2" xfId="648" xr:uid="{7D40A6E3-4E50-4D01-AD0B-0CF449C194E7}"/>
    <cellStyle name="20% - Accent3 9" xfId="649" xr:uid="{228237A8-E151-48F3-9DF4-E9DF7697AAC8}"/>
    <cellStyle name="20% - Accent3 9 2" xfId="650" xr:uid="{DC228920-F4EA-484A-B6ED-41B7D2076E8C}"/>
    <cellStyle name="20% - Accent4" xfId="61" builtinId="42" customBuiltin="1"/>
    <cellStyle name="20% - Accent4 10" xfId="651" xr:uid="{D949E8CE-05E1-466D-8DED-8E5FD875D15E}"/>
    <cellStyle name="20% - Accent4 10 2" xfId="652" xr:uid="{2DAD4754-0D09-4D5D-8E7E-53F47E620C92}"/>
    <cellStyle name="20% - Accent4 11" xfId="653" xr:uid="{78AE2643-6A7F-4964-A2A5-17B642440823}"/>
    <cellStyle name="20% - Accent4 11 2" xfId="654" xr:uid="{FCABD10C-C0DD-4BA4-A063-CB297546BFD4}"/>
    <cellStyle name="20% - Accent4 12" xfId="655" xr:uid="{E6FEC84C-4895-4D43-9FA1-83241F7D3B8C}"/>
    <cellStyle name="20% - Accent4 13" xfId="656" xr:uid="{ED2D28E0-89A8-4C44-A5E3-0A67E1509B5A}"/>
    <cellStyle name="20% - Accent4 14" xfId="657" xr:uid="{E115C154-1FC8-43BC-A807-A80403EB7C6B}"/>
    <cellStyle name="20% - Accent4 15" xfId="658" xr:uid="{84A1F227-C21C-4A84-9795-E7542D189D9B}"/>
    <cellStyle name="20% - Accent4 16" xfId="659" xr:uid="{49130D7B-CA96-4C9F-BFA7-E42309A6F320}"/>
    <cellStyle name="20% - Accent4 17" xfId="660" xr:uid="{EEA72153-2D5A-4E8D-A558-E4DD1609E71D}"/>
    <cellStyle name="20% - Accent4 18" xfId="661" xr:uid="{1AB22BD8-5CCB-452F-A1B2-026A5A9FA607}"/>
    <cellStyle name="20% - Accent4 19" xfId="662" xr:uid="{5D9A2512-58B5-47D2-A814-254184EF7720}"/>
    <cellStyle name="20% - Accent4 2" xfId="663" xr:uid="{2C7A7344-288D-45FC-B9BE-5720DA1F14CC}"/>
    <cellStyle name="20% - Accent4 2 10" xfId="664" xr:uid="{A9AF56D7-7490-4309-B2C4-8B6E92F1DF9C}"/>
    <cellStyle name="20% - Accent4 2 10 2" xfId="665" xr:uid="{7BD22F1F-AC03-4707-A48F-32EAB7514558}"/>
    <cellStyle name="20% - Accent4 2 10 3" xfId="666" xr:uid="{16FA82E1-0027-45A5-909D-8F21625042E2}"/>
    <cellStyle name="20% - Accent4 2 11" xfId="667" xr:uid="{CFA3211A-32B5-497C-9309-09A3E5F4E13A}"/>
    <cellStyle name="20% - Accent4 2 11 2" xfId="668" xr:uid="{D723F119-681B-486E-AA14-89A32E4FE62A}"/>
    <cellStyle name="20% - Accent4 2 11 3" xfId="669" xr:uid="{49B5CC63-120F-43C5-9260-B0034F73DCFD}"/>
    <cellStyle name="20% - Accent4 2 12" xfId="670" xr:uid="{119E0FEE-88E2-4040-8BDF-01A88DA2BD0E}"/>
    <cellStyle name="20% - Accent4 2 12 2" xfId="671" xr:uid="{0B82AD79-94D4-41D0-99F7-A22A5BBE006B}"/>
    <cellStyle name="20% - Accent4 2 12 3" xfId="672" xr:uid="{07F78043-F396-4922-9E0F-928304925CAF}"/>
    <cellStyle name="20% - Accent4 2 13" xfId="673" xr:uid="{6D260747-5E97-41B5-9369-E7E4EE916FCC}"/>
    <cellStyle name="20% - Accent4 2 13 2" xfId="674" xr:uid="{B1C38E5E-EB58-4E51-A4BB-2C593F48804D}"/>
    <cellStyle name="20% - Accent4 2 14" xfId="675" xr:uid="{3F3661B7-EEC7-4A9D-A198-99FC2372C956}"/>
    <cellStyle name="20% - Accent4 2 15" xfId="676" xr:uid="{DA28E331-3958-4C69-9F90-076E5F94B8F5}"/>
    <cellStyle name="20% - Accent4 2 16" xfId="677" xr:uid="{57099858-356C-4530-9E1E-200EB091CA83}"/>
    <cellStyle name="20% - Accent4 2 17" xfId="42216" xr:uid="{78E61E0C-8D80-46A9-B10F-3D69173D2238}"/>
    <cellStyle name="20% - Accent4 2 2" xfId="678" xr:uid="{486EBDB3-2EED-4CED-B788-C205520CAEFC}"/>
    <cellStyle name="20% - Accent4 2 2 2" xfId="679" xr:uid="{DFB56D0B-D6CD-4FE8-90CA-270A955B7476}"/>
    <cellStyle name="20% - Accent4 2 2 3" xfId="680" xr:uid="{C3AB2292-9EA9-4029-A600-52F288075306}"/>
    <cellStyle name="20% - Accent4 2 3" xfId="681" xr:uid="{F318AD00-2F94-4170-9B3E-58F5D3947C4E}"/>
    <cellStyle name="20% - Accent4 2 3 2" xfId="682" xr:uid="{B212BD40-6868-4EF4-820A-07B8B8F726B8}"/>
    <cellStyle name="20% - Accent4 2 3 3" xfId="683" xr:uid="{98BC4594-496A-4005-A137-436BEB733965}"/>
    <cellStyle name="20% - Accent4 2 4" xfId="684" xr:uid="{C9954ABB-682B-4E09-A9DB-9FC8DBC100CF}"/>
    <cellStyle name="20% - Accent4 2 4 2" xfId="685" xr:uid="{DEDF5D0A-78BC-4C33-96DE-38BA8A7CD000}"/>
    <cellStyle name="20% - Accent4 2 4 3" xfId="686" xr:uid="{CBD1FB3C-B4CF-4027-AAD1-B7C86B52FB19}"/>
    <cellStyle name="20% - Accent4 2 5" xfId="687" xr:uid="{F00E8B2C-6829-47AD-9D94-E77F2ADF25B9}"/>
    <cellStyle name="20% - Accent4 2 5 2" xfId="688" xr:uid="{0B53EC9D-67FE-49CB-AA91-D7E1EFC0C7AB}"/>
    <cellStyle name="20% - Accent4 2 5 3" xfId="689" xr:uid="{DEA929B6-B72D-47AB-9A80-74BFCE8CE648}"/>
    <cellStyle name="20% - Accent4 2 6" xfId="690" xr:uid="{F25822B7-4054-4AE1-AA66-7E19959944F3}"/>
    <cellStyle name="20% - Accent4 2 6 2" xfId="691" xr:uid="{45F5FF9C-BEB7-44AF-9C1B-B074A9D68B6F}"/>
    <cellStyle name="20% - Accent4 2 6 3" xfId="692" xr:uid="{67DBECF4-C9B1-46A1-B31D-58E38CCC9EC1}"/>
    <cellStyle name="20% - Accent4 2 7" xfId="693" xr:uid="{F410E1DA-5367-4F23-B232-D81D981E7F28}"/>
    <cellStyle name="20% - Accent4 2 7 2" xfId="694" xr:uid="{3AB76AE4-66EB-4989-99AD-2F86CF5914A5}"/>
    <cellStyle name="20% - Accent4 2 7 3" xfId="695" xr:uid="{2CD1E856-925C-4B8E-9823-B1BB971D139D}"/>
    <cellStyle name="20% - Accent4 2 8" xfId="696" xr:uid="{5145B48E-E5E6-468F-B8DF-684D71872AC8}"/>
    <cellStyle name="20% - Accent4 2 8 2" xfId="697" xr:uid="{E0CB5A42-1DC6-4C26-B336-72B077FCC3D2}"/>
    <cellStyle name="20% - Accent4 2 8 3" xfId="698" xr:uid="{68A94063-B7E3-4AEF-8103-2001A01B9BD4}"/>
    <cellStyle name="20% - Accent4 2 9" xfId="699" xr:uid="{1829F800-4B74-4FFA-9AB7-A1E587F53FD7}"/>
    <cellStyle name="20% - Accent4 2 9 2" xfId="700" xr:uid="{08C49158-30A6-4835-828D-6EEC68EDCFD7}"/>
    <cellStyle name="20% - Accent4 2 9 3" xfId="701" xr:uid="{5A1DC7CE-AF1E-4793-84DA-A42E8B37B3B9}"/>
    <cellStyle name="20% - Accent4 20" xfId="702" xr:uid="{FDB9CE42-FEBF-4148-83EF-E99BB8E9E09D}"/>
    <cellStyle name="20% - Accent4 21" xfId="703" xr:uid="{7FFB5E4E-BB16-48AB-AA74-D34155FBBE13}"/>
    <cellStyle name="20% - Accent4 22" xfId="704" xr:uid="{DC775697-2677-4B16-AE2C-C4168B054AF4}"/>
    <cellStyle name="20% - Accent4 23" xfId="705" xr:uid="{EA67850D-C735-4ACC-8579-818C7ED11A8C}"/>
    <cellStyle name="20% - Accent4 24" xfId="706" xr:uid="{8CC0A378-BA6E-4BE2-9DC1-0A39E6F99D50}"/>
    <cellStyle name="20% - Accent4 25" xfId="707" xr:uid="{C7F031C0-5B08-47C5-BA74-61272E67B535}"/>
    <cellStyle name="20% - Accent4 26" xfId="708" xr:uid="{3DC47121-92FA-4D2C-AA1B-010474444323}"/>
    <cellStyle name="20% - Accent4 27" xfId="709" xr:uid="{4A4D1DD3-46E2-42E6-BF22-B5B281D86630}"/>
    <cellStyle name="20% - Accent4 28" xfId="710" xr:uid="{F84A388B-A534-4A3E-877D-C4D1D49782B0}"/>
    <cellStyle name="20% - Accent4 29" xfId="711" xr:uid="{7500FD75-4985-43D8-B236-5DF2DBE07177}"/>
    <cellStyle name="20% - Accent4 3" xfId="712" xr:uid="{920C56DA-340E-42C3-A4E2-23BA3E599058}"/>
    <cellStyle name="20% - Accent4 3 10" xfId="713" xr:uid="{B6F9BEF8-755E-4601-BCA5-4D764E5EC92A}"/>
    <cellStyle name="20% - Accent4 3 10 2" xfId="714" xr:uid="{1132ECC2-8804-49C9-92E3-30DA507635AC}"/>
    <cellStyle name="20% - Accent4 3 11" xfId="715" xr:uid="{28E7005A-1B98-42E3-80C8-8D5A66EE816C}"/>
    <cellStyle name="20% - Accent4 3 11 2" xfId="716" xr:uid="{A512133D-7A82-4CE8-9F7B-6BE94BCD9CE9}"/>
    <cellStyle name="20% - Accent4 3 12" xfId="717" xr:uid="{730BC0C5-18AB-46CD-AE8A-A06C6FDBF44B}"/>
    <cellStyle name="20% - Accent4 3 13" xfId="718" xr:uid="{D52E5FB5-F09F-4228-AED9-EF8BC11FEB91}"/>
    <cellStyle name="20% - Accent4 3 14" xfId="719" xr:uid="{E904CA9B-2725-4A43-B41A-BEEF02DE7384}"/>
    <cellStyle name="20% - Accent4 3 15" xfId="42299" xr:uid="{41613366-34E3-4944-A405-A4F64FC3D41D}"/>
    <cellStyle name="20% - Accent4 3 2" xfId="720" xr:uid="{9559730C-EA5E-447A-929B-43860D77A35C}"/>
    <cellStyle name="20% - Accent4 3 2 2" xfId="721" xr:uid="{5AC868C1-AE36-44A2-A0AE-EF33D67247B3}"/>
    <cellStyle name="20% - Accent4 3 2 3" xfId="722" xr:uid="{28197D9E-0919-495C-BA14-EF70A4C83784}"/>
    <cellStyle name="20% - Accent4 3 3" xfId="723" xr:uid="{9122CD3C-8672-48D8-A200-2A21801FBB93}"/>
    <cellStyle name="20% - Accent4 3 3 2" xfId="724" xr:uid="{0C20B530-9EF4-4D06-ADBB-703AAD8205AF}"/>
    <cellStyle name="20% - Accent4 3 4" xfId="725" xr:uid="{BD4A6F8B-AC3D-487B-8E21-F62D15B3E9DD}"/>
    <cellStyle name="20% - Accent4 3 4 2" xfId="726" xr:uid="{E7D8D5E4-A1F6-47BF-AFEA-B2B9C7AF1AD7}"/>
    <cellStyle name="20% - Accent4 3 5" xfId="727" xr:uid="{C2FFBE33-600D-459D-9C10-12A5A1AA38CA}"/>
    <cellStyle name="20% - Accent4 3 5 2" xfId="728" xr:uid="{617CC11F-1640-427C-A332-4BB65EB93194}"/>
    <cellStyle name="20% - Accent4 3 6" xfId="729" xr:uid="{73CE75BC-45EE-4FF0-97CA-AC99DF1525C3}"/>
    <cellStyle name="20% - Accent4 3 6 2" xfId="730" xr:uid="{7593ACA9-54CC-486C-AEE0-92F541F1881E}"/>
    <cellStyle name="20% - Accent4 3 7" xfId="731" xr:uid="{2A9741C6-2F90-4B38-BE45-C7DF136A412F}"/>
    <cellStyle name="20% - Accent4 3 7 2" xfId="732" xr:uid="{EDC91107-A50F-43DB-BB19-72FBC78F5771}"/>
    <cellStyle name="20% - Accent4 3 8" xfId="733" xr:uid="{32CC88D4-0FF4-4A90-810A-65500CE792AB}"/>
    <cellStyle name="20% - Accent4 3 8 2" xfId="734" xr:uid="{0C692550-E1B5-4002-A68C-0E5724DA4570}"/>
    <cellStyle name="20% - Accent4 3 9" xfId="735" xr:uid="{58E9EDBF-AAFB-47CB-A4BE-2F2CBCB570BF}"/>
    <cellStyle name="20% - Accent4 3 9 2" xfId="736" xr:uid="{0A7DFEA5-2C44-4BA9-B8C4-CBF24C44CD7D}"/>
    <cellStyle name="20% - Accent4 30" xfId="737" xr:uid="{1D980027-5DAD-47BE-B9CE-1DE347FB5D9E}"/>
    <cellStyle name="20% - Accent4 31" xfId="738" xr:uid="{593F2540-E27B-425E-A5D6-B27A624F64ED}"/>
    <cellStyle name="20% - Accent4 32" xfId="739" xr:uid="{420D58CE-63AE-446F-AEF9-ECD61AF18C4B}"/>
    <cellStyle name="20% - Accent4 33" xfId="740" xr:uid="{8ACC066D-22DE-4E89-9755-52901EC62117}"/>
    <cellStyle name="20% - Accent4 34" xfId="741" xr:uid="{E5149321-CAE0-495B-A277-ECE6E907809B}"/>
    <cellStyle name="20% - Accent4 35" xfId="742" xr:uid="{58EBDA42-BE52-454D-A3C8-2BD57AFD8D25}"/>
    <cellStyle name="20% - Accent4 36" xfId="743" xr:uid="{13150B2A-60C4-4FB3-8DE9-B8D7C144B4C9}"/>
    <cellStyle name="20% - Accent4 37" xfId="744" xr:uid="{C1AA60AB-F552-4D3F-ABF1-5A829F2E11BD}"/>
    <cellStyle name="20% - Accent4 38" xfId="745" xr:uid="{FC86260B-CB61-4B7C-8EBB-5BBE47FEB334}"/>
    <cellStyle name="20% - Accent4 39" xfId="746" xr:uid="{AEAF01DA-7826-4B15-B835-DF8BCBFA7485}"/>
    <cellStyle name="20% - Accent4 4" xfId="747" xr:uid="{29917D41-EDEF-445D-A0B6-3CB911E5666A}"/>
    <cellStyle name="20% - Accent4 4 10" xfId="748" xr:uid="{FA67487D-7262-4223-BFB2-E1E0B1CE207F}"/>
    <cellStyle name="20% - Accent4 4 10 2" xfId="749" xr:uid="{803A61CD-8318-4ADA-8F48-19561B7235FF}"/>
    <cellStyle name="20% - Accent4 4 11" xfId="750" xr:uid="{977E6BF8-C9BB-4983-8890-9230D81F0EDC}"/>
    <cellStyle name="20% - Accent4 4 11 2" xfId="751" xr:uid="{57C88191-FBD7-4B2D-875B-6A26235B51C1}"/>
    <cellStyle name="20% - Accent4 4 12" xfId="752" xr:uid="{292CFF75-A9C6-4936-9E4F-B412068B316F}"/>
    <cellStyle name="20% - Accent4 4 13" xfId="753" xr:uid="{F8C52702-F478-4607-A6FA-F4CBD8A4A87B}"/>
    <cellStyle name="20% - Accent4 4 2" xfId="754" xr:uid="{C2AA5D69-B445-4262-9D29-2646E26921C8}"/>
    <cellStyle name="20% - Accent4 4 2 2" xfId="755" xr:uid="{A8E12B3F-11D9-4F41-8801-E0AAC158C219}"/>
    <cellStyle name="20% - Accent4 4 2 3" xfId="756" xr:uid="{D545AABB-1469-446E-A64E-BE4BAC27D9C2}"/>
    <cellStyle name="20% - Accent4 4 3" xfId="757" xr:uid="{A85FAEB3-0861-4FBA-9691-5BFC7EF12A99}"/>
    <cellStyle name="20% - Accent4 4 3 2" xfId="758" xr:uid="{49297130-F96D-4EBE-8C17-05664AF9314F}"/>
    <cellStyle name="20% - Accent4 4 4" xfId="759" xr:uid="{BE143FDB-6886-40A3-A4F2-6D39DB17884D}"/>
    <cellStyle name="20% - Accent4 4 4 2" xfId="760" xr:uid="{D1A336FC-E8F3-445B-82F6-06C371F6DE14}"/>
    <cellStyle name="20% - Accent4 4 5" xfId="761" xr:uid="{67AD9A06-87A7-481C-81B6-C6414595FC9B}"/>
    <cellStyle name="20% - Accent4 4 5 2" xfId="762" xr:uid="{A4104C4D-7F9F-4A3B-A549-7DE0B7A7E900}"/>
    <cellStyle name="20% - Accent4 4 6" xfId="763" xr:uid="{2FC32805-6805-44C3-B849-031E9A0DCF7E}"/>
    <cellStyle name="20% - Accent4 4 6 2" xfId="764" xr:uid="{CCED3975-FCF0-499C-931D-8E51B8B8B259}"/>
    <cellStyle name="20% - Accent4 4 7" xfId="765" xr:uid="{5276A2B3-5B9A-4B79-BAAA-C44592AAC5AF}"/>
    <cellStyle name="20% - Accent4 4 7 2" xfId="766" xr:uid="{E27A6444-45CF-42F9-9F8B-DD8518C0F507}"/>
    <cellStyle name="20% - Accent4 4 8" xfId="767" xr:uid="{99B697F2-8B1B-49D3-9379-F3CF71A98DDB}"/>
    <cellStyle name="20% - Accent4 4 8 2" xfId="768" xr:uid="{ACCCB634-49F9-470F-9C76-E4C10BA20B8B}"/>
    <cellStyle name="20% - Accent4 4 9" xfId="769" xr:uid="{74FD316A-4C6C-467A-9C96-6D7EE1932CBB}"/>
    <cellStyle name="20% - Accent4 4 9 2" xfId="770" xr:uid="{CD6AF309-BAD5-4DE8-BE8D-97F0234A22E3}"/>
    <cellStyle name="20% - Accent4 40" xfId="771" xr:uid="{F1EEC470-6BF2-4769-9045-6FC0680636E0}"/>
    <cellStyle name="20% - Accent4 41" xfId="772" xr:uid="{F426CD48-864A-41DF-84AA-3AB9788290E4}"/>
    <cellStyle name="20% - Accent4 42" xfId="773" xr:uid="{E4083549-3C67-4D98-A4D1-537CF5279381}"/>
    <cellStyle name="20% - Accent4 43" xfId="774" xr:uid="{AF5D7296-C6DB-415B-B491-0901D7B434C6}"/>
    <cellStyle name="20% - Accent4 5" xfId="775" xr:uid="{DE269E9C-8589-4BD4-A16A-17D3E8BB0B64}"/>
    <cellStyle name="20% - Accent4 5 10" xfId="776" xr:uid="{6E881EB0-A9D8-4B9A-800C-0AAD8035BE68}"/>
    <cellStyle name="20% - Accent4 5 10 2" xfId="777" xr:uid="{1C4AB0D6-24F7-4A86-9C80-B22EE8A5BBAF}"/>
    <cellStyle name="20% - Accent4 5 11" xfId="778" xr:uid="{8DC997F9-C0DD-4053-B87B-C25E8A698DF2}"/>
    <cellStyle name="20% - Accent4 5 11 2" xfId="779" xr:uid="{EE523D2B-819C-4109-8BF7-BB75FA6F8416}"/>
    <cellStyle name="20% - Accent4 5 12" xfId="780" xr:uid="{9118D825-E337-4429-BD52-E0623E2090A2}"/>
    <cellStyle name="20% - Accent4 5 13" xfId="781" xr:uid="{20C2D21D-2F63-45E6-99BF-36ED1E7FC584}"/>
    <cellStyle name="20% - Accent4 5 2" xfId="782" xr:uid="{1C373A94-4493-4C7F-9F34-B36D27FE8293}"/>
    <cellStyle name="20% - Accent4 5 2 2" xfId="783" xr:uid="{4356A813-B301-4273-9AD9-711793DBDE36}"/>
    <cellStyle name="20% - Accent4 5 2 3" xfId="784" xr:uid="{40C97E23-DA79-49EF-B419-C063925B64ED}"/>
    <cellStyle name="20% - Accent4 5 3" xfId="785" xr:uid="{DC703CF3-3845-42B6-A321-A344DAF59BE0}"/>
    <cellStyle name="20% - Accent4 5 3 2" xfId="786" xr:uid="{02A6306D-8660-4158-BE3A-C66D714FA918}"/>
    <cellStyle name="20% - Accent4 5 4" xfId="787" xr:uid="{F9DBAF45-D403-455E-AFEC-F870661C2C62}"/>
    <cellStyle name="20% - Accent4 5 4 2" xfId="788" xr:uid="{F89AF34A-F4B4-498F-AA4E-BD667EB83265}"/>
    <cellStyle name="20% - Accent4 5 5" xfId="789" xr:uid="{A648E0B4-FDFE-430B-9A04-55E27B0EA2FB}"/>
    <cellStyle name="20% - Accent4 5 5 2" xfId="790" xr:uid="{59C54B60-F8F3-473E-B590-848127E3F3D9}"/>
    <cellStyle name="20% - Accent4 5 6" xfId="791" xr:uid="{15784689-16AC-4561-A900-B1D103B02E82}"/>
    <cellStyle name="20% - Accent4 5 6 2" xfId="792" xr:uid="{F9086CB4-A91F-4639-9CC5-E323AD7CF9C9}"/>
    <cellStyle name="20% - Accent4 5 7" xfId="793" xr:uid="{94E6476E-BF30-4392-A346-6E09FBAFB1C0}"/>
    <cellStyle name="20% - Accent4 5 7 2" xfId="794" xr:uid="{9697D992-8BBE-4871-A70D-CE00D6EA2987}"/>
    <cellStyle name="20% - Accent4 5 8" xfId="795" xr:uid="{05A67CBE-B094-445E-9868-6D5E5882232B}"/>
    <cellStyle name="20% - Accent4 5 8 2" xfId="796" xr:uid="{1EEC437D-1AE9-479F-985A-EE6CAC6A3DC5}"/>
    <cellStyle name="20% - Accent4 5 9" xfId="797" xr:uid="{351EF9D0-1A70-447A-A8AF-A601F01F2BE6}"/>
    <cellStyle name="20% - Accent4 5 9 2" xfId="798" xr:uid="{F1576614-E8F5-4EE1-BFBD-FC5D3C920E28}"/>
    <cellStyle name="20% - Accent4 6" xfId="799" xr:uid="{4BAA771B-FFFB-4E77-AA48-BF53360836D4}"/>
    <cellStyle name="20% - Accent4 6 10" xfId="800" xr:uid="{E4488F9A-89B8-40B0-A212-1FD3C1050266}"/>
    <cellStyle name="20% - Accent4 6 10 2" xfId="801" xr:uid="{230D57D1-C722-4F93-B8AF-E6CE0B1BB683}"/>
    <cellStyle name="20% - Accent4 6 11" xfId="802" xr:uid="{AE017027-5CF2-466C-A121-C73DA49C59A6}"/>
    <cellStyle name="20% - Accent4 6 11 2" xfId="803" xr:uid="{B295B7AA-390E-41C8-8DB1-E28374DB1278}"/>
    <cellStyle name="20% - Accent4 6 12" xfId="804" xr:uid="{ECE3FA9B-9370-4C2E-B890-073797CE0CCB}"/>
    <cellStyle name="20% - Accent4 6 13" xfId="805" xr:uid="{8F18BCD5-A47B-4163-A921-0FF311CC9DB4}"/>
    <cellStyle name="20% - Accent4 6 2" xfId="806" xr:uid="{1BF4270C-28FD-4BEE-A060-D9F3ED53DD3C}"/>
    <cellStyle name="20% - Accent4 6 2 2" xfId="807" xr:uid="{A8CF8768-271B-4A0F-9940-BF1E81712F17}"/>
    <cellStyle name="20% - Accent4 6 2 3" xfId="808" xr:uid="{BB7E4755-4933-4519-883E-C44BE98CC089}"/>
    <cellStyle name="20% - Accent4 6 3" xfId="809" xr:uid="{426DF581-6417-4DA1-BCE2-2D750C41D35A}"/>
    <cellStyle name="20% - Accent4 6 3 2" xfId="810" xr:uid="{280FDC82-A756-451C-A264-91429F59542F}"/>
    <cellStyle name="20% - Accent4 6 4" xfId="811" xr:uid="{36D04F1D-B7E7-4EA7-87AD-63741BD1A5E6}"/>
    <cellStyle name="20% - Accent4 6 4 2" xfId="812" xr:uid="{6737FBFA-AE3A-4958-A743-F17DF8BB6B47}"/>
    <cellStyle name="20% - Accent4 6 5" xfId="813" xr:uid="{D14FFDEB-E7D6-4AEB-A016-8493B4B52447}"/>
    <cellStyle name="20% - Accent4 6 5 2" xfId="814" xr:uid="{D17B9D32-AD2A-461A-9B37-7D8311F3B8D6}"/>
    <cellStyle name="20% - Accent4 6 6" xfId="815" xr:uid="{E299E03F-0A7E-45BC-AF0F-265ABACA59B5}"/>
    <cellStyle name="20% - Accent4 6 6 2" xfId="816" xr:uid="{46572574-2C4B-466A-B5E9-E729C3818F97}"/>
    <cellStyle name="20% - Accent4 6 7" xfId="817" xr:uid="{1492C517-BF2B-4079-9D0B-C160AF3C4F20}"/>
    <cellStyle name="20% - Accent4 6 7 2" xfId="818" xr:uid="{4E1805EC-4205-488F-A691-97A8A8BEB2FC}"/>
    <cellStyle name="20% - Accent4 6 8" xfId="819" xr:uid="{C21A44A8-B3DF-4971-B0AA-027C9DCFFEF3}"/>
    <cellStyle name="20% - Accent4 6 8 2" xfId="820" xr:uid="{D91D3BD9-F540-4D85-A7C8-41993D496EA7}"/>
    <cellStyle name="20% - Accent4 6 9" xfId="821" xr:uid="{06174A91-7F5C-4702-9141-4A7FE1123C65}"/>
    <cellStyle name="20% - Accent4 6 9 2" xfId="822" xr:uid="{1B2AC82B-2962-472D-BAEA-7EBBBDA7CD98}"/>
    <cellStyle name="20% - Accent4 7" xfId="823" xr:uid="{27E695EB-C733-4342-97EE-BD824782F117}"/>
    <cellStyle name="20% - Accent4 7 2" xfId="824" xr:uid="{7756BF62-53D4-4DC8-B6E0-0267A256430F}"/>
    <cellStyle name="20% - Accent4 7 2 2" xfId="825" xr:uid="{A80810DF-80B7-434D-BE7D-9B4CCE3AE3D0}"/>
    <cellStyle name="20% - Accent4 7 3" xfId="826" xr:uid="{B99303CB-171C-4EF1-92BA-FB922838E801}"/>
    <cellStyle name="20% - Accent4 7 3 2" xfId="827" xr:uid="{F8877FA1-AEAD-4265-9A30-4BFB6FCC927B}"/>
    <cellStyle name="20% - Accent4 8" xfId="828" xr:uid="{11DDE3E4-8A55-4755-8A52-541E68678040}"/>
    <cellStyle name="20% - Accent4 8 2" xfId="829" xr:uid="{8DB0D947-62CE-4BF4-87E1-8CAD9BB6432B}"/>
    <cellStyle name="20% - Accent4 8 2 2" xfId="830" xr:uid="{15486214-6B95-489A-9C7C-087A5A834652}"/>
    <cellStyle name="20% - Accent4 8 3" xfId="831" xr:uid="{0AA9CC57-393A-4274-95C4-0FA2094B30FC}"/>
    <cellStyle name="20% - Accent4 8 3 2" xfId="832" xr:uid="{C613A747-B37A-4441-BD3D-87EA7D03BB06}"/>
    <cellStyle name="20% - Accent4 9" xfId="833" xr:uid="{EEBBC33C-3D79-426B-8FDA-206E3662EED5}"/>
    <cellStyle name="20% - Accent4 9 2" xfId="834" xr:uid="{C6B14433-5BF3-47ED-AFFD-3B59A1B3D35F}"/>
    <cellStyle name="20% - Accent5" xfId="64" builtinId="46" customBuiltin="1"/>
    <cellStyle name="20% - Accent5 10" xfId="835" xr:uid="{A36276DB-BAF2-4DF5-85F5-B2E8729C04C2}"/>
    <cellStyle name="20% - Accent5 10 2" xfId="836" xr:uid="{B75A471A-5AC4-47EC-9388-2D8190F736BB}"/>
    <cellStyle name="20% - Accent5 11" xfId="837" xr:uid="{3667D846-5AAC-4DCC-93B0-C6C0A64679EF}"/>
    <cellStyle name="20% - Accent5 11 2" xfId="838" xr:uid="{139C4DDB-2FDC-483B-A16C-F83C0BD03E0C}"/>
    <cellStyle name="20% - Accent5 12" xfId="839" xr:uid="{898F4053-F2CE-443E-99B4-698277838287}"/>
    <cellStyle name="20% - Accent5 13" xfId="840" xr:uid="{46187CB9-F4AC-4736-AA39-8F4EB31B6F66}"/>
    <cellStyle name="20% - Accent5 14" xfId="841" xr:uid="{268F143A-AB5E-42BE-BDEA-1CBF40454849}"/>
    <cellStyle name="20% - Accent5 15" xfId="842" xr:uid="{C6DF01CD-2DDC-4C0C-81AA-2D18A263E1A3}"/>
    <cellStyle name="20% - Accent5 16" xfId="843" xr:uid="{4C0A2334-31A9-459D-9227-F56E548DC337}"/>
    <cellStyle name="20% - Accent5 17" xfId="844" xr:uid="{8DAA53BD-6EC5-4365-BC5D-F48141E299AB}"/>
    <cellStyle name="20% - Accent5 18" xfId="845" xr:uid="{B876F435-4391-4954-92BF-B51935A063D1}"/>
    <cellStyle name="20% - Accent5 19" xfId="846" xr:uid="{BC2E7960-1FFC-42EA-B106-445239308A34}"/>
    <cellStyle name="20% - Accent5 2" xfId="847" xr:uid="{E3B6C7EA-4A30-4D42-B343-C45EE7329999}"/>
    <cellStyle name="20% - Accent5 2 10" xfId="848" xr:uid="{1A5E7E99-6916-49B3-B6BA-273D8DDFC90D}"/>
    <cellStyle name="20% - Accent5 2 10 2" xfId="849" xr:uid="{5730CBE8-6088-4F87-BEBC-E6AE4E7C3BD4}"/>
    <cellStyle name="20% - Accent5 2 11" xfId="850" xr:uid="{38713D54-03CA-418C-8762-DAE8471C42D8}"/>
    <cellStyle name="20% - Accent5 2 11 2" xfId="851" xr:uid="{7275F527-F711-4FA4-A595-5298322A0572}"/>
    <cellStyle name="20% - Accent5 2 12" xfId="852" xr:uid="{5CA46382-33B9-49C6-BC81-C7614582E5E6}"/>
    <cellStyle name="20% - Accent5 2 12 2" xfId="853" xr:uid="{ECF5D793-5EC9-425C-83CF-4FF0F0CD31B8}"/>
    <cellStyle name="20% - Accent5 2 13" xfId="854" xr:uid="{E59848A9-D3EF-45CF-9F53-B68FC63363FF}"/>
    <cellStyle name="20% - Accent5 2 14" xfId="855" xr:uid="{4F2B0850-12A2-469F-88AE-F3E52223F92C}"/>
    <cellStyle name="20% - Accent5 2 15" xfId="856" xr:uid="{E09F6745-9763-4CD5-B60A-0BF4429AF393}"/>
    <cellStyle name="20% - Accent5 2 16" xfId="42217" xr:uid="{8AA6700F-6E2B-48A3-896C-F7FDF8482315}"/>
    <cellStyle name="20% - Accent5 2 2" xfId="857" xr:uid="{F026B7C8-784B-4ADF-9678-6A8D9F5BE1F2}"/>
    <cellStyle name="20% - Accent5 2 2 2" xfId="858" xr:uid="{4F7D022C-C6F8-4AA1-858A-4FD0AD8A2759}"/>
    <cellStyle name="20% - Accent5 2 3" xfId="859" xr:uid="{541D1D45-03E9-4DD9-B0F2-A227EBECD820}"/>
    <cellStyle name="20% - Accent5 2 3 2" xfId="860" xr:uid="{3ACF446B-C78F-4821-ABB5-6906AB3A86EB}"/>
    <cellStyle name="20% - Accent5 2 4" xfId="861" xr:uid="{FC9E8509-E492-4717-8440-334554F38B71}"/>
    <cellStyle name="20% - Accent5 2 4 2" xfId="862" xr:uid="{41E72CDB-D79A-45D2-AAA5-A40257A8BCCF}"/>
    <cellStyle name="20% - Accent5 2 5" xfId="863" xr:uid="{70FCA636-BBF5-491A-8A08-3E80C2D01934}"/>
    <cellStyle name="20% - Accent5 2 5 2" xfId="864" xr:uid="{A9238312-D976-47C2-BBB8-2DF692AD02A1}"/>
    <cellStyle name="20% - Accent5 2 6" xfId="865" xr:uid="{95BC8BC7-7D7F-4C3E-B524-CFC942929275}"/>
    <cellStyle name="20% - Accent5 2 6 2" xfId="866" xr:uid="{B8B6F2D8-40FE-4620-B33C-D69598E4AE37}"/>
    <cellStyle name="20% - Accent5 2 7" xfId="867" xr:uid="{F2C13A4D-4DE0-44E1-B8C6-671915157925}"/>
    <cellStyle name="20% - Accent5 2 7 2" xfId="868" xr:uid="{43721C87-00EF-4B05-B0CC-BF6A753FC427}"/>
    <cellStyle name="20% - Accent5 2 8" xfId="869" xr:uid="{BA233BFB-5C9B-4B58-956F-98338C2B3F41}"/>
    <cellStyle name="20% - Accent5 2 8 2" xfId="870" xr:uid="{184DD9CC-BA1B-4790-91C5-C517D945BA4D}"/>
    <cellStyle name="20% - Accent5 2 9" xfId="871" xr:uid="{9272295B-7766-4295-B72D-8EE6FA5C55BA}"/>
    <cellStyle name="20% - Accent5 2 9 2" xfId="872" xr:uid="{A309173D-5E1A-4BC9-B99F-6E5456327FD5}"/>
    <cellStyle name="20% - Accent5 20" xfId="873" xr:uid="{D3D8C031-4852-468C-9E82-9068FAF33179}"/>
    <cellStyle name="20% - Accent5 21" xfId="874" xr:uid="{A2B204D4-5A36-4A51-9CF3-D4A01E281B9D}"/>
    <cellStyle name="20% - Accent5 22" xfId="875" xr:uid="{B251723E-477C-4288-9D80-7DD57BC6B4F4}"/>
    <cellStyle name="20% - Accent5 23" xfId="876" xr:uid="{E93B9C78-FC51-466E-B5E5-2E9B4EB1A6C8}"/>
    <cellStyle name="20% - Accent5 24" xfId="877" xr:uid="{C3E24D1B-45CD-4BFC-8C63-112209483716}"/>
    <cellStyle name="20% - Accent5 25" xfId="878" xr:uid="{57B826B2-7472-486D-9F2F-8BDB247EA0C8}"/>
    <cellStyle name="20% - Accent5 26" xfId="879" xr:uid="{A8BC2DE7-A7B7-4B6F-9F18-AE1202F18B37}"/>
    <cellStyle name="20% - Accent5 27" xfId="880" xr:uid="{7C04EAF7-613B-4109-A27B-BF98599D4012}"/>
    <cellStyle name="20% - Accent5 28" xfId="881" xr:uid="{361E4364-5EC9-4978-992A-661CA4BF4F20}"/>
    <cellStyle name="20% - Accent5 29" xfId="882" xr:uid="{89645692-3A7D-463F-93DF-8B0386A5379A}"/>
    <cellStyle name="20% - Accent5 3" xfId="883" xr:uid="{EA8A568F-13BE-4AC2-A158-726CC3318466}"/>
    <cellStyle name="20% - Accent5 3 10" xfId="884" xr:uid="{E00DCD4E-8840-4E16-A749-11EE69566495}"/>
    <cellStyle name="20% - Accent5 3 10 2" xfId="885" xr:uid="{BF4EAD52-4E38-44E6-82F2-4C3D079ED31D}"/>
    <cellStyle name="20% - Accent5 3 11" xfId="886" xr:uid="{2CA89952-E220-4011-90BC-35928D2EB149}"/>
    <cellStyle name="20% - Accent5 3 11 2" xfId="887" xr:uid="{80E6A71C-8557-4508-AFA9-0AD8D1BE205E}"/>
    <cellStyle name="20% - Accent5 3 12" xfId="888" xr:uid="{A7C5AAB9-4D35-4A3B-81B3-A1F8FCA7DEFD}"/>
    <cellStyle name="20% - Accent5 3 13" xfId="42300" xr:uid="{8071AF83-8134-44E4-9B34-181B5B65A91C}"/>
    <cellStyle name="20% - Accent5 3 2" xfId="889" xr:uid="{22CEEB5D-81F9-4628-B80E-373870CA2504}"/>
    <cellStyle name="20% - Accent5 3 2 2" xfId="890" xr:uid="{3B03CBB7-3D27-4064-9294-5A1FF6359BAA}"/>
    <cellStyle name="20% - Accent5 3 3" xfId="891" xr:uid="{8A35644A-97BC-4423-BBA8-D45D1775EA91}"/>
    <cellStyle name="20% - Accent5 3 3 2" xfId="892" xr:uid="{D0596B7C-FB2B-490C-B48B-73AE2774E2B5}"/>
    <cellStyle name="20% - Accent5 3 4" xfId="893" xr:uid="{188646F9-93CB-4194-8DA5-DC076B3E620B}"/>
    <cellStyle name="20% - Accent5 3 4 2" xfId="894" xr:uid="{0644337A-D916-4567-AFC8-B82AD184E672}"/>
    <cellStyle name="20% - Accent5 3 5" xfId="895" xr:uid="{2CD4D049-B46A-4ED1-9CF0-1333680A02D7}"/>
    <cellStyle name="20% - Accent5 3 5 2" xfId="896" xr:uid="{1E071AB7-22B1-492C-8E79-6A2074439068}"/>
    <cellStyle name="20% - Accent5 3 6" xfId="897" xr:uid="{586E2CA1-7453-4BD7-A5C3-BFD97053F1B8}"/>
    <cellStyle name="20% - Accent5 3 6 2" xfId="898" xr:uid="{89C9F1ED-1C86-4F44-9629-BF3EE992D4F2}"/>
    <cellStyle name="20% - Accent5 3 7" xfId="899" xr:uid="{2B1BFCF4-2D8B-4024-874C-E22B8FAE3660}"/>
    <cellStyle name="20% - Accent5 3 7 2" xfId="900" xr:uid="{200574E6-5815-4FB8-8A98-0DF2F84302BC}"/>
    <cellStyle name="20% - Accent5 3 8" xfId="901" xr:uid="{1A4F5698-DA7C-4D12-B36A-F2B26C43CE53}"/>
    <cellStyle name="20% - Accent5 3 8 2" xfId="902" xr:uid="{5FFAB5EF-BA66-4675-A9BD-AAC929CF97C4}"/>
    <cellStyle name="20% - Accent5 3 9" xfId="903" xr:uid="{B245D89C-1E38-4B41-93DF-F0611B18AE63}"/>
    <cellStyle name="20% - Accent5 3 9 2" xfId="904" xr:uid="{5E153514-E046-4B92-A1AA-FD25095CE871}"/>
    <cellStyle name="20% - Accent5 30" xfId="905" xr:uid="{CBD3CB2C-F8F9-4301-BC4A-D5F18454282D}"/>
    <cellStyle name="20% - Accent5 31" xfId="906" xr:uid="{C46F6B64-9B80-48A4-9EB9-E640369DC2B4}"/>
    <cellStyle name="20% - Accent5 32" xfId="907" xr:uid="{16641E4E-764D-42F5-97F2-0A5FBED3626E}"/>
    <cellStyle name="20% - Accent5 33" xfId="908" xr:uid="{133C4FB5-7DD6-49C2-B1B4-CAD71405D7EF}"/>
    <cellStyle name="20% - Accent5 34" xfId="909" xr:uid="{59C5EF16-BACC-4090-9AE8-203E62502562}"/>
    <cellStyle name="20% - Accent5 35" xfId="910" xr:uid="{C66F4FB4-1012-4CDE-A055-66EB7F2963D6}"/>
    <cellStyle name="20% - Accent5 36" xfId="911" xr:uid="{4EBBE77D-9B07-4EFB-9024-DCCB148E1C4D}"/>
    <cellStyle name="20% - Accent5 37" xfId="912" xr:uid="{E490BC82-8A29-479E-8CFB-6DD2CC97571C}"/>
    <cellStyle name="20% - Accent5 38" xfId="913" xr:uid="{3BDFFD62-38FC-4A39-AB13-6CBA0F02986D}"/>
    <cellStyle name="20% - Accent5 39" xfId="914" xr:uid="{16DA7D03-422E-40C8-9301-69169A6C1BB8}"/>
    <cellStyle name="20% - Accent5 4" xfId="915" xr:uid="{E7D799F9-31E9-48BE-AC88-C6F3C1A137A9}"/>
    <cellStyle name="20% - Accent5 4 10" xfId="916" xr:uid="{69D70307-8FF8-4BC3-A551-8914D37C9DF2}"/>
    <cellStyle name="20% - Accent5 4 10 2" xfId="917" xr:uid="{CE3D6FE6-9865-4B7F-AFBE-DAE327A48934}"/>
    <cellStyle name="20% - Accent5 4 11" xfId="918" xr:uid="{863FF6FB-FCFF-4BFA-A6EB-B99C8BE52D77}"/>
    <cellStyle name="20% - Accent5 4 11 2" xfId="919" xr:uid="{59225C2D-3A39-4B9C-971A-C9585BED2167}"/>
    <cellStyle name="20% - Accent5 4 12" xfId="920" xr:uid="{F8B013F8-94F1-4CC1-B19C-1E4A6B43EA35}"/>
    <cellStyle name="20% - Accent5 4 2" xfId="921" xr:uid="{BF482EB4-F876-4E56-A38F-D7D2433971DF}"/>
    <cellStyle name="20% - Accent5 4 2 2" xfId="922" xr:uid="{FE35046F-FEA9-424E-A066-018543472ABB}"/>
    <cellStyle name="20% - Accent5 4 3" xfId="923" xr:uid="{C7E84FA5-919D-4085-9627-4C461CDC1BF6}"/>
    <cellStyle name="20% - Accent5 4 3 2" xfId="924" xr:uid="{935E8964-4F1F-4A62-A735-AA1F03438428}"/>
    <cellStyle name="20% - Accent5 4 4" xfId="925" xr:uid="{AE1966BB-900A-408C-937B-9FDFB4CD22EA}"/>
    <cellStyle name="20% - Accent5 4 4 2" xfId="926" xr:uid="{4C0FCFB9-8B3E-45D4-8EA8-27B55EC98DFA}"/>
    <cellStyle name="20% - Accent5 4 5" xfId="927" xr:uid="{36F2759A-300F-4549-87D6-DA8AF6664DEC}"/>
    <cellStyle name="20% - Accent5 4 5 2" xfId="928" xr:uid="{52B3FBF7-E86F-412E-9684-971D2CCD1B54}"/>
    <cellStyle name="20% - Accent5 4 6" xfId="929" xr:uid="{9AB8AF61-CEE3-418E-A36D-57FFCD563793}"/>
    <cellStyle name="20% - Accent5 4 6 2" xfId="930" xr:uid="{7D9207B8-0808-41CA-9979-8E7E135FBD26}"/>
    <cellStyle name="20% - Accent5 4 7" xfId="931" xr:uid="{E3719C5A-6E7C-4CEE-A7B5-10AE71BF77F4}"/>
    <cellStyle name="20% - Accent5 4 7 2" xfId="932" xr:uid="{613CEA59-0A97-4515-95CF-8CB025BA19BD}"/>
    <cellStyle name="20% - Accent5 4 8" xfId="933" xr:uid="{75FEB8DB-D804-470E-968A-C2BE3453F539}"/>
    <cellStyle name="20% - Accent5 4 8 2" xfId="934" xr:uid="{9E3DFAAE-D90F-4C58-9501-260CB7945609}"/>
    <cellStyle name="20% - Accent5 4 9" xfId="935" xr:uid="{184E9F4F-9850-47FC-A8F4-D9826CE8D31B}"/>
    <cellStyle name="20% - Accent5 4 9 2" xfId="936" xr:uid="{8CF42C6B-FF3F-49CD-85B2-7062D54DA2F8}"/>
    <cellStyle name="20% - Accent5 40" xfId="937" xr:uid="{0666C310-9FAB-4F61-9484-3A01C9894779}"/>
    <cellStyle name="20% - Accent5 41" xfId="938" xr:uid="{9404BDF1-D87F-435A-A957-86FCCE7D344E}"/>
    <cellStyle name="20% - Accent5 42" xfId="939" xr:uid="{DEFC67DB-E46B-48AB-9E3D-A838558AFB08}"/>
    <cellStyle name="20% - Accent5 43" xfId="940" xr:uid="{C585DC60-040A-4B1F-9683-D55CC51781BE}"/>
    <cellStyle name="20% - Accent5 5" xfId="941" xr:uid="{050F8849-AB67-4496-942E-5A12FC84B445}"/>
    <cellStyle name="20% - Accent5 5 10" xfId="942" xr:uid="{94FDFF5A-4130-47B5-A864-9772B0E11AD4}"/>
    <cellStyle name="20% - Accent5 5 10 2" xfId="943" xr:uid="{3A71C02B-431D-4E0B-96F0-DC6CDF72E5A2}"/>
    <cellStyle name="20% - Accent5 5 11" xfId="944" xr:uid="{E7606A83-4E13-4D74-8609-95F2BACA946B}"/>
    <cellStyle name="20% - Accent5 5 11 2" xfId="945" xr:uid="{29865E4F-5DB9-47D8-8665-1679C5485E21}"/>
    <cellStyle name="20% - Accent5 5 12" xfId="946" xr:uid="{51CFDC1D-0C4B-40A2-820D-24721CD8B337}"/>
    <cellStyle name="20% - Accent5 5 2" xfId="947" xr:uid="{EEF27A35-9EBE-479C-B010-D1D8FDFAF50D}"/>
    <cellStyle name="20% - Accent5 5 2 2" xfId="948" xr:uid="{AEA5F971-247F-4921-9800-0D6353088F20}"/>
    <cellStyle name="20% - Accent5 5 3" xfId="949" xr:uid="{A817C724-E75B-418C-AEB2-589C86301663}"/>
    <cellStyle name="20% - Accent5 5 3 2" xfId="950" xr:uid="{4800A4B3-03AB-4A67-BF22-97A68FDD203C}"/>
    <cellStyle name="20% - Accent5 5 4" xfId="951" xr:uid="{9F84F6CD-47B8-4481-B26E-3C7297E030C6}"/>
    <cellStyle name="20% - Accent5 5 4 2" xfId="952" xr:uid="{4F67D467-9690-4880-80F9-237705B3B5B2}"/>
    <cellStyle name="20% - Accent5 5 5" xfId="953" xr:uid="{981C3094-0DAE-4BF8-B3C4-C99A2215C89A}"/>
    <cellStyle name="20% - Accent5 5 5 2" xfId="954" xr:uid="{27459607-D2D3-4DD2-B59C-3BBB3A701547}"/>
    <cellStyle name="20% - Accent5 5 6" xfId="955" xr:uid="{A7968FA0-970B-48D2-8BF4-2936B9365D02}"/>
    <cellStyle name="20% - Accent5 5 6 2" xfId="956" xr:uid="{6609D2F1-4799-4C29-91CF-E37539C64B41}"/>
    <cellStyle name="20% - Accent5 5 7" xfId="957" xr:uid="{57997F55-3FAB-4D18-9527-F480E0840D26}"/>
    <cellStyle name="20% - Accent5 5 7 2" xfId="958" xr:uid="{A0FE198E-D039-48B9-9B88-530FCAB1619D}"/>
    <cellStyle name="20% - Accent5 5 8" xfId="959" xr:uid="{252936E2-53D4-40DF-82F8-FC70DF1F13B7}"/>
    <cellStyle name="20% - Accent5 5 8 2" xfId="960" xr:uid="{95EE1822-E715-4FB8-AF18-7B5BB1F304F7}"/>
    <cellStyle name="20% - Accent5 5 9" xfId="961" xr:uid="{A00E649A-F05B-4C13-A1B5-312D2B06A736}"/>
    <cellStyle name="20% - Accent5 5 9 2" xfId="962" xr:uid="{224ED247-12A1-4607-892A-F493AD668296}"/>
    <cellStyle name="20% - Accent5 6" xfId="963" xr:uid="{11F8B06D-E3D6-42B5-9151-48BBBB368C53}"/>
    <cellStyle name="20% - Accent5 6 10" xfId="964" xr:uid="{E65DD970-E0E1-453B-8DB0-ACB060735764}"/>
    <cellStyle name="20% - Accent5 6 10 2" xfId="965" xr:uid="{194A5100-21EE-4B29-90FA-AE70EA53F172}"/>
    <cellStyle name="20% - Accent5 6 11" xfId="966" xr:uid="{4A96815C-4BC7-4DDA-8E8A-CD94E3DADA35}"/>
    <cellStyle name="20% - Accent5 6 11 2" xfId="967" xr:uid="{9B4C6A9E-C472-4812-AF0F-157855A6F645}"/>
    <cellStyle name="20% - Accent5 6 12" xfId="968" xr:uid="{26DDC00B-56EB-4D5D-B1D4-B2356AF5BAD1}"/>
    <cellStyle name="20% - Accent5 6 2" xfId="969" xr:uid="{9AE6D6CA-C7A0-428C-B461-E359827EC1D2}"/>
    <cellStyle name="20% - Accent5 6 2 2" xfId="970" xr:uid="{0CAD5314-E79C-438F-9976-3CD8D790D2DE}"/>
    <cellStyle name="20% - Accent5 6 3" xfId="971" xr:uid="{04B7B84D-D0EE-4D0C-B3B8-4CD555219A78}"/>
    <cellStyle name="20% - Accent5 6 3 2" xfId="972" xr:uid="{D14CDD06-B21C-4775-A389-F56D3E8DD5B4}"/>
    <cellStyle name="20% - Accent5 6 4" xfId="973" xr:uid="{9F8512E8-5E8C-47CD-ABAF-C8DF333049DA}"/>
    <cellStyle name="20% - Accent5 6 4 2" xfId="974" xr:uid="{74E3D93E-4E91-4188-A349-2C696CB16F95}"/>
    <cellStyle name="20% - Accent5 6 5" xfId="975" xr:uid="{89BD80F7-BE4B-4938-AD73-DCA06028010A}"/>
    <cellStyle name="20% - Accent5 6 5 2" xfId="976" xr:uid="{5BA3628F-70AF-43F6-82CC-B1AA16F36A6F}"/>
    <cellStyle name="20% - Accent5 6 6" xfId="977" xr:uid="{90FE7853-7494-4E75-9B9E-63037666FDE0}"/>
    <cellStyle name="20% - Accent5 6 6 2" xfId="978" xr:uid="{BE846868-EA79-46B2-ABA4-19C00E641B6C}"/>
    <cellStyle name="20% - Accent5 6 7" xfId="979" xr:uid="{890BA5E4-DA40-4210-80F8-A2D14ABFDC86}"/>
    <cellStyle name="20% - Accent5 6 7 2" xfId="980" xr:uid="{BCB7118C-1B45-4D6B-A970-9C9A52835C42}"/>
    <cellStyle name="20% - Accent5 6 8" xfId="981" xr:uid="{934DCDE3-4DD4-4FFE-8B1D-FEEC98297B96}"/>
    <cellStyle name="20% - Accent5 6 8 2" xfId="982" xr:uid="{5E3BDED5-841F-4ADD-997D-7BEE956F8A27}"/>
    <cellStyle name="20% - Accent5 6 9" xfId="983" xr:uid="{29E14520-9F54-4F09-84A3-28AD4A4A898B}"/>
    <cellStyle name="20% - Accent5 6 9 2" xfId="984" xr:uid="{BF27ADAA-C0F1-4892-B04A-60522E40C982}"/>
    <cellStyle name="20% - Accent5 7" xfId="985" xr:uid="{10945BE8-E894-41D5-8924-E980823E5F1E}"/>
    <cellStyle name="20% - Accent5 7 2" xfId="986" xr:uid="{115A1D7F-DD98-4CD2-A161-58E6F1A9A435}"/>
    <cellStyle name="20% - Accent5 8" xfId="987" xr:uid="{7209E55A-F8D8-4F60-9458-E11010D44A0A}"/>
    <cellStyle name="20% - Accent5 8 2" xfId="988" xr:uid="{8947D91F-B8E5-4022-AE24-B1C1214A877F}"/>
    <cellStyle name="20% - Accent5 9" xfId="989" xr:uid="{AC7DE4FF-BEA3-459D-BB08-F7DCF4E8276B}"/>
    <cellStyle name="20% - Accent5 9 2" xfId="990" xr:uid="{39F78D05-521E-4D65-A6D2-89A7CE60A67D}"/>
    <cellStyle name="20% - Accent6" xfId="67" builtinId="50" customBuiltin="1"/>
    <cellStyle name="20% - Accent6 10" xfId="991" xr:uid="{294060C3-AA7E-4F1F-814F-A00E2B2C92B2}"/>
    <cellStyle name="20% - Accent6 10 2" xfId="992" xr:uid="{19285FB3-CC79-4327-A7B8-9424BE3C38A1}"/>
    <cellStyle name="20% - Accent6 11" xfId="993" xr:uid="{31F34FD8-1701-42F1-9451-DBDA409875FD}"/>
    <cellStyle name="20% - Accent6 11 2" xfId="994" xr:uid="{1555C7F8-AB73-4AC0-8BDC-62A99CA0A652}"/>
    <cellStyle name="20% - Accent6 12" xfId="995" xr:uid="{FA7BDE58-8A99-4F6D-BC60-D176232CC215}"/>
    <cellStyle name="20% - Accent6 13" xfId="996" xr:uid="{DA4BC18A-D39D-45A5-B007-96967837CA9B}"/>
    <cellStyle name="20% - Accent6 14" xfId="997" xr:uid="{6B97337B-CC79-4B75-9827-84B1D7915BC7}"/>
    <cellStyle name="20% - Accent6 15" xfId="998" xr:uid="{48699505-D664-46B7-80A4-6BEB29065815}"/>
    <cellStyle name="20% - Accent6 16" xfId="999" xr:uid="{1FA0933F-ED8A-4EB2-A0FD-1E5FDE51ADF1}"/>
    <cellStyle name="20% - Accent6 17" xfId="1000" xr:uid="{51576620-C906-48B0-8FCF-0615B4827458}"/>
    <cellStyle name="20% - Accent6 18" xfId="1001" xr:uid="{65DEC03C-EF88-4BA8-9649-2528EBB36182}"/>
    <cellStyle name="20% - Accent6 19" xfId="1002" xr:uid="{EFF5C273-CCD7-4B6A-B5ED-1CF840A8EACE}"/>
    <cellStyle name="20% - Accent6 2" xfId="1003" xr:uid="{15C119FA-F429-436E-97DD-C031009CE1FA}"/>
    <cellStyle name="20% - Accent6 2 10" xfId="1004" xr:uid="{9DE85763-F2D2-4745-82FA-6AA1C15AE537}"/>
    <cellStyle name="20% - Accent6 2 10 2" xfId="1005" xr:uid="{29B41871-D004-460C-973F-BF8DDBB1A38F}"/>
    <cellStyle name="20% - Accent6 2 10 3" xfId="1006" xr:uid="{1AB24DD5-6E0E-43E2-A0A2-24583911A3D3}"/>
    <cellStyle name="20% - Accent6 2 11" xfId="1007" xr:uid="{13480833-EBF0-4054-82F3-4792C14B52EC}"/>
    <cellStyle name="20% - Accent6 2 11 2" xfId="1008" xr:uid="{3B60B710-D5C4-45FE-861B-8070EB4A752C}"/>
    <cellStyle name="20% - Accent6 2 11 3" xfId="1009" xr:uid="{F04ED4C3-D7E5-42A3-BF11-26A1711A5870}"/>
    <cellStyle name="20% - Accent6 2 12" xfId="1010" xr:uid="{21F6EC0A-D166-42A3-9A95-3683B65E59D4}"/>
    <cellStyle name="20% - Accent6 2 12 2" xfId="1011" xr:uid="{C5E1C803-3CF1-43FF-AF6C-D902246DD433}"/>
    <cellStyle name="20% - Accent6 2 12 3" xfId="1012" xr:uid="{A473838B-D730-423E-BD0C-5C033A59140F}"/>
    <cellStyle name="20% - Accent6 2 13" xfId="1013" xr:uid="{B75C5D23-DD48-4ACC-A41E-7DC77A1A6D36}"/>
    <cellStyle name="20% - Accent6 2 13 2" xfId="1014" xr:uid="{AA065E2D-DD63-4823-A039-E1FA15F006D1}"/>
    <cellStyle name="20% - Accent6 2 14" xfId="1015" xr:uid="{7C4CB04D-3014-4C39-AAEE-8C5C3033470E}"/>
    <cellStyle name="20% - Accent6 2 15" xfId="1016" xr:uid="{7E475631-4E75-4722-9128-3E515A28CF24}"/>
    <cellStyle name="20% - Accent6 2 16" xfId="1017" xr:uid="{1025CAF5-332A-4464-99DE-36741F899FEC}"/>
    <cellStyle name="20% - Accent6 2 17" xfId="42218" xr:uid="{AF4FE43E-8CAC-4FEC-AE7F-D49E912E37D4}"/>
    <cellStyle name="20% - Accent6 2 2" xfId="1018" xr:uid="{ABD2F11F-1AB7-4A62-B9D7-27B2DAF52B61}"/>
    <cellStyle name="20% - Accent6 2 2 2" xfId="1019" xr:uid="{121A7222-7B58-4736-ACDE-A5F7E3FB0CA3}"/>
    <cellStyle name="20% - Accent6 2 2 3" xfId="1020" xr:uid="{AC591E30-1EA5-437D-8B3B-ADC7AAA289A5}"/>
    <cellStyle name="20% - Accent6 2 3" xfId="1021" xr:uid="{B2948815-F282-490B-AA12-B8433DAA3DC8}"/>
    <cellStyle name="20% - Accent6 2 3 2" xfId="1022" xr:uid="{4FBD0295-1F49-413A-AA52-9639C3B33DC6}"/>
    <cellStyle name="20% - Accent6 2 3 3" xfId="1023" xr:uid="{59345B8B-F299-4FD9-9A1C-10F3BA809C83}"/>
    <cellStyle name="20% - Accent6 2 4" xfId="1024" xr:uid="{16F11750-737C-4AED-BB42-D59E1DFED480}"/>
    <cellStyle name="20% - Accent6 2 4 2" xfId="1025" xr:uid="{4B3CAEFE-A822-4D26-AC4E-5FA713618C78}"/>
    <cellStyle name="20% - Accent6 2 4 3" xfId="1026" xr:uid="{C12F9380-79EE-4559-8C8D-7CCE32EC874C}"/>
    <cellStyle name="20% - Accent6 2 5" xfId="1027" xr:uid="{AC950F99-AB43-4A58-8D37-53B1612C92B9}"/>
    <cellStyle name="20% - Accent6 2 5 2" xfId="1028" xr:uid="{86895CD9-BDD4-4FA6-96A8-2C9FE34C2D6C}"/>
    <cellStyle name="20% - Accent6 2 5 3" xfId="1029" xr:uid="{55FE5E65-6EF1-4272-8DEC-07AEB64DCD83}"/>
    <cellStyle name="20% - Accent6 2 6" xfId="1030" xr:uid="{D013981F-ACB4-42F4-994C-E6AB1F9BF68B}"/>
    <cellStyle name="20% - Accent6 2 6 2" xfId="1031" xr:uid="{81E82301-5F6E-4263-A2DB-8E5BE4DC1015}"/>
    <cellStyle name="20% - Accent6 2 6 3" xfId="1032" xr:uid="{35EF8753-B221-4C79-A07E-3A9C93AEFC9F}"/>
    <cellStyle name="20% - Accent6 2 7" xfId="1033" xr:uid="{4A4B03FE-0220-4D01-98DE-0FF289B74ACB}"/>
    <cellStyle name="20% - Accent6 2 7 2" xfId="1034" xr:uid="{5AF2F281-343E-4962-AD74-15CE5762336B}"/>
    <cellStyle name="20% - Accent6 2 7 3" xfId="1035" xr:uid="{D58B0BD5-E9E4-4CFD-BA35-52FF82F008C2}"/>
    <cellStyle name="20% - Accent6 2 8" xfId="1036" xr:uid="{3D0C4E88-3E95-4B92-A95D-3BC8A368DB76}"/>
    <cellStyle name="20% - Accent6 2 8 2" xfId="1037" xr:uid="{4F8A66FE-EA12-4E10-8F0C-02DF80EE3423}"/>
    <cellStyle name="20% - Accent6 2 8 3" xfId="1038" xr:uid="{DC742C37-0402-481B-9E58-80DECAE5DFEF}"/>
    <cellStyle name="20% - Accent6 2 9" xfId="1039" xr:uid="{F6618586-4347-4B22-AE59-FF510CAA5712}"/>
    <cellStyle name="20% - Accent6 2 9 2" xfId="1040" xr:uid="{F9CB6B51-0FBB-45F9-AD69-092761CE1801}"/>
    <cellStyle name="20% - Accent6 2 9 3" xfId="1041" xr:uid="{233E0D9A-1F16-43E9-8989-E6360EFD109A}"/>
    <cellStyle name="20% - Accent6 20" xfId="1042" xr:uid="{79CEB8F0-5940-4047-B935-26EAEAA26FEA}"/>
    <cellStyle name="20% - Accent6 21" xfId="1043" xr:uid="{F5827F91-34DC-4907-A9FC-124CACC55512}"/>
    <cellStyle name="20% - Accent6 22" xfId="1044" xr:uid="{0D3690EE-BDCE-4BA6-BB2C-E60DFF5C5DF2}"/>
    <cellStyle name="20% - Accent6 23" xfId="1045" xr:uid="{A0150DAD-8ED2-4BAA-9A81-87CC312F611C}"/>
    <cellStyle name="20% - Accent6 24" xfId="1046" xr:uid="{6E26BDEF-0170-407C-AD34-41C9A8B7E955}"/>
    <cellStyle name="20% - Accent6 25" xfId="1047" xr:uid="{C54925E0-84DB-4506-BE8C-DB5C065C88BA}"/>
    <cellStyle name="20% - Accent6 26" xfId="1048" xr:uid="{490C9356-C73B-468E-B3DA-0001B1830222}"/>
    <cellStyle name="20% - Accent6 27" xfId="1049" xr:uid="{67458998-4CE5-41B1-A621-D7E2D4B9ED49}"/>
    <cellStyle name="20% - Accent6 28" xfId="1050" xr:uid="{88FDE8DE-21D2-4018-A50F-E41EB7A955CC}"/>
    <cellStyle name="20% - Accent6 29" xfId="1051" xr:uid="{0B217B00-357D-4221-B1E9-1874352AA48A}"/>
    <cellStyle name="20% - Accent6 3" xfId="1052" xr:uid="{E7FC28BD-DBA7-42DC-B69E-C51EA4DB8A1E}"/>
    <cellStyle name="20% - Accent6 3 10" xfId="1053" xr:uid="{AB90F986-D088-48E9-B07F-626AB7DEA0CB}"/>
    <cellStyle name="20% - Accent6 3 10 2" xfId="1054" xr:uid="{249A096C-66AD-4294-8FAA-34EAB3C0ECC7}"/>
    <cellStyle name="20% - Accent6 3 11" xfId="1055" xr:uid="{4E6F04A7-1B48-4820-99D9-853B16AD52B0}"/>
    <cellStyle name="20% - Accent6 3 11 2" xfId="1056" xr:uid="{4CA5B788-C61E-4A05-8587-33D4F416FA30}"/>
    <cellStyle name="20% - Accent6 3 12" xfId="1057" xr:uid="{9B06FB68-ACF7-469B-BF96-267218E85996}"/>
    <cellStyle name="20% - Accent6 3 13" xfId="1058" xr:uid="{5F1D8576-C4E8-40A7-B030-28DD62B6E7DA}"/>
    <cellStyle name="20% - Accent6 3 14" xfId="42301" xr:uid="{C6F3905F-AD9D-433F-925A-31127F4E12FA}"/>
    <cellStyle name="20% - Accent6 3 2" xfId="1059" xr:uid="{8F96DCBD-1F19-42C1-A0D9-38C570D1ABE8}"/>
    <cellStyle name="20% - Accent6 3 2 2" xfId="1060" xr:uid="{97A1B325-D815-48B5-821C-66789EE4FF47}"/>
    <cellStyle name="20% - Accent6 3 2 3" xfId="1061" xr:uid="{04520A27-96AA-4B35-816C-6F8A5AF55D7D}"/>
    <cellStyle name="20% - Accent6 3 3" xfId="1062" xr:uid="{3C2D8F32-F5EE-4E94-B8FA-832CD285D41E}"/>
    <cellStyle name="20% - Accent6 3 3 2" xfId="1063" xr:uid="{6DCCA6E8-A67A-4118-AD36-2F02B10EEEB5}"/>
    <cellStyle name="20% - Accent6 3 4" xfId="1064" xr:uid="{0DC0E9D6-9DAB-4A57-9464-211F982AF799}"/>
    <cellStyle name="20% - Accent6 3 4 2" xfId="1065" xr:uid="{16B3F464-2F34-4910-BE37-B2B6CD7830CC}"/>
    <cellStyle name="20% - Accent6 3 5" xfId="1066" xr:uid="{181F9F59-54FC-49D2-BFF6-1A422CF778BE}"/>
    <cellStyle name="20% - Accent6 3 5 2" xfId="1067" xr:uid="{A5F798AD-6649-4D26-8A2E-498EBCA08081}"/>
    <cellStyle name="20% - Accent6 3 6" xfId="1068" xr:uid="{141451A0-354C-4F4A-9962-BC732BBD374E}"/>
    <cellStyle name="20% - Accent6 3 6 2" xfId="1069" xr:uid="{A6C847AA-C32A-404A-B017-8D7A6B94E1F9}"/>
    <cellStyle name="20% - Accent6 3 7" xfId="1070" xr:uid="{3EF676CB-A74E-4132-9DCB-164760804684}"/>
    <cellStyle name="20% - Accent6 3 7 2" xfId="1071" xr:uid="{0E82D0C7-449C-4AB4-A61B-BA063EDED3A6}"/>
    <cellStyle name="20% - Accent6 3 8" xfId="1072" xr:uid="{035E2903-BDC5-46F8-9A63-CAF55932A02F}"/>
    <cellStyle name="20% - Accent6 3 8 2" xfId="1073" xr:uid="{CF31F563-6B91-4D16-9590-2331E58625BA}"/>
    <cellStyle name="20% - Accent6 3 9" xfId="1074" xr:uid="{0E23DBE9-B5B2-4299-9E80-632A1A657EF2}"/>
    <cellStyle name="20% - Accent6 3 9 2" xfId="1075" xr:uid="{0B26A01D-E56E-4B36-9C07-C2449C637938}"/>
    <cellStyle name="20% - Accent6 30" xfId="1076" xr:uid="{4724A780-11B1-45FC-9638-D98E630D15F2}"/>
    <cellStyle name="20% - Accent6 31" xfId="1077" xr:uid="{13C99FB5-ADF2-45D6-87E1-0BCC37415B12}"/>
    <cellStyle name="20% - Accent6 32" xfId="1078" xr:uid="{209261C6-1002-40EA-B652-BA16BE9EFA58}"/>
    <cellStyle name="20% - Accent6 33" xfId="1079" xr:uid="{2FE75B1B-4A9F-4179-9D25-2F9A440DFC93}"/>
    <cellStyle name="20% - Accent6 34" xfId="1080" xr:uid="{20C2DEE3-D76F-4B01-AAF7-DEAD01135357}"/>
    <cellStyle name="20% - Accent6 35" xfId="1081" xr:uid="{CBE127CE-F08F-48D7-A4AE-4EF54A65E703}"/>
    <cellStyle name="20% - Accent6 36" xfId="1082" xr:uid="{ED9C5372-CE14-46CD-95BE-322B9D0EDC82}"/>
    <cellStyle name="20% - Accent6 37" xfId="1083" xr:uid="{94329036-9070-4575-ABC3-A471B85CF5D0}"/>
    <cellStyle name="20% - Accent6 38" xfId="1084" xr:uid="{2EACA090-5086-4B4D-B5BB-5AECF7E3DA01}"/>
    <cellStyle name="20% - Accent6 39" xfId="1085" xr:uid="{F812BE3C-8524-49E8-B127-F34BCD9896FB}"/>
    <cellStyle name="20% - Accent6 4" xfId="1086" xr:uid="{7EA3ED32-2A1F-4731-8BFE-817DAFC243F3}"/>
    <cellStyle name="20% - Accent6 4 10" xfId="1087" xr:uid="{27E2727D-BC64-4F8C-B58F-F9169802A14E}"/>
    <cellStyle name="20% - Accent6 4 10 2" xfId="1088" xr:uid="{6FF65211-A3B6-4146-9FB6-2F9E24703CA4}"/>
    <cellStyle name="20% - Accent6 4 11" xfId="1089" xr:uid="{4DCA1AA8-325F-470B-8276-F2391CBE5919}"/>
    <cellStyle name="20% - Accent6 4 11 2" xfId="1090" xr:uid="{5F75A82D-61A7-492D-B0FC-FB891256D4C8}"/>
    <cellStyle name="20% - Accent6 4 12" xfId="1091" xr:uid="{515E50F6-8C9B-4440-945E-4348386DD281}"/>
    <cellStyle name="20% - Accent6 4 13" xfId="1092" xr:uid="{EE09E7D2-388E-4B1D-ADC3-FF2E4174D0BD}"/>
    <cellStyle name="20% - Accent6 4 2" xfId="1093" xr:uid="{5C3E4732-899E-44EC-890E-A21248F28C52}"/>
    <cellStyle name="20% - Accent6 4 2 2" xfId="1094" xr:uid="{89D3A6FB-68A0-4418-99AF-0F075DDE91DC}"/>
    <cellStyle name="20% - Accent6 4 2 3" xfId="1095" xr:uid="{67B7D6C2-B29E-444B-9882-4A9C7BB3D24A}"/>
    <cellStyle name="20% - Accent6 4 3" xfId="1096" xr:uid="{39C593C2-87D7-4D24-8529-963015A6D7B5}"/>
    <cellStyle name="20% - Accent6 4 3 2" xfId="1097" xr:uid="{2BAF7574-1BE9-4CDA-8742-B003BBF5F806}"/>
    <cellStyle name="20% - Accent6 4 4" xfId="1098" xr:uid="{69AC0711-1797-4B10-AC78-17D15A223954}"/>
    <cellStyle name="20% - Accent6 4 4 2" xfId="1099" xr:uid="{51ED8321-5399-4E34-91BF-5428135EE626}"/>
    <cellStyle name="20% - Accent6 4 5" xfId="1100" xr:uid="{DADB2458-0DD7-45A5-81DD-6C60B54A74EA}"/>
    <cellStyle name="20% - Accent6 4 5 2" xfId="1101" xr:uid="{974A9B8C-7BF9-441E-9AD7-7B1193BFAECE}"/>
    <cellStyle name="20% - Accent6 4 6" xfId="1102" xr:uid="{BBA24FD5-0104-4826-9F43-0EBFB6219CF8}"/>
    <cellStyle name="20% - Accent6 4 6 2" xfId="1103" xr:uid="{2E16C52F-1D78-4C7A-ADA4-AD3545F109EF}"/>
    <cellStyle name="20% - Accent6 4 7" xfId="1104" xr:uid="{7DD11C80-F150-4CA3-BB65-C116F3E8B610}"/>
    <cellStyle name="20% - Accent6 4 7 2" xfId="1105" xr:uid="{6E61D571-13A2-45C1-9739-80D295494C29}"/>
    <cellStyle name="20% - Accent6 4 8" xfId="1106" xr:uid="{90EA9653-16E4-45D8-B543-4714244294C8}"/>
    <cellStyle name="20% - Accent6 4 8 2" xfId="1107" xr:uid="{F3B1DDB6-0B69-4C88-A260-994D071E9B1F}"/>
    <cellStyle name="20% - Accent6 4 9" xfId="1108" xr:uid="{7C5994E1-0EAA-4A8D-BA66-64DD5411076A}"/>
    <cellStyle name="20% - Accent6 4 9 2" xfId="1109" xr:uid="{23902DE5-10F7-4778-A082-41F21C4E0408}"/>
    <cellStyle name="20% - Accent6 40" xfId="1110" xr:uid="{2B9DE515-CE0C-499F-A396-A48F52C04FFA}"/>
    <cellStyle name="20% - Accent6 41" xfId="1111" xr:uid="{3665B107-2982-42EC-B99D-619A4D6176BB}"/>
    <cellStyle name="20% - Accent6 42" xfId="1112" xr:uid="{F49E1943-1342-4B80-89BC-95CB8BCBC7A2}"/>
    <cellStyle name="20% - Accent6 43" xfId="1113" xr:uid="{9638BAE4-1544-4374-83AF-A65778CEF917}"/>
    <cellStyle name="20% - Accent6 5" xfId="1114" xr:uid="{A026D295-2945-4EE3-8553-E41F76F89AAF}"/>
    <cellStyle name="20% - Accent6 5 10" xfId="1115" xr:uid="{9D1DEF01-6BA0-4C79-8E64-BA2DCBD872F6}"/>
    <cellStyle name="20% - Accent6 5 10 2" xfId="1116" xr:uid="{13969CB0-7CD6-4E91-B3A6-B258ACB98865}"/>
    <cellStyle name="20% - Accent6 5 11" xfId="1117" xr:uid="{56554241-F246-46D6-A87A-5729EB4BF940}"/>
    <cellStyle name="20% - Accent6 5 11 2" xfId="1118" xr:uid="{A11F9203-5521-4D18-AD30-E928E02863BD}"/>
    <cellStyle name="20% - Accent6 5 12" xfId="1119" xr:uid="{198FFB7B-9564-490F-8DAE-2EEF749BA9F8}"/>
    <cellStyle name="20% - Accent6 5 13" xfId="1120" xr:uid="{23FFDBEC-AD02-4139-B530-FF945E20889D}"/>
    <cellStyle name="20% - Accent6 5 2" xfId="1121" xr:uid="{AA26A229-8480-4DBA-8DBB-C2D64B2773A1}"/>
    <cellStyle name="20% - Accent6 5 2 2" xfId="1122" xr:uid="{1FCC6A54-97B2-41C3-A135-8CBB8D9CDB4C}"/>
    <cellStyle name="20% - Accent6 5 2 3" xfId="1123" xr:uid="{A621ED32-7600-4950-A45F-87CB7075A09D}"/>
    <cellStyle name="20% - Accent6 5 3" xfId="1124" xr:uid="{5F803601-3660-43B0-B42B-50C975C27EAC}"/>
    <cellStyle name="20% - Accent6 5 3 2" xfId="1125" xr:uid="{799F93B7-A793-4B16-9794-9F89724CC1E1}"/>
    <cellStyle name="20% - Accent6 5 4" xfId="1126" xr:uid="{8972E21D-1377-4298-9C57-27AD0BDF6E59}"/>
    <cellStyle name="20% - Accent6 5 4 2" xfId="1127" xr:uid="{BCC2C37A-904A-4779-8476-B79EAC154267}"/>
    <cellStyle name="20% - Accent6 5 5" xfId="1128" xr:uid="{35E73D39-8C0F-4EA8-AD32-DCD87377F927}"/>
    <cellStyle name="20% - Accent6 5 5 2" xfId="1129" xr:uid="{FED0B3C3-C8EA-4808-BD4B-FE5E264E1D92}"/>
    <cellStyle name="20% - Accent6 5 6" xfId="1130" xr:uid="{87A093C7-2ABC-4052-BBB8-9BE976CF0AE4}"/>
    <cellStyle name="20% - Accent6 5 6 2" xfId="1131" xr:uid="{7B5A8042-FCFE-49C1-AF96-D398FFBFD6BC}"/>
    <cellStyle name="20% - Accent6 5 7" xfId="1132" xr:uid="{57C1D056-10BD-4176-A9F5-048339F6F262}"/>
    <cellStyle name="20% - Accent6 5 7 2" xfId="1133" xr:uid="{A3EE91DD-AEC0-4DA1-AF3C-D97F67AD754A}"/>
    <cellStyle name="20% - Accent6 5 8" xfId="1134" xr:uid="{78E67D41-CA9E-4669-B1D6-11867A1C3E62}"/>
    <cellStyle name="20% - Accent6 5 8 2" xfId="1135" xr:uid="{F9AC01FA-5B83-413A-AC00-77E8BF39242A}"/>
    <cellStyle name="20% - Accent6 5 9" xfId="1136" xr:uid="{08A10C2F-BA14-47EE-AF6C-C7449F19BA23}"/>
    <cellStyle name="20% - Accent6 5 9 2" xfId="1137" xr:uid="{2E0492A8-69E0-4548-AD97-0C79E30DE5B6}"/>
    <cellStyle name="20% - Accent6 6" xfId="1138" xr:uid="{0FBD3266-B1CA-419A-BB22-9FDAAE60620E}"/>
    <cellStyle name="20% - Accent6 6 10" xfId="1139" xr:uid="{19D832BA-C2EA-4A40-9B24-1B562DAF845E}"/>
    <cellStyle name="20% - Accent6 6 10 2" xfId="1140" xr:uid="{621ED93D-AE42-4832-896C-4EB4DF34C798}"/>
    <cellStyle name="20% - Accent6 6 11" xfId="1141" xr:uid="{74CE5D38-DDC0-4188-9DD0-42DC46489FE3}"/>
    <cellStyle name="20% - Accent6 6 11 2" xfId="1142" xr:uid="{1831E874-034F-4E15-A030-648189AC877C}"/>
    <cellStyle name="20% - Accent6 6 12" xfId="1143" xr:uid="{059F6270-1BB1-4BC3-8F92-8E47F431768D}"/>
    <cellStyle name="20% - Accent6 6 13" xfId="1144" xr:uid="{988AF62F-9CE0-4BE6-B30E-0E7C90A6EFCE}"/>
    <cellStyle name="20% - Accent6 6 2" xfId="1145" xr:uid="{39671A98-5DF9-4D0F-AE92-976AEACD3B95}"/>
    <cellStyle name="20% - Accent6 6 2 2" xfId="1146" xr:uid="{C27B639E-C79A-42F5-91DA-659BDE73874C}"/>
    <cellStyle name="20% - Accent6 6 2 3" xfId="1147" xr:uid="{C6E1A031-2C5A-4FAD-B62A-C5B427DD0C35}"/>
    <cellStyle name="20% - Accent6 6 3" xfId="1148" xr:uid="{30C0AD3C-873F-4FBD-B46F-88E82307E27E}"/>
    <cellStyle name="20% - Accent6 6 3 2" xfId="1149" xr:uid="{52D7FB9D-C0CD-46CA-8C5E-7B35DE9ED9AA}"/>
    <cellStyle name="20% - Accent6 6 4" xfId="1150" xr:uid="{28363684-5828-480C-ADCE-F413F5409A37}"/>
    <cellStyle name="20% - Accent6 6 4 2" xfId="1151" xr:uid="{A84CC37D-5E06-4422-8409-1A575ED5764A}"/>
    <cellStyle name="20% - Accent6 6 5" xfId="1152" xr:uid="{ABB644B4-9B5A-474F-AC15-86A90B2FCD71}"/>
    <cellStyle name="20% - Accent6 6 5 2" xfId="1153" xr:uid="{5479BC34-E80C-467D-898F-3ADA07728B7F}"/>
    <cellStyle name="20% - Accent6 6 6" xfId="1154" xr:uid="{43098A6C-4D6F-4390-96CD-14FF49A5AA8A}"/>
    <cellStyle name="20% - Accent6 6 6 2" xfId="1155" xr:uid="{1DD5E059-2408-407C-8AE9-128D50FD4D2D}"/>
    <cellStyle name="20% - Accent6 6 7" xfId="1156" xr:uid="{61AD2D9A-6C1E-40A4-8ACB-FA1BF3587366}"/>
    <cellStyle name="20% - Accent6 6 7 2" xfId="1157" xr:uid="{C39D8912-32CE-4E43-B48B-CC186D64227A}"/>
    <cellStyle name="20% - Accent6 6 8" xfId="1158" xr:uid="{13F83CAA-D9BE-4E16-8B30-72C717762CBF}"/>
    <cellStyle name="20% - Accent6 6 8 2" xfId="1159" xr:uid="{D39A26B1-7926-4FAC-B9B7-55ECB4641182}"/>
    <cellStyle name="20% - Accent6 6 9" xfId="1160" xr:uid="{F47307C7-B892-485E-8A47-A132B6BA31A8}"/>
    <cellStyle name="20% - Accent6 6 9 2" xfId="1161" xr:uid="{DCA9BE46-CB41-42A3-95A5-E53B57252ED0}"/>
    <cellStyle name="20% - Accent6 7" xfId="1162" xr:uid="{024A243F-6312-4CAA-9422-A56BE77A9068}"/>
    <cellStyle name="20% - Accent6 7 2" xfId="1163" xr:uid="{E57F4563-2FF9-4B37-8B53-316C1573C27E}"/>
    <cellStyle name="20% - Accent6 7 2 2" xfId="1164" xr:uid="{E2851AB1-C08F-4633-875D-2B400330AAF0}"/>
    <cellStyle name="20% - Accent6 7 3" xfId="1165" xr:uid="{0A4AB57B-290F-49B6-9A06-23177AF8664E}"/>
    <cellStyle name="20% - Accent6 7 3 2" xfId="1166" xr:uid="{EA337712-59FB-47D5-9567-060097F75B9C}"/>
    <cellStyle name="20% - Accent6 8" xfId="1167" xr:uid="{80B1C930-F159-4459-9C6B-3CDBC54A6885}"/>
    <cellStyle name="20% - Accent6 8 2" xfId="1168" xr:uid="{BE503348-8CFD-4D1E-B0F6-CB4D7ACFE3D5}"/>
    <cellStyle name="20% - Accent6 8 2 2" xfId="1169" xr:uid="{7740B48D-0C5C-4509-84DD-F816E09C2F87}"/>
    <cellStyle name="20% - Accent6 8 3" xfId="1170" xr:uid="{943ED9ED-5039-4042-A017-B382897D4806}"/>
    <cellStyle name="20% - Accent6 8 3 2" xfId="1171" xr:uid="{E51E06BE-0EE8-42A7-8584-A2A9799EC629}"/>
    <cellStyle name="20% - Accent6 9" xfId="1172" xr:uid="{A7D75C54-27DA-46E3-A913-A4175541ACB7}"/>
    <cellStyle name="20% - Accent6 9 2" xfId="1173" xr:uid="{D89E7768-FB56-4DC9-89B9-B32FE952960A}"/>
    <cellStyle name="20% - Akzent1" xfId="1174" xr:uid="{2D80B222-0B35-4C12-9A16-17BCD4863CD4}"/>
    <cellStyle name="20% - Akzent1 2" xfId="1175" xr:uid="{CB243F84-0A8D-4D2B-8817-F0D39565F2D5}"/>
    <cellStyle name="20% - Akzent2" xfId="1176" xr:uid="{A555E2D8-7D20-447A-BFF0-4A20586F9844}"/>
    <cellStyle name="20% - Akzent2 2" xfId="1177" xr:uid="{52F9C195-18E4-4A32-A806-091C43002181}"/>
    <cellStyle name="20% - Akzent3" xfId="1178" xr:uid="{52E825BF-F8E1-4F08-9E4D-923DD5F43004}"/>
    <cellStyle name="20% - Akzent3 2" xfId="1179" xr:uid="{52E8338F-ED7E-40CE-BB68-B6ACEBAF3375}"/>
    <cellStyle name="20% - Akzent4" xfId="1180" xr:uid="{296E5CFC-94F2-4B9C-979C-A579286805CF}"/>
    <cellStyle name="20% - Akzent4 2" xfId="1181" xr:uid="{E349E9DC-16EF-463B-9C7A-A8621934F68D}"/>
    <cellStyle name="20% - Akzent5" xfId="1182" xr:uid="{206D0FB8-639A-4DC9-AD4E-EFBBFE795C52}"/>
    <cellStyle name="20% - Akzent5 2" xfId="1183" xr:uid="{C928A337-3E01-4ABD-A184-0C4CEBACA68D}"/>
    <cellStyle name="20% - Akzent6" xfId="1184" xr:uid="{99503174-8D7F-423F-9853-E34E93450CCE}"/>
    <cellStyle name="20% - Akzent6 2" xfId="1185" xr:uid="{545C044D-4229-4F5E-A01A-F2628F2818E0}"/>
    <cellStyle name="20% - Colore 1" xfId="1186" xr:uid="{2E7AF506-7819-4C16-8DD2-9D296FB8AADE}"/>
    <cellStyle name="20% - Colore 2" xfId="1187" xr:uid="{AA4B2AE5-A188-4B3C-B649-44B70961296C}"/>
    <cellStyle name="20% - Colore 3" xfId="1188" xr:uid="{09DF2189-72A2-4BD4-BCCC-FF02B08B26AE}"/>
    <cellStyle name="20% - Colore 4" xfId="1189" xr:uid="{68FCCDBB-2AB3-4C96-B421-4EEB98F5CCA5}"/>
    <cellStyle name="20% - Colore 5" xfId="1190" xr:uid="{BDDEC211-111B-4A29-9523-9519BFA6985E}"/>
    <cellStyle name="20% - Colore 6" xfId="1191" xr:uid="{1BE2A496-AFC9-4299-96BF-53006243E3A9}"/>
    <cellStyle name="2x indented GHG Textfiels" xfId="1192" xr:uid="{D70B960F-2A4F-4E01-969D-E4B1987FA2D9}"/>
    <cellStyle name="2x indented GHG Textfiels 10" xfId="1193" xr:uid="{DBDA3FAD-D8B5-4729-9D34-4334B863669D}"/>
    <cellStyle name="2x indented GHG Textfiels 10 2" xfId="1194" xr:uid="{4F61548B-5302-4211-A951-DAC1CB61D62D}"/>
    <cellStyle name="2x indented GHG Textfiels 10 3" xfId="1195" xr:uid="{51B85E9A-9302-4E8B-AF4F-1100B75FB8E2}"/>
    <cellStyle name="2x indented GHG Textfiels 10 4" xfId="1196" xr:uid="{973D9286-EA49-49D6-A172-9CB89E99CEE8}"/>
    <cellStyle name="2x indented GHG Textfiels 11" xfId="1197" xr:uid="{6297F65F-B6DC-438A-9B67-B6EB5F1F9779}"/>
    <cellStyle name="2x indented GHG Textfiels 11 2" xfId="1198" xr:uid="{A5BBCC2B-B638-4882-A854-5FD0BCFE134A}"/>
    <cellStyle name="2x indented GHG Textfiels 11 3" xfId="1199" xr:uid="{C22AF898-902A-4695-9BC3-C3D97D792541}"/>
    <cellStyle name="2x indented GHG Textfiels 11 4" xfId="1200" xr:uid="{D80B5261-A830-4566-ADE5-ADDCD177615E}"/>
    <cellStyle name="2x indented GHG Textfiels 12" xfId="1201" xr:uid="{BB113A7A-B316-4C0F-A89B-B0EFFCDA515B}"/>
    <cellStyle name="2x indented GHG Textfiels 12 2" xfId="1202" xr:uid="{7E1B7D8F-BC32-4205-AB48-699577AAE4EA}"/>
    <cellStyle name="2x indented GHG Textfiels 12 3" xfId="1203" xr:uid="{00A089E2-E406-4690-9288-9FF2A0A8B22F}"/>
    <cellStyle name="2x indented GHG Textfiels 13" xfId="1204" xr:uid="{C65164C0-0E1C-4928-A772-23EDC0549DC2}"/>
    <cellStyle name="2x indented GHG Textfiels 14" xfId="1205" xr:uid="{C2DD3CB0-A394-46C1-A489-38E3DC848401}"/>
    <cellStyle name="2x indented GHG Textfiels 15" xfId="1206" xr:uid="{F59D8AB4-C5E7-4B4B-967C-9BBDA81908DB}"/>
    <cellStyle name="2x indented GHG Textfiels 2" xfId="1207" xr:uid="{93E30901-22E4-40AB-8CD7-D17C03500EBD}"/>
    <cellStyle name="2x indented GHG Textfiels 2 10" xfId="1208" xr:uid="{6A2FF2F9-6732-4F32-B590-84E5A80F414F}"/>
    <cellStyle name="2x indented GHG Textfiels 2 11" xfId="1209" xr:uid="{1A92933D-81FC-45F8-BB10-4F507747B5DA}"/>
    <cellStyle name="2x indented GHG Textfiels 2 12" xfId="1210" xr:uid="{E2A04E75-90C7-45B7-8CDB-661706780980}"/>
    <cellStyle name="2x indented GHG Textfiels 2 2" xfId="1211" xr:uid="{282A2632-608C-4F0D-B5AB-14F8874CB635}"/>
    <cellStyle name="2x indented GHG Textfiels 2 2 2" xfId="1212" xr:uid="{184D9E29-45F7-4E0A-94AF-48BBA3DD9938}"/>
    <cellStyle name="2x indented GHG Textfiels 2 2 3" xfId="1213" xr:uid="{ED4C2548-C537-4DC8-8592-B844DF04B306}"/>
    <cellStyle name="2x indented GHG Textfiels 2 2 4" xfId="1214" xr:uid="{22751D8F-BF74-4212-B9E7-6D45563930F6}"/>
    <cellStyle name="2x indented GHG Textfiels 2 2 5" xfId="42219" xr:uid="{6B588310-8A77-449C-A57B-66A043E8A50D}"/>
    <cellStyle name="2x indented GHG Textfiels 2 3" xfId="1215" xr:uid="{E9FE993C-2264-44C4-9E23-1846D4E51330}"/>
    <cellStyle name="2x indented GHG Textfiels 2 3 2" xfId="1216" xr:uid="{D4B3BFC7-51D5-474D-AFBA-E51A132D6A0A}"/>
    <cellStyle name="2x indented GHG Textfiels 2 3 3" xfId="1217" xr:uid="{671CA933-3280-4EAE-8B20-4DDE94850BE7}"/>
    <cellStyle name="2x indented GHG Textfiels 2 3 4" xfId="1218" xr:uid="{924F7CA8-3ECB-4B25-9A98-322BE1527E9A}"/>
    <cellStyle name="2x indented GHG Textfiels 2 4" xfId="1219" xr:uid="{28A5441E-88F7-4F7E-BA9E-B147779A7DBB}"/>
    <cellStyle name="2x indented GHG Textfiels 2 4 2" xfId="1220" xr:uid="{A1A117D4-D4B9-4803-B11E-7903FF794395}"/>
    <cellStyle name="2x indented GHG Textfiels 2 4 3" xfId="1221" xr:uid="{5409A041-6A57-48F0-81C5-402D92E5DE8A}"/>
    <cellStyle name="2x indented GHG Textfiels 2 4 4" xfId="1222" xr:uid="{75D87D8B-01D4-4E33-AC92-5302E59B2767}"/>
    <cellStyle name="2x indented GHG Textfiels 2 5" xfId="1223" xr:uid="{C607F533-1929-49D5-9AB0-50B9DB751931}"/>
    <cellStyle name="2x indented GHG Textfiels 2 5 2" xfId="1224" xr:uid="{25F7DE17-623A-4031-BA6A-C6269A377F19}"/>
    <cellStyle name="2x indented GHG Textfiels 2 5 3" xfId="1225" xr:uid="{FBF79CBE-ED97-4ACB-85C9-5ACFBF7F0BF0}"/>
    <cellStyle name="2x indented GHG Textfiels 2 5 4" xfId="1226" xr:uid="{F1C45325-B5D2-4FA5-9388-5AAED0AD391B}"/>
    <cellStyle name="2x indented GHG Textfiels 2 6" xfId="1227" xr:uid="{7A9DED8A-262B-4240-B7A2-480F5D7E7AC3}"/>
    <cellStyle name="2x indented GHG Textfiels 2 6 2" xfId="1228" xr:uid="{22A2E640-D398-4E76-B3F8-2F508F237ED2}"/>
    <cellStyle name="2x indented GHG Textfiels 2 6 3" xfId="1229" xr:uid="{70E08D5E-02EF-4220-A18C-E7F8E6E24BB7}"/>
    <cellStyle name="2x indented GHG Textfiels 2 6 4" xfId="1230" xr:uid="{FDAB6230-D9FC-4114-B973-E967935C1260}"/>
    <cellStyle name="2x indented GHG Textfiels 2 7" xfId="1231" xr:uid="{F9684619-E858-495F-9F74-4FC1D7CCCAF5}"/>
    <cellStyle name="2x indented GHG Textfiels 2 7 2" xfId="1232" xr:uid="{C2EE29C5-3516-45CD-B967-D31BDDD9FA09}"/>
    <cellStyle name="2x indented GHG Textfiels 2 7 3" xfId="1233" xr:uid="{FDB653F3-DB0C-4EFA-B1D8-AA873084505F}"/>
    <cellStyle name="2x indented GHG Textfiels 2 7 4" xfId="1234" xr:uid="{387F9B01-A7AA-4020-8323-9A913B5E52E6}"/>
    <cellStyle name="2x indented GHG Textfiels 2 8" xfId="1235" xr:uid="{153CFF52-A603-4E21-856E-C5C4378A96CA}"/>
    <cellStyle name="2x indented GHG Textfiels 2 8 2" xfId="1236" xr:uid="{DC21713E-3DDE-4E4B-A5CB-82604907B49E}"/>
    <cellStyle name="2x indented GHG Textfiels 2 8 3" xfId="1237" xr:uid="{B1317D92-CD59-4BA9-8254-C86B5488799E}"/>
    <cellStyle name="2x indented GHG Textfiels 2 8 4" xfId="1238" xr:uid="{C91C3D15-525B-4716-B51C-E84BE124F044}"/>
    <cellStyle name="2x indented GHG Textfiels 2 9" xfId="1239" xr:uid="{CED71174-32FC-414B-98EB-37AAF8313E6C}"/>
    <cellStyle name="2x indented GHG Textfiels 3" xfId="1240" xr:uid="{AB508930-6632-48EB-9988-086987021C8F}"/>
    <cellStyle name="2x indented GHG Textfiels 3 10" xfId="1241" xr:uid="{45696D04-9855-4131-80D3-0B5F8B2D931D}"/>
    <cellStyle name="2x indented GHG Textfiels 3 11" xfId="1242" xr:uid="{C3860B68-D518-428A-AF40-A118C0EF503C}"/>
    <cellStyle name="2x indented GHG Textfiels 3 12" xfId="1243" xr:uid="{5BF45814-E016-4355-A16C-4059EBA66609}"/>
    <cellStyle name="2x indented GHG Textfiels 3 2" xfId="1244" xr:uid="{4AEA7C52-BCC0-4DD2-A1C7-9B28F0DF238A}"/>
    <cellStyle name="2x indented GHG Textfiels 3 2 2" xfId="1245" xr:uid="{E4FE36F3-DFD4-4BD1-8CC1-BB2F0C8DC7A6}"/>
    <cellStyle name="2x indented GHG Textfiels 3 2 2 2" xfId="42737" xr:uid="{B73DD554-D693-413E-9339-324651F4D567}"/>
    <cellStyle name="2x indented GHG Textfiels 3 2 2 3" xfId="42546" xr:uid="{4D1C59E9-B978-4CC5-96EC-2C50C856D210}"/>
    <cellStyle name="2x indented GHG Textfiels 3 2 3" xfId="1246" xr:uid="{5F3AB92E-E1DC-40DA-A783-C7ADE3F252D3}"/>
    <cellStyle name="2x indented GHG Textfiels 3 2 3 2" xfId="42702" xr:uid="{80E6A9C0-3A51-4582-A252-726F57FFDDCE}"/>
    <cellStyle name="2x indented GHG Textfiels 3 2 4" xfId="1247" xr:uid="{D6FE38BE-E5B6-4A44-9935-DAF2C4EEE50E}"/>
    <cellStyle name="2x indented GHG Textfiels 3 3" xfId="1248" xr:uid="{DB0752A4-1511-4490-A669-0DC897160CA4}"/>
    <cellStyle name="2x indented GHG Textfiels 3 3 2" xfId="1249" xr:uid="{A9BE6CE2-9560-492D-B42D-D6F45B9C931D}"/>
    <cellStyle name="2x indented GHG Textfiels 3 3 2 2" xfId="42838" xr:uid="{72B1CDDF-385B-4AE4-BCAD-FAA55C729023}"/>
    <cellStyle name="2x indented GHG Textfiels 3 3 2 3" xfId="42639" xr:uid="{128BB60A-2BD5-43E5-8851-15F2BD99B20F}"/>
    <cellStyle name="2x indented GHG Textfiels 3 3 3" xfId="1250" xr:uid="{E1FF4996-2887-4002-8620-053960A46563}"/>
    <cellStyle name="2x indented GHG Textfiels 3 3 3 2" xfId="42840" xr:uid="{B46050D4-E799-450A-AEEA-4E0B443E602F}"/>
    <cellStyle name="2x indented GHG Textfiels 3 3 3 3" xfId="42641" xr:uid="{304F11CC-28AA-4273-BFC5-5A7D4838FB9B}"/>
    <cellStyle name="2x indented GHG Textfiels 3 3 4" xfId="1251" xr:uid="{EAD43549-0518-4D7F-A1E3-20347DCA72BE}"/>
    <cellStyle name="2x indented GHG Textfiels 3 3 4 2" xfId="42740" xr:uid="{765C4626-FA69-4D98-A2A9-F5BF5FAE033A}"/>
    <cellStyle name="2x indented GHG Textfiels 3 3 4 3" xfId="42549" xr:uid="{7D385571-7ADB-4549-B5FB-8F0895B5178C}"/>
    <cellStyle name="2x indented GHG Textfiels 3 3 5" xfId="42416" xr:uid="{3F830387-AB61-47ED-82C6-496F9176D06A}"/>
    <cellStyle name="2x indented GHG Textfiels 3 4" xfId="1252" xr:uid="{6C7C2F2D-61C9-47F2-8C30-4FC6A81DE5BE}"/>
    <cellStyle name="2x indented GHG Textfiels 3 4 2" xfId="1253" xr:uid="{8A1142DB-3FBF-432E-9178-FB7FC5A1CD7E}"/>
    <cellStyle name="2x indented GHG Textfiels 3 4 3" xfId="1254" xr:uid="{43F4D842-CC05-48B7-8E69-F051C0970996}"/>
    <cellStyle name="2x indented GHG Textfiels 3 4 4" xfId="1255" xr:uid="{9000C819-C3C7-439C-B72D-3DD3306C5285}"/>
    <cellStyle name="2x indented GHG Textfiels 3 5" xfId="1256" xr:uid="{328EB86E-75E1-4D16-B4A0-F1F184175575}"/>
    <cellStyle name="2x indented GHG Textfiels 3 5 2" xfId="1257" xr:uid="{2775CB5F-DCC8-42A2-B2F8-823FFF2241A2}"/>
    <cellStyle name="2x indented GHG Textfiels 3 5 3" xfId="1258" xr:uid="{53B43E7E-33A3-4FAB-BFC2-0242E4E30995}"/>
    <cellStyle name="2x indented GHG Textfiels 3 5 4" xfId="1259" xr:uid="{ACEDC111-64E1-49EF-814A-447BB8E724A5}"/>
    <cellStyle name="2x indented GHG Textfiels 3 6" xfId="1260" xr:uid="{49466F4E-B4CC-4630-85BF-F17E9A1B6D0D}"/>
    <cellStyle name="2x indented GHG Textfiels 3 6 2" xfId="1261" xr:uid="{4F8FC124-7C9D-47E7-BDAD-AC8748483581}"/>
    <cellStyle name="2x indented GHG Textfiels 3 6 3" xfId="1262" xr:uid="{92742115-EB7A-4054-8855-46A4C78E27BB}"/>
    <cellStyle name="2x indented GHG Textfiels 3 6 4" xfId="1263" xr:uid="{4648BB2A-72BC-488C-9171-7C269DFB8A79}"/>
    <cellStyle name="2x indented GHG Textfiels 3 7" xfId="1264" xr:uid="{27C4E6C7-3E62-481C-A26E-7A9023D91A46}"/>
    <cellStyle name="2x indented GHG Textfiels 3 7 2" xfId="1265" xr:uid="{7501236B-3AB3-4964-9773-DB28A926699E}"/>
    <cellStyle name="2x indented GHG Textfiels 3 7 3" xfId="1266" xr:uid="{9ED5D341-4029-4FBD-8714-402FACBE89DF}"/>
    <cellStyle name="2x indented GHG Textfiels 3 7 4" xfId="1267" xr:uid="{0E6FBA62-D20E-420C-9F88-4D8C63F32E54}"/>
    <cellStyle name="2x indented GHG Textfiels 3 8" xfId="1268" xr:uid="{FDDD234C-7471-400F-AB4C-A677B7C63BFC}"/>
    <cellStyle name="2x indented GHG Textfiels 3 8 2" xfId="1269" xr:uid="{7F4C4A0C-1CE1-4A40-BEE0-6758F94F33B3}"/>
    <cellStyle name="2x indented GHG Textfiels 3 8 3" xfId="1270" xr:uid="{72590598-4203-49A8-93C1-9ECAD0507DAA}"/>
    <cellStyle name="2x indented GHG Textfiels 3 8 4" xfId="1271" xr:uid="{553A18F5-9971-48C0-A282-9F2E593C60FB}"/>
    <cellStyle name="2x indented GHG Textfiels 3 9" xfId="1272" xr:uid="{3D2F75CF-A455-454B-A19C-D60DD98EE20D}"/>
    <cellStyle name="2x indented GHG Textfiels 3 9 2" xfId="1273" xr:uid="{3BB2018A-CF8F-43B8-883A-7FD6892DFEA3}"/>
    <cellStyle name="2x indented GHG Textfiels 3 9 3" xfId="1274" xr:uid="{F71D63B1-FFA2-4EB1-8E38-E3FD19CBF24E}"/>
    <cellStyle name="2x indented GHG Textfiels 4" xfId="1275" xr:uid="{AE59D600-1BC4-4CE3-BE5C-67C9EC6E2BA6}"/>
    <cellStyle name="2x indented GHG Textfiels 4 2" xfId="1276" xr:uid="{206F0DC4-3695-4347-B3A1-BF1A466A7F35}"/>
    <cellStyle name="2x indented GHG Textfiels 4 2 2" xfId="1277" xr:uid="{266BBA7D-AA55-4356-9E3D-B216FD916179}"/>
    <cellStyle name="2x indented GHG Textfiels 4 2 2 2" xfId="1278" xr:uid="{EA48F8A4-4FD1-4168-BD47-76B3A9C7D138}"/>
    <cellStyle name="2x indented GHG Textfiels 4 2 3" xfId="1279" xr:uid="{8908ECA7-F9B1-477C-9496-D45C28B31200}"/>
    <cellStyle name="2x indented GHG Textfiels 4 2 4" xfId="1280" xr:uid="{B3B3BA2E-53B4-48BA-8BB6-F8CB4A87944D}"/>
    <cellStyle name="2x indented GHG Textfiels 4 3" xfId="1281" xr:uid="{BE699F2E-156D-459C-B12A-F8D173138C0E}"/>
    <cellStyle name="2x indented GHG Textfiels 4 3 2" xfId="1282" xr:uid="{70921505-68F4-40A3-BF80-8B938F65B151}"/>
    <cellStyle name="2x indented GHG Textfiels 4 4" xfId="1283" xr:uid="{EADF4C53-8E05-4056-8504-12F7D5905039}"/>
    <cellStyle name="2x indented GHG Textfiels 4 4 2" xfId="1284" xr:uid="{B8ABDC66-594B-4565-BFBF-1BAAFE04FE79}"/>
    <cellStyle name="2x indented GHG Textfiels 4 5" xfId="1285" xr:uid="{2967AE8B-98E0-49D3-B011-7BD894E3D669}"/>
    <cellStyle name="2x indented GHG Textfiels 4 5 2" xfId="1286" xr:uid="{B1807BEC-B437-4F86-B303-AE38E4BD9FED}"/>
    <cellStyle name="2x indented GHG Textfiels 4 6" xfId="1287" xr:uid="{67E4774F-146E-412E-B10D-B20CC76566C0}"/>
    <cellStyle name="2x indented GHG Textfiels 5" xfId="1288" xr:uid="{128E6607-4B15-4366-955A-4E9B8E692977}"/>
    <cellStyle name="2x indented GHG Textfiels 5 2" xfId="1289" xr:uid="{EB0D8200-5839-4C72-A338-83430123376C}"/>
    <cellStyle name="2x indented GHG Textfiels 5 2 2" xfId="1290" xr:uid="{F6289FAB-B1EE-44A9-BF5C-38B45030BA7B}"/>
    <cellStyle name="2x indented GHG Textfiels 5 3" xfId="1291" xr:uid="{BC948387-BB02-4024-8845-6A2DF7A93A38}"/>
    <cellStyle name="2x indented GHG Textfiels 5 4" xfId="1292" xr:uid="{60D2F363-A9BA-4BD6-9F36-4BF9A620710E}"/>
    <cellStyle name="2x indented GHG Textfiels 6" xfId="1293" xr:uid="{833990D7-C47A-42B9-AD03-2D8EA9C42175}"/>
    <cellStyle name="2x indented GHG Textfiels 6 2" xfId="1294" xr:uid="{374FE463-41F5-4B26-91DF-7575AF535AB5}"/>
    <cellStyle name="2x indented GHG Textfiels 6 3" xfId="1295" xr:uid="{13D3DF5D-109D-492E-9DFF-074728DF93EA}"/>
    <cellStyle name="2x indented GHG Textfiels 6 4" xfId="1296" xr:uid="{50D19707-5F30-4F1B-8B79-98FF6CE368B2}"/>
    <cellStyle name="2x indented GHG Textfiels 7" xfId="1297" xr:uid="{C87469A2-3E20-4FCE-B9CA-1D22A089DED6}"/>
    <cellStyle name="2x indented GHG Textfiels 7 2" xfId="1298" xr:uid="{5CDFD830-B934-4F9E-9D1D-04F66D086F84}"/>
    <cellStyle name="2x indented GHG Textfiels 7 3" xfId="1299" xr:uid="{7E3BB2B8-3F25-472B-8F14-E131578C316D}"/>
    <cellStyle name="2x indented GHG Textfiels 7 4" xfId="1300" xr:uid="{EDEBD782-EC1B-42F7-BBED-521432AEE7F9}"/>
    <cellStyle name="2x indented GHG Textfiels 8" xfId="1301" xr:uid="{C339896D-A9E0-44A2-91AB-2DC10E3F55B0}"/>
    <cellStyle name="2x indented GHG Textfiels 8 2" xfId="1302" xr:uid="{62EB2199-D832-4ACE-92AC-52644DED9C55}"/>
    <cellStyle name="2x indented GHG Textfiels 8 3" xfId="1303" xr:uid="{05BB7888-1D9C-4B62-BB96-6088C8B29FE4}"/>
    <cellStyle name="2x indented GHG Textfiels 8 4" xfId="1304" xr:uid="{62C8B2CA-3D37-4ACA-85BE-FFD13CE7252B}"/>
    <cellStyle name="2x indented GHG Textfiels 9" xfId="1305" xr:uid="{EE28A1B7-A9D0-4FF7-AA1C-C4350D525398}"/>
    <cellStyle name="2x indented GHG Textfiels 9 2" xfId="1306" xr:uid="{45A2450F-DF08-4B0E-BADA-DC4637E9A96F}"/>
    <cellStyle name="2x indented GHG Textfiels 9 3" xfId="1307" xr:uid="{68DF6298-2437-490E-A495-806147D51FDA}"/>
    <cellStyle name="2x indented GHG Textfiels 9 4" xfId="1308" xr:uid="{8F6DAA6E-8DA3-486A-8E9A-1E2056D7DAB4}"/>
    <cellStyle name="40 % - Akzent1" xfId="42192" hidden="1" xr:uid="{68A1AB8E-A2C4-4AF1-A92A-9F5FB0FA341D}"/>
    <cellStyle name="40 % - Akzent1" xfId="42389" hidden="1" xr:uid="{E3A5DAC1-2A86-4859-AD56-D8693CF623EF}"/>
    <cellStyle name="40 % - Akzent1" xfId="42894" hidden="1" xr:uid="{5B558EB9-5ED5-42D3-8620-987D2FE53A28}"/>
    <cellStyle name="40 % - Akzent1" xfId="42897" hidden="1" xr:uid="{5549CDE9-E87D-4769-A82D-F3B03ADB1516}"/>
    <cellStyle name="40 % - Akzent1 2" xfId="42432" xr:uid="{9DD04C10-41EC-4F35-9AB5-2E300C4DD877}"/>
    <cellStyle name="40 % - Akzent1 3" xfId="42344" xr:uid="{EC07B319-BDDE-4EF6-B8B8-CCC9ED07D681}"/>
    <cellStyle name="40 % - Akzent2" xfId="42196" hidden="1" xr:uid="{8DC9C1B5-4835-4669-BD75-667D2FF997B8}"/>
    <cellStyle name="40 % - Akzent2" xfId="42401" hidden="1" xr:uid="{5D68FDEA-DE40-44DB-9DFA-F6FC4103F573}"/>
    <cellStyle name="40 % - Akzent2" xfId="42903" hidden="1" xr:uid="{F7652A3D-43C5-4BC2-8969-B24451A402B8}"/>
    <cellStyle name="40 % - Akzent2" xfId="42886" hidden="1" xr:uid="{4D91C151-65DE-4524-8A89-A9AA9892F492}"/>
    <cellStyle name="40 % - Akzent2 2" xfId="42433" xr:uid="{85D9B150-7AF5-4536-8616-E6D5A253DB03}"/>
    <cellStyle name="40 % - Akzent2 3" xfId="42345" xr:uid="{AD93E8B0-0669-42D8-A940-06AB9C287389}"/>
    <cellStyle name="40 % - Akzent3" xfId="42199" hidden="1" xr:uid="{37F5C47D-C759-4F5F-90CB-BA0B98302E75}"/>
    <cellStyle name="40 % - Akzent3" xfId="42489" hidden="1" xr:uid="{CB990F46-3747-4DA5-AF56-33E5E05BABE9}"/>
    <cellStyle name="40 % - Akzent3" xfId="42881" hidden="1" xr:uid="{AE87D185-6082-4B52-8C32-D3B3CAEDC2B6}"/>
    <cellStyle name="40 % - Akzent3" xfId="42887" hidden="1" xr:uid="{4C645712-A066-43D9-A8A6-F2038BB65C5F}"/>
    <cellStyle name="40 % - Akzent3 2" xfId="42434" xr:uid="{557172B7-34C7-48BD-A69D-F000F560E403}"/>
    <cellStyle name="40 % - Akzent3 3" xfId="42346" xr:uid="{8F964E19-A87F-41B5-88FB-9837CA605234}"/>
    <cellStyle name="40 % - Akzent4" xfId="42202" hidden="1" xr:uid="{DC99D169-A246-4F0C-9977-FFFDD7C3B719}"/>
    <cellStyle name="40 % - Akzent4" xfId="42384" hidden="1" xr:uid="{5D638DC2-55D0-43B5-ACF2-C147D2A02A95}"/>
    <cellStyle name="40 % - Akzent4" xfId="42908" hidden="1" xr:uid="{FB4076B6-BD4D-4514-BBD2-4E8BF44984C5}"/>
    <cellStyle name="40 % - Akzent4" xfId="42511" hidden="1" xr:uid="{31FEE465-3241-4234-8F16-AB5384AE1B8E}"/>
    <cellStyle name="40 % - Akzent4 2" xfId="42435" xr:uid="{F6852329-D6E8-4D0A-A14D-A36FA574E224}"/>
    <cellStyle name="40 % - Akzent4 3" xfId="42347" xr:uid="{A9DEEF8B-BC50-40B6-8AC0-6093BB7E5459}"/>
    <cellStyle name="40 % - Akzent5" xfId="42205" hidden="1" xr:uid="{548F298C-973E-4A30-A5FF-B40D072B3EC4}"/>
    <cellStyle name="40 % - Akzent5" xfId="42485" hidden="1" xr:uid="{2DCFE7F4-718D-4281-AA47-D84A400C4680}"/>
    <cellStyle name="40 % - Akzent5" xfId="42912" hidden="1" xr:uid="{C4BB264E-DA37-46C7-967F-75A57567299F}"/>
    <cellStyle name="40 % - Akzent5" xfId="42386" hidden="1" xr:uid="{F1514F3A-1058-4D48-9804-E49374DB121B}"/>
    <cellStyle name="40 % - Akzent5 2" xfId="42436" xr:uid="{E2E2FD29-A476-4453-93FD-1A1F1EF3671F}"/>
    <cellStyle name="40 % - Akzent5 3" xfId="42348" xr:uid="{261AC2E4-6BD6-4EE5-9CF1-294EDD02F0C3}"/>
    <cellStyle name="40 % - Akzent6" xfId="42208" hidden="1" xr:uid="{B16500A0-D5DB-48BF-8A63-27979CA5C7B8}"/>
    <cellStyle name="40 % - Akzent6" xfId="42480" hidden="1" xr:uid="{E64C5E89-DB85-4817-84E2-8ECA82ABC6EE}"/>
    <cellStyle name="40 % - Akzent6" xfId="42880" hidden="1" xr:uid="{A302BFA3-4C45-4FFE-89A2-18E5690A6522}"/>
    <cellStyle name="40 % - Akzent6" xfId="42913" hidden="1" xr:uid="{E2F45372-5B86-4BED-A58E-CE2480831547}"/>
    <cellStyle name="40 % - Akzent6 2" xfId="42437" xr:uid="{6E0FF487-2D59-42A5-8486-2BF7FC8A9A6F}"/>
    <cellStyle name="40 % - Akzent6 3" xfId="42349" xr:uid="{506441F9-A106-48C4-86E0-EFE889FE8CCF}"/>
    <cellStyle name="40 % - Accent1" xfId="1309" xr:uid="{0B4F721F-867B-44BB-A87E-822CF8345E48}"/>
    <cellStyle name="40 % - Accent2" xfId="1310" xr:uid="{AE31B69E-5126-4A86-9105-CA47B944568B}"/>
    <cellStyle name="40 % - Accent3" xfId="1311" xr:uid="{B9BC7202-8CDA-46F0-ACFC-B3470828D535}"/>
    <cellStyle name="40 % - Accent4" xfId="1312" xr:uid="{7EED20A1-DDA2-4F46-B377-C6E5836D7334}"/>
    <cellStyle name="40 % - Accent5" xfId="1313" xr:uid="{4A9BDDFB-7DFC-4C20-B47E-9F686DF3B4D4}"/>
    <cellStyle name="40 % - Accent6" xfId="1314" xr:uid="{4A8714B8-DE80-4BC6-BE50-CDE6E004C02C}"/>
    <cellStyle name="40% - 1. jelölőszín" xfId="1315" xr:uid="{462D254E-CB1A-4A8C-B935-350409C2D2D9}"/>
    <cellStyle name="40% - 2. jelölőszín" xfId="1316" xr:uid="{1E4F8B06-9E64-4D47-AF81-DEB49E858528}"/>
    <cellStyle name="40% - 3. jelölőszín" xfId="1317" xr:uid="{D452BF8F-B8F7-43C6-B442-9C6AA1236CA7}"/>
    <cellStyle name="40% - 4. jelölőszín" xfId="1318" xr:uid="{3C27B750-560B-4AAC-84B5-73CD8E3E8A8D}"/>
    <cellStyle name="40% - 5. jelölőszín" xfId="1319" xr:uid="{066D2E82-54C3-4558-A3AC-FF63BFBCD982}"/>
    <cellStyle name="40% - 6. jelölőszín" xfId="1320" xr:uid="{4A777CE2-5812-4957-A356-31FDC554CF9F}"/>
    <cellStyle name="40% - Accent1" xfId="53" builtinId="31" customBuiltin="1"/>
    <cellStyle name="40% - Accent1 10" xfId="1321" xr:uid="{BB3E725E-F046-499D-B734-AE999BDCF216}"/>
    <cellStyle name="40% - Accent1 10 2" xfId="1322" xr:uid="{2DE721CC-7B93-461D-B0E2-F63D1A83D64E}"/>
    <cellStyle name="40% - Accent1 11" xfId="1323" xr:uid="{62B58393-1676-4CB4-854A-6324383B49C0}"/>
    <cellStyle name="40% - Accent1 11 2" xfId="1324" xr:uid="{526D54D3-F01F-43C6-986F-4E390048CDDB}"/>
    <cellStyle name="40% - Accent1 12" xfId="1325" xr:uid="{12F47087-4C9C-4C4C-BE58-59DF79A8B181}"/>
    <cellStyle name="40% - Accent1 13" xfId="1326" xr:uid="{8CE32E88-579F-4FB6-BD24-E238396617AD}"/>
    <cellStyle name="40% - Accent1 14" xfId="1327" xr:uid="{3547DE45-C0AA-4B9E-9DCD-C0D14DB4D407}"/>
    <cellStyle name="40% - Accent1 15" xfId="1328" xr:uid="{3E7F2C65-3E26-4F3F-B1FE-0D341AB8B487}"/>
    <cellStyle name="40% - Accent1 16" xfId="1329" xr:uid="{8CE8A1A5-BDB9-4476-AA63-7C9D50922B00}"/>
    <cellStyle name="40% - Accent1 17" xfId="1330" xr:uid="{FF7A2FA1-FF04-4D90-A6B4-A180B3CC7674}"/>
    <cellStyle name="40% - Accent1 18" xfId="1331" xr:uid="{04C0F4CA-ADD8-485E-A860-B696E22938B8}"/>
    <cellStyle name="40% - Accent1 19" xfId="1332" xr:uid="{93A64B11-694A-4C08-9FE4-2AB397336FD5}"/>
    <cellStyle name="40% - Accent1 2" xfId="1333" xr:uid="{3E2ECD96-F301-46E6-B4A5-581E96422DD0}"/>
    <cellStyle name="40% - Accent1 2 10" xfId="1334" xr:uid="{942E80EF-A301-4152-9B89-D0D604D9A06E}"/>
    <cellStyle name="40% - Accent1 2 10 2" xfId="1335" xr:uid="{BEEEEFD4-908D-4C26-8E05-FFDE9C59B3B0}"/>
    <cellStyle name="40% - Accent1 2 10 3" xfId="1336" xr:uid="{A52DC9AA-402F-4233-9E88-7B0B8E59A52A}"/>
    <cellStyle name="40% - Accent1 2 11" xfId="1337" xr:uid="{76E30AA0-1938-44FB-8CB2-202FF6453A02}"/>
    <cellStyle name="40% - Accent1 2 11 2" xfId="1338" xr:uid="{B9F347B1-7005-4EAB-AF12-059D796C29A6}"/>
    <cellStyle name="40% - Accent1 2 11 3" xfId="1339" xr:uid="{FF3430D8-D766-4058-9440-7B9A0BDE2F8C}"/>
    <cellStyle name="40% - Accent1 2 12" xfId="1340" xr:uid="{42B611C1-CB2C-4BDC-8C66-9058BE42B14B}"/>
    <cellStyle name="40% - Accent1 2 12 2" xfId="1341" xr:uid="{212F7AB8-CBFE-42FA-A911-5BC6F8BF7B68}"/>
    <cellStyle name="40% - Accent1 2 12 3" xfId="1342" xr:uid="{A93684C2-A6E4-4841-AAF4-60062284FD7D}"/>
    <cellStyle name="40% - Accent1 2 13" xfId="1343" xr:uid="{1753C839-386C-45EF-A37F-2C6BEF0EDDAA}"/>
    <cellStyle name="40% - Accent1 2 13 2" xfId="1344" xr:uid="{5A64F70E-6387-42B4-88B6-80BA293DD65F}"/>
    <cellStyle name="40% - Accent1 2 14" xfId="1345" xr:uid="{2857FA7D-3658-4DDB-B88A-FB5D56016186}"/>
    <cellStyle name="40% - Accent1 2 15" xfId="1346" xr:uid="{78C9F6DB-FA12-4B8B-995C-A76055FD950C}"/>
    <cellStyle name="40% - Accent1 2 16" xfId="1347" xr:uid="{DBEE7CDF-073E-4A85-8F96-45C90E2E2101}"/>
    <cellStyle name="40% - Accent1 2 17" xfId="42220" xr:uid="{0F4B7115-0290-427E-A6CE-25DE0CF2EC91}"/>
    <cellStyle name="40% - Accent1 2 2" xfId="1348" xr:uid="{EEB2057A-3D84-4DD7-BCC0-02733A26C2DF}"/>
    <cellStyle name="40% - Accent1 2 2 2" xfId="1349" xr:uid="{A58BA2AF-3508-491D-9C51-526CD182372B}"/>
    <cellStyle name="40% - Accent1 2 2 3" xfId="1350" xr:uid="{39A4EA7C-6504-4DB6-818C-852053ADAA77}"/>
    <cellStyle name="40% - Accent1 2 3" xfId="1351" xr:uid="{84DB0F03-FFB5-4A3D-85A7-BF06828BC068}"/>
    <cellStyle name="40% - Accent1 2 3 2" xfId="1352" xr:uid="{29EC33FE-BB21-44EB-A6F3-E10ED69E0786}"/>
    <cellStyle name="40% - Accent1 2 3 3" xfId="1353" xr:uid="{2DA5F1F8-3CF3-440A-B433-105350877EE7}"/>
    <cellStyle name="40% - Accent1 2 4" xfId="1354" xr:uid="{C67F1BC0-B77F-4E2D-A0D4-0EDCF78302D5}"/>
    <cellStyle name="40% - Accent1 2 4 2" xfId="1355" xr:uid="{BAC84BB4-DB07-4073-B565-9922F73E791C}"/>
    <cellStyle name="40% - Accent1 2 4 3" xfId="1356" xr:uid="{F115759D-6FED-4AA4-B802-3A4B01E4B386}"/>
    <cellStyle name="40% - Accent1 2 5" xfId="1357" xr:uid="{EFCCF07B-F1D6-417C-9CAF-4631EAA90C03}"/>
    <cellStyle name="40% - Accent1 2 5 2" xfId="1358" xr:uid="{1F723689-829D-462C-BFFE-CF2F457BC7A6}"/>
    <cellStyle name="40% - Accent1 2 5 3" xfId="1359" xr:uid="{74C92442-FF91-4545-8467-8AD3233F318F}"/>
    <cellStyle name="40% - Accent1 2 6" xfId="1360" xr:uid="{7B726DF2-228C-4F12-8D27-D361212E246F}"/>
    <cellStyle name="40% - Accent1 2 6 2" xfId="1361" xr:uid="{5B0C7D92-9C96-408C-A616-6F9C1BA701AA}"/>
    <cellStyle name="40% - Accent1 2 6 3" xfId="1362" xr:uid="{6E52F358-8B27-4CBD-ADE3-06DE0A812101}"/>
    <cellStyle name="40% - Accent1 2 7" xfId="1363" xr:uid="{D573F93C-5CC3-4503-BEAF-D79EC4BBB241}"/>
    <cellStyle name="40% - Accent1 2 7 2" xfId="1364" xr:uid="{3F240BCB-9F37-4B01-A78F-3C2E961BEE64}"/>
    <cellStyle name="40% - Accent1 2 7 3" xfId="1365" xr:uid="{155D71EA-095F-4868-A07B-742F747926BF}"/>
    <cellStyle name="40% - Accent1 2 8" xfId="1366" xr:uid="{7760924B-1EC9-4FA1-81BE-C5A943550567}"/>
    <cellStyle name="40% - Accent1 2 8 2" xfId="1367" xr:uid="{27F82ED2-B3B7-4B45-A8C7-BBDEA6308C07}"/>
    <cellStyle name="40% - Accent1 2 8 3" xfId="1368" xr:uid="{A411F087-4B1A-437E-9244-0C9A8D8738FA}"/>
    <cellStyle name="40% - Accent1 2 9" xfId="1369" xr:uid="{0F23581F-6E5B-4E48-8694-1E4CD352666F}"/>
    <cellStyle name="40% - Accent1 2 9 2" xfId="1370" xr:uid="{F85FEC8D-D755-4321-BB40-2A9514B3068C}"/>
    <cellStyle name="40% - Accent1 2 9 3" xfId="1371" xr:uid="{68FE2BD2-31EB-464B-B479-3BDADEA01D24}"/>
    <cellStyle name="40% - Accent1 20" xfId="1372" xr:uid="{74344A28-E951-49DE-804F-4C152E7EDDB3}"/>
    <cellStyle name="40% - Accent1 21" xfId="1373" xr:uid="{C39AE084-C8B4-468E-A940-3EF2686E3473}"/>
    <cellStyle name="40% - Accent1 22" xfId="1374" xr:uid="{02298225-691C-4104-8E5F-E2A36A56E91D}"/>
    <cellStyle name="40% - Accent1 23" xfId="1375" xr:uid="{021EEF0A-2F55-41F0-94B9-83B5E76DEE5E}"/>
    <cellStyle name="40% - Accent1 24" xfId="1376" xr:uid="{15CE5295-8395-4960-853E-164637F33718}"/>
    <cellStyle name="40% - Accent1 25" xfId="1377" xr:uid="{539AB196-1AFD-487D-B86A-64A390A0942B}"/>
    <cellStyle name="40% - Accent1 26" xfId="1378" xr:uid="{98DE24AC-3392-40C4-8939-6C141C7D6ADF}"/>
    <cellStyle name="40% - Accent1 27" xfId="1379" xr:uid="{CA22CAD9-1DFF-46AF-8599-1886975AF663}"/>
    <cellStyle name="40% - Accent1 28" xfId="1380" xr:uid="{A879B5EB-6753-49FD-BB83-42911376FE8D}"/>
    <cellStyle name="40% - Accent1 29" xfId="1381" xr:uid="{AF22FBE7-8365-447E-90DD-71432836BE11}"/>
    <cellStyle name="40% - Accent1 3" xfId="1382" xr:uid="{EED6E3FA-FEFC-423D-A2DE-1A61D9957EC8}"/>
    <cellStyle name="40% - Accent1 3 10" xfId="1383" xr:uid="{E4C68B39-1179-4B97-872A-708B0B0669ED}"/>
    <cellStyle name="40% - Accent1 3 10 2" xfId="1384" xr:uid="{7CDD7733-5ACB-4027-A4D7-E6B0B54E4D0F}"/>
    <cellStyle name="40% - Accent1 3 11" xfId="1385" xr:uid="{AA9F3DCE-8DFE-4D8C-A246-A8F0EF0DFC1B}"/>
    <cellStyle name="40% - Accent1 3 11 2" xfId="1386" xr:uid="{D50F262C-26A1-4011-854E-72152C48ED94}"/>
    <cellStyle name="40% - Accent1 3 12" xfId="1387" xr:uid="{401ED5A3-9B47-453B-B7EC-7DF7B9E6376D}"/>
    <cellStyle name="40% - Accent1 3 13" xfId="1388" xr:uid="{95CB6C74-F664-4E96-826B-C2EB9EAF38B0}"/>
    <cellStyle name="40% - Accent1 3 14" xfId="42302" xr:uid="{3DF65684-CDB5-4F38-8E79-0BE910DDAF78}"/>
    <cellStyle name="40% - Accent1 3 2" xfId="1389" xr:uid="{9BCA672C-09EA-436A-8A6B-F3A0D505DC4E}"/>
    <cellStyle name="40% - Accent1 3 2 2" xfId="1390" xr:uid="{9B98A59B-2BDA-4E3E-AD88-021BCF922E05}"/>
    <cellStyle name="40% - Accent1 3 2 3" xfId="1391" xr:uid="{57F31EAF-A9E7-4C29-90EC-D46761F18F24}"/>
    <cellStyle name="40% - Accent1 3 3" xfId="1392" xr:uid="{3663A062-D292-49C2-8007-0F37837B6813}"/>
    <cellStyle name="40% - Accent1 3 3 2" xfId="1393" xr:uid="{070B738C-B288-473F-8ADF-2CFE898A4FBB}"/>
    <cellStyle name="40% - Accent1 3 4" xfId="1394" xr:uid="{F68C76B6-631C-4851-9E27-60A21699D679}"/>
    <cellStyle name="40% - Accent1 3 4 2" xfId="1395" xr:uid="{E1FF70C3-AE3D-48DB-81BA-4F0EA3C4B250}"/>
    <cellStyle name="40% - Accent1 3 5" xfId="1396" xr:uid="{81358803-F94D-4787-99CC-5538DE9FA65C}"/>
    <cellStyle name="40% - Accent1 3 5 2" xfId="1397" xr:uid="{704DB75F-9AD1-4F09-B406-DF3926190303}"/>
    <cellStyle name="40% - Accent1 3 6" xfId="1398" xr:uid="{4D2EBB28-16E1-4B80-ACF3-E6D7183C2A6B}"/>
    <cellStyle name="40% - Accent1 3 6 2" xfId="1399" xr:uid="{0FE8622A-8697-4224-9C34-04E0A3A54AF5}"/>
    <cellStyle name="40% - Accent1 3 7" xfId="1400" xr:uid="{B426B274-3BBA-4173-9199-1819D148B64C}"/>
    <cellStyle name="40% - Accent1 3 7 2" xfId="1401" xr:uid="{A5907837-FD54-4263-8482-4DBD61A3999E}"/>
    <cellStyle name="40% - Accent1 3 8" xfId="1402" xr:uid="{98370BD4-9F84-4F1C-904F-1067CAB3073D}"/>
    <cellStyle name="40% - Accent1 3 8 2" xfId="1403" xr:uid="{97995397-CFD1-40D6-879F-24CE73604976}"/>
    <cellStyle name="40% - Accent1 3 9" xfId="1404" xr:uid="{A1926C71-9FD1-483C-BB1A-E2671BD9263E}"/>
    <cellStyle name="40% - Accent1 3 9 2" xfId="1405" xr:uid="{D218167B-0A0E-48EC-B64D-EF15E63769B9}"/>
    <cellStyle name="40% - Accent1 30" xfId="1406" xr:uid="{305B36A1-5E7E-47D9-8EE9-48E005C0687E}"/>
    <cellStyle name="40% - Accent1 31" xfId="1407" xr:uid="{25C6E1E7-B032-4035-921E-3B1E75AC1F79}"/>
    <cellStyle name="40% - Accent1 32" xfId="1408" xr:uid="{18CE0F73-A051-42DD-9AC7-86CFC2E3FE31}"/>
    <cellStyle name="40% - Accent1 33" xfId="1409" xr:uid="{072B4E14-5D2B-4112-B6DE-6FB6E1828D44}"/>
    <cellStyle name="40% - Accent1 34" xfId="1410" xr:uid="{F56DC733-8B28-48A2-BAAB-BC78930A7577}"/>
    <cellStyle name="40% - Accent1 35" xfId="1411" xr:uid="{A7778793-3C31-4F41-A3A2-7D1D90AD7A53}"/>
    <cellStyle name="40% - Accent1 36" xfId="1412" xr:uid="{8A58E8B1-D687-42BD-848A-095E0408E190}"/>
    <cellStyle name="40% - Accent1 37" xfId="1413" xr:uid="{9DB3431B-A16F-45EF-BFB1-FC3C5C5AB4FF}"/>
    <cellStyle name="40% - Accent1 38" xfId="1414" xr:uid="{B9C404C1-E9BB-4B6A-A15C-D0E6ECA84348}"/>
    <cellStyle name="40% - Accent1 39" xfId="1415" xr:uid="{5DEAA78F-AE5D-421C-9062-B11C14C53DF0}"/>
    <cellStyle name="40% - Accent1 4" xfId="1416" xr:uid="{0C91D020-0689-4F2B-A7A9-B460537A7407}"/>
    <cellStyle name="40% - Accent1 4 10" xfId="1417" xr:uid="{29720D34-A3AB-4495-A733-FB5745F394B4}"/>
    <cellStyle name="40% - Accent1 4 10 2" xfId="1418" xr:uid="{ADE4347F-AC6B-4125-9E68-FF65EEA6F027}"/>
    <cellStyle name="40% - Accent1 4 11" xfId="1419" xr:uid="{317842D8-E217-4980-86EC-CBF4F022160D}"/>
    <cellStyle name="40% - Accent1 4 11 2" xfId="1420" xr:uid="{1938D95C-DDD0-4885-B014-2F56E15B59D3}"/>
    <cellStyle name="40% - Accent1 4 12" xfId="1421" xr:uid="{292A1DAD-135B-4834-8D5B-00C85DA27E1C}"/>
    <cellStyle name="40% - Accent1 4 13" xfId="1422" xr:uid="{691C4F36-26C1-49F9-A068-D4DF85DFDB9E}"/>
    <cellStyle name="40% - Accent1 4 2" xfId="1423" xr:uid="{1973DB42-1098-4BC6-8F16-03612BFD475A}"/>
    <cellStyle name="40% - Accent1 4 2 2" xfId="1424" xr:uid="{C2DAAF0C-DC09-4BC8-9538-033A2E564EB9}"/>
    <cellStyle name="40% - Accent1 4 2 3" xfId="1425" xr:uid="{6BEE7394-9535-4E9C-9E87-5CB7D70CBAC8}"/>
    <cellStyle name="40% - Accent1 4 3" xfId="1426" xr:uid="{67489CC6-B7B1-47C8-858B-69649407D68C}"/>
    <cellStyle name="40% - Accent1 4 3 2" xfId="1427" xr:uid="{E347D800-1C49-4033-B39C-2419F9A4448F}"/>
    <cellStyle name="40% - Accent1 4 4" xfId="1428" xr:uid="{D4B4989A-FF8F-4B32-BFA5-692B21B26D24}"/>
    <cellStyle name="40% - Accent1 4 4 2" xfId="1429" xr:uid="{D7EF15C4-13F6-44EA-BE46-CCC2B26B9F34}"/>
    <cellStyle name="40% - Accent1 4 5" xfId="1430" xr:uid="{293DECC4-83E1-40CD-AF92-519B28EC3EFF}"/>
    <cellStyle name="40% - Accent1 4 5 2" xfId="1431" xr:uid="{8DB28A5D-44F5-46E8-8F18-D4E8E129BAC9}"/>
    <cellStyle name="40% - Accent1 4 6" xfId="1432" xr:uid="{1EB330C4-C966-4DF6-864F-C8F677EE7CD1}"/>
    <cellStyle name="40% - Accent1 4 6 2" xfId="1433" xr:uid="{1FFDD56B-8AA9-4E0E-BE10-5A6382BB568A}"/>
    <cellStyle name="40% - Accent1 4 7" xfId="1434" xr:uid="{B052A0F3-7081-4134-B9F4-2EDA0932869F}"/>
    <cellStyle name="40% - Accent1 4 7 2" xfId="1435" xr:uid="{675E9A7A-DF5F-41AA-8C9A-1DB755D321B3}"/>
    <cellStyle name="40% - Accent1 4 8" xfId="1436" xr:uid="{6B1EE269-035F-4F6C-A95F-B55F1C1BC8F2}"/>
    <cellStyle name="40% - Accent1 4 8 2" xfId="1437" xr:uid="{3F9B6856-97A3-40D7-93E1-8CE8C876759D}"/>
    <cellStyle name="40% - Accent1 4 9" xfId="1438" xr:uid="{3FD857C0-7B0E-481B-82D8-636BED226153}"/>
    <cellStyle name="40% - Accent1 4 9 2" xfId="1439" xr:uid="{5DC54193-F193-41C6-8517-A84C71ACE70F}"/>
    <cellStyle name="40% - Accent1 40" xfId="1440" xr:uid="{AA1B14F2-056A-4F03-B106-BA04574A4347}"/>
    <cellStyle name="40% - Accent1 41" xfId="1441" xr:uid="{1908560F-E146-486F-B33A-00FA842F8436}"/>
    <cellStyle name="40% - Accent1 42" xfId="1442" xr:uid="{829E2CEB-0337-411F-9DCB-C650E2D83EEC}"/>
    <cellStyle name="40% - Accent1 43" xfId="1443" xr:uid="{C181AECD-7C12-4831-834A-7D45DE780BEE}"/>
    <cellStyle name="40% - Accent1 5" xfId="1444" xr:uid="{4B2C10D6-D201-479A-B3FE-ED823A8F19E9}"/>
    <cellStyle name="40% - Accent1 5 10" xfId="1445" xr:uid="{5E3389B5-076A-499D-8BBF-00AA095273A3}"/>
    <cellStyle name="40% - Accent1 5 10 2" xfId="1446" xr:uid="{F643673E-7251-49E8-874B-71C4037098B4}"/>
    <cellStyle name="40% - Accent1 5 11" xfId="1447" xr:uid="{38D3E6E1-9610-4C9C-AE66-6FE07936BF56}"/>
    <cellStyle name="40% - Accent1 5 11 2" xfId="1448" xr:uid="{E151E174-2922-492D-AB13-DD4909D9302C}"/>
    <cellStyle name="40% - Accent1 5 12" xfId="1449" xr:uid="{96B4C8B1-249E-4239-ABBC-8085E09F7B8B}"/>
    <cellStyle name="40% - Accent1 5 13" xfId="1450" xr:uid="{D72B94BC-8238-41C1-B866-C8E93287CCA7}"/>
    <cellStyle name="40% - Accent1 5 2" xfId="1451" xr:uid="{B6FDCE5C-818A-439E-98D6-2976D6FCB72F}"/>
    <cellStyle name="40% - Accent1 5 2 2" xfId="1452" xr:uid="{849B2ED9-ED9A-476D-974C-F21252D23200}"/>
    <cellStyle name="40% - Accent1 5 2 3" xfId="1453" xr:uid="{EFD21231-BD86-42AC-8EE2-7A8BF138A1DA}"/>
    <cellStyle name="40% - Accent1 5 3" xfId="1454" xr:uid="{754F3E6C-D003-4DC7-ACA3-9225EDA5D855}"/>
    <cellStyle name="40% - Accent1 5 3 2" xfId="1455" xr:uid="{095C6CF4-83C4-4386-8AC6-CAD8A1245918}"/>
    <cellStyle name="40% - Accent1 5 4" xfId="1456" xr:uid="{9AF42797-6B53-4882-B3F7-A3D6416A6941}"/>
    <cellStyle name="40% - Accent1 5 4 2" xfId="1457" xr:uid="{BA68D023-0A03-4609-94EE-6B099A885346}"/>
    <cellStyle name="40% - Accent1 5 5" xfId="1458" xr:uid="{3647AD58-DAF9-4785-9C72-07776DF19997}"/>
    <cellStyle name="40% - Accent1 5 5 2" xfId="1459" xr:uid="{D36D0C28-38D4-4CDD-B5DD-919ABE8EF5AE}"/>
    <cellStyle name="40% - Accent1 5 6" xfId="1460" xr:uid="{824D6B6D-2B38-44EA-99D9-23EB47D54B35}"/>
    <cellStyle name="40% - Accent1 5 6 2" xfId="1461" xr:uid="{C6FC514A-6B8C-43DC-901D-26710AD6CFE3}"/>
    <cellStyle name="40% - Accent1 5 7" xfId="1462" xr:uid="{1D91BE73-AC01-4675-8E72-9D362B555441}"/>
    <cellStyle name="40% - Accent1 5 7 2" xfId="1463" xr:uid="{364BC052-61EE-41E7-8491-625BA8A78748}"/>
    <cellStyle name="40% - Accent1 5 8" xfId="1464" xr:uid="{1770217E-6D73-43F5-8BAE-6926AF4A2297}"/>
    <cellStyle name="40% - Accent1 5 8 2" xfId="1465" xr:uid="{13BDB334-4CE4-4D6F-91A6-D3D0E68C3BDE}"/>
    <cellStyle name="40% - Accent1 5 9" xfId="1466" xr:uid="{7A610681-5C0E-430A-A211-9047DE606E22}"/>
    <cellStyle name="40% - Accent1 5 9 2" xfId="1467" xr:uid="{B41511F3-6874-448B-84EF-B143C945FC71}"/>
    <cellStyle name="40% - Accent1 6" xfId="1468" xr:uid="{9BA0C06A-E268-4418-A019-7A07F204DA71}"/>
    <cellStyle name="40% - Accent1 6 10" xfId="1469" xr:uid="{D4C7340D-F933-491B-BAFA-68F5D3C2B767}"/>
    <cellStyle name="40% - Accent1 6 10 2" xfId="1470" xr:uid="{6909BC7D-184B-45FC-A068-AB72F8D4C65A}"/>
    <cellStyle name="40% - Accent1 6 11" xfId="1471" xr:uid="{3CDCEEF8-4E72-4AC3-AB55-D7597E5A17FD}"/>
    <cellStyle name="40% - Accent1 6 11 2" xfId="1472" xr:uid="{B3D40A67-406A-4DD3-B635-8C50276FF26B}"/>
    <cellStyle name="40% - Accent1 6 12" xfId="1473" xr:uid="{4D721538-3787-4153-B65B-3758F08BA530}"/>
    <cellStyle name="40% - Accent1 6 13" xfId="1474" xr:uid="{AED418F3-741F-4070-94B7-19B9DC9C9C4C}"/>
    <cellStyle name="40% - Accent1 6 2" xfId="1475" xr:uid="{13344B35-A8FB-45BA-A5EF-5396643B663A}"/>
    <cellStyle name="40% - Accent1 6 2 2" xfId="1476" xr:uid="{DBCD247A-E861-449D-9BCB-9288D582D46D}"/>
    <cellStyle name="40% - Accent1 6 2 3" xfId="1477" xr:uid="{670C437C-6EE8-40BA-A95B-E7CEE8006556}"/>
    <cellStyle name="40% - Accent1 6 3" xfId="1478" xr:uid="{88E53928-3976-40D8-A6AB-FBC75937EB96}"/>
    <cellStyle name="40% - Accent1 6 3 2" xfId="1479" xr:uid="{5124D958-65D2-4C00-BCA6-D65AADC9C7EF}"/>
    <cellStyle name="40% - Accent1 6 4" xfId="1480" xr:uid="{2A22BD74-3EEA-4487-ACC9-36B11E23F6C0}"/>
    <cellStyle name="40% - Accent1 6 4 2" xfId="1481" xr:uid="{4DA759FD-2345-4452-A6D3-8EC70187E6AF}"/>
    <cellStyle name="40% - Accent1 6 5" xfId="1482" xr:uid="{8014551A-0408-47DE-8633-51E5D0597B70}"/>
    <cellStyle name="40% - Accent1 6 5 2" xfId="1483" xr:uid="{769A0F05-FF44-4E8A-B29A-CCC3373AC83D}"/>
    <cellStyle name="40% - Accent1 6 6" xfId="1484" xr:uid="{C07B8A69-77DA-458A-84B8-AF9450EAA892}"/>
    <cellStyle name="40% - Accent1 6 6 2" xfId="1485" xr:uid="{3DC45BEF-D2AB-41B5-A25A-0AB1C9529533}"/>
    <cellStyle name="40% - Accent1 6 7" xfId="1486" xr:uid="{6062DD55-672B-4A9A-82BC-B74B7B12366E}"/>
    <cellStyle name="40% - Accent1 6 7 2" xfId="1487" xr:uid="{99836A9A-B90A-459D-9B1D-63EEB7545795}"/>
    <cellStyle name="40% - Accent1 6 8" xfId="1488" xr:uid="{A1908EA7-3FB9-4D69-957A-7570BCBD15DA}"/>
    <cellStyle name="40% - Accent1 6 8 2" xfId="1489" xr:uid="{87518703-B073-4171-BA25-63F77268E55E}"/>
    <cellStyle name="40% - Accent1 6 9" xfId="1490" xr:uid="{814ACACB-219D-47CC-ACFF-6199F4166203}"/>
    <cellStyle name="40% - Accent1 6 9 2" xfId="1491" xr:uid="{843A64B6-0B7E-4AD5-9D8A-C15CB221EADB}"/>
    <cellStyle name="40% - Accent1 7" xfId="1492" xr:uid="{6523601A-4A79-4FF7-8522-A48E5242AEDC}"/>
    <cellStyle name="40% - Accent1 7 2" xfId="1493" xr:uid="{419A29DB-12A3-4EF0-B120-AEF1D7692F95}"/>
    <cellStyle name="40% - Accent1 7 2 2" xfId="1494" xr:uid="{A7DA392B-A37D-47EE-AA3F-317DF226A81C}"/>
    <cellStyle name="40% - Accent1 7 3" xfId="1495" xr:uid="{EEC96E6F-38CD-4D7C-88B1-514638B3FEDF}"/>
    <cellStyle name="40% - Accent1 7 3 2" xfId="1496" xr:uid="{0E1EFD11-A3E6-443C-B133-6379DCD57864}"/>
    <cellStyle name="40% - Accent1 8" xfId="1497" xr:uid="{DE64D4EC-B0C0-480C-889A-A9762FB39A54}"/>
    <cellStyle name="40% - Accent1 8 2" xfId="1498" xr:uid="{2B070EC3-5A3D-4FF8-80BC-17B9B005AD37}"/>
    <cellStyle name="40% - Accent1 8 2 2" xfId="1499" xr:uid="{FBCFF053-57BA-4686-B714-C7BA685F925C}"/>
    <cellStyle name="40% - Accent1 8 3" xfId="1500" xr:uid="{E0CA4338-1507-4854-8456-362DFF7C42A9}"/>
    <cellStyle name="40% - Accent1 8 3 2" xfId="1501" xr:uid="{A9384744-C152-4DB1-9EF7-BDA98EC6FF97}"/>
    <cellStyle name="40% - Accent1 9" xfId="1502" xr:uid="{86B48359-6469-4061-918A-56243AD30721}"/>
    <cellStyle name="40% - Accent1 9 2" xfId="1503" xr:uid="{A6014EE0-A9EC-491B-B5BA-BCB35F9F9F40}"/>
    <cellStyle name="40% - Accent2" xfId="56" builtinId="35" customBuiltin="1"/>
    <cellStyle name="40% - Accent2 10" xfId="1504" xr:uid="{445DCECE-8BE1-4AF3-9751-5BB1396978BB}"/>
    <cellStyle name="40% - Accent2 10 2" xfId="1505" xr:uid="{4BE8C533-54BF-4A07-B6EA-EF21D9A43990}"/>
    <cellStyle name="40% - Accent2 11" xfId="1506" xr:uid="{19893FE4-4623-4277-A7BE-BF24CB762398}"/>
    <cellStyle name="40% - Accent2 11 2" xfId="1507" xr:uid="{A695F43B-BEF8-4DF8-B156-1B19888CF0C3}"/>
    <cellStyle name="40% - Accent2 12" xfId="1508" xr:uid="{4AF332F3-8778-4FB5-B83F-1A9772BDAD8E}"/>
    <cellStyle name="40% - Accent2 13" xfId="1509" xr:uid="{FDF1CF66-7603-4070-9DB2-0DA68D1ECBAA}"/>
    <cellStyle name="40% - Accent2 14" xfId="1510" xr:uid="{B3F3E14E-225B-4E0A-BFAF-C0B22D0E2192}"/>
    <cellStyle name="40% - Accent2 15" xfId="1511" xr:uid="{F725C934-470F-46AF-B672-C71E67780FE3}"/>
    <cellStyle name="40% - Accent2 16" xfId="1512" xr:uid="{94E9696B-F783-4B19-8A4A-1BD34F8DDC51}"/>
    <cellStyle name="40% - Accent2 17" xfId="1513" xr:uid="{9DE29701-DC61-4F2B-8184-B4610F7372C2}"/>
    <cellStyle name="40% - Accent2 18" xfId="1514" xr:uid="{0959CDA3-DB84-4BE5-B61A-23800209E51A}"/>
    <cellStyle name="40% - Accent2 19" xfId="1515" xr:uid="{A43F0BDB-B991-47B9-99C7-2AB865E0649F}"/>
    <cellStyle name="40% - Accent2 2" xfId="85" xr:uid="{4AC18FAE-4DDC-4709-AB04-680AE5038646}"/>
    <cellStyle name="40% - Accent2 2 10" xfId="1516" xr:uid="{2DEEB2E0-B0FB-4F6A-A3E7-498CCCE6AD4E}"/>
    <cellStyle name="40% - Accent2 2 10 2" xfId="1517" xr:uid="{2A1E9F97-F9DC-4F35-BF4C-1519CA45460D}"/>
    <cellStyle name="40% - Accent2 2 11" xfId="1518" xr:uid="{EA9C4418-D41C-4F9C-9B70-477081CFBA50}"/>
    <cellStyle name="40% - Accent2 2 11 2" xfId="1519" xr:uid="{C2B0E2F8-7B72-434F-9342-1857CCD31D70}"/>
    <cellStyle name="40% - Accent2 2 12" xfId="1520" xr:uid="{E442BBB0-37BA-43AC-984C-9AA4949D5FEC}"/>
    <cellStyle name="40% - Accent2 2 12 2" xfId="1521" xr:uid="{E2373A4B-6C17-4209-9E83-7E8CB0CD5BCA}"/>
    <cellStyle name="40% - Accent2 2 13" xfId="1522" xr:uid="{EE373B30-6B46-4A56-97C6-90800A58A88B}"/>
    <cellStyle name="40% - Accent2 2 14" xfId="1523" xr:uid="{63DACB14-7413-4C29-A753-9775F448AFD3}"/>
    <cellStyle name="40% - Accent2 2 15" xfId="1524" xr:uid="{08EB802B-7DB3-4D7E-8874-946BCDCE4004}"/>
    <cellStyle name="40% - Accent2 2 16" xfId="42221" xr:uid="{BFACD135-F326-4229-9DD1-E1FB37B3D722}"/>
    <cellStyle name="40% - Accent2 2 2" xfId="1525" xr:uid="{0875E0AD-67EB-4AC4-AA55-91F08CF5A974}"/>
    <cellStyle name="40% - Accent2 2 2 2" xfId="1526" xr:uid="{DE4FA41D-161D-4D21-90E3-2C98F8767591}"/>
    <cellStyle name="40% - Accent2 2 3" xfId="1527" xr:uid="{1B4C2F5D-8BB0-41D1-9491-D19FADEEDF58}"/>
    <cellStyle name="40% - Accent2 2 3 2" xfId="1528" xr:uid="{10EF7C83-C2F1-486B-979A-FE059842FBBD}"/>
    <cellStyle name="40% - Accent2 2 4" xfId="1529" xr:uid="{3F79EBC0-3D3C-47CD-ADE6-5AA89CE15C14}"/>
    <cellStyle name="40% - Accent2 2 4 2" xfId="1530" xr:uid="{DF19D834-7FF8-4B51-8219-379A73373156}"/>
    <cellStyle name="40% - Accent2 2 5" xfId="1531" xr:uid="{FC1AC123-9BD3-4BE8-849A-0513C6782279}"/>
    <cellStyle name="40% - Accent2 2 5 2" xfId="1532" xr:uid="{EAD86F0E-BE52-47EE-AD2E-46DDFEF5E31B}"/>
    <cellStyle name="40% - Accent2 2 6" xfId="1533" xr:uid="{65ED10C5-C9B8-4B84-97D4-3EFEE63FBAA6}"/>
    <cellStyle name="40% - Accent2 2 6 2" xfId="1534" xr:uid="{461F487D-EA78-4C81-A24A-C7CC6ACC6818}"/>
    <cellStyle name="40% - Accent2 2 7" xfId="1535" xr:uid="{ABCCA0D6-2927-4397-9263-EB714E38136C}"/>
    <cellStyle name="40% - Accent2 2 7 2" xfId="1536" xr:uid="{FF2918D5-2239-405A-BC57-442C677A5BC4}"/>
    <cellStyle name="40% - Accent2 2 8" xfId="1537" xr:uid="{81E025A1-D729-4BD5-BAB7-4BD63ADCA5C4}"/>
    <cellStyle name="40% - Accent2 2 8 2" xfId="1538" xr:uid="{B836CDBE-B9C5-493B-84C0-66FED5889968}"/>
    <cellStyle name="40% - Accent2 2 9" xfId="1539" xr:uid="{2A7418D7-6BF4-46FE-BD71-19A784669623}"/>
    <cellStyle name="40% - Accent2 2 9 2" xfId="1540" xr:uid="{F283B8B0-3B0F-4619-96AD-5670853E6C44}"/>
    <cellStyle name="40% - Accent2 20" xfId="1541" xr:uid="{F61379AC-299F-48E1-B754-F6423AD22C12}"/>
    <cellStyle name="40% - Accent2 21" xfId="1542" xr:uid="{1A76358E-D91E-4B37-ACBE-E431A99C1D90}"/>
    <cellStyle name="40% - Accent2 22" xfId="1543" xr:uid="{B917081B-81CF-4553-AD44-3DE09E302D9F}"/>
    <cellStyle name="40% - Accent2 23" xfId="1544" xr:uid="{F7A87A9E-B19C-4248-A9DB-4DE848FF2C8A}"/>
    <cellStyle name="40% - Accent2 24" xfId="1545" xr:uid="{2BA18289-AB6D-4EA9-AFA4-B88E08FA52B5}"/>
    <cellStyle name="40% - Accent2 25" xfId="1546" xr:uid="{F2770AF0-8453-42C7-8F4C-E395251E2F6C}"/>
    <cellStyle name="40% - Accent2 26" xfId="1547" xr:uid="{BBAA5CAB-C7F9-463B-8A1A-2E6A4660BEC3}"/>
    <cellStyle name="40% - Accent2 27" xfId="1548" xr:uid="{A856D87B-31BB-4A37-A0A5-7C2C2D5241EC}"/>
    <cellStyle name="40% - Accent2 28" xfId="1549" xr:uid="{EDAF4BA2-3C3E-4EF7-8D3D-C02103477E3D}"/>
    <cellStyle name="40% - Accent2 29" xfId="1550" xr:uid="{7ABC668A-C06A-4736-B20A-CE01200F9EBF}"/>
    <cellStyle name="40% - Accent2 3" xfId="1551" xr:uid="{5D9768CE-7C4E-4C88-BB3C-F5C76C4AA96F}"/>
    <cellStyle name="40% - Accent2 3 10" xfId="1552" xr:uid="{4C178F83-260B-4721-88FD-010A3A598655}"/>
    <cellStyle name="40% - Accent2 3 10 2" xfId="1553" xr:uid="{853C2EE1-F27F-4256-A54E-91A4D1A0C36B}"/>
    <cellStyle name="40% - Accent2 3 11" xfId="1554" xr:uid="{BD312BED-A77C-4E4F-B96F-D3C8727125EC}"/>
    <cellStyle name="40% - Accent2 3 11 2" xfId="1555" xr:uid="{22325FA0-C110-4A7D-9B1D-058CEB615092}"/>
    <cellStyle name="40% - Accent2 3 12" xfId="1556" xr:uid="{06DD5E58-F24B-4636-853F-308DA03320D3}"/>
    <cellStyle name="40% - Accent2 3 13" xfId="42303" xr:uid="{A66D772F-8B06-4227-9864-FD487EDFD3C7}"/>
    <cellStyle name="40% - Accent2 3 2" xfId="1557" xr:uid="{8C7F4C50-B453-4175-9AB9-BC4FBA6B30D3}"/>
    <cellStyle name="40% - Accent2 3 2 2" xfId="1558" xr:uid="{6C1B88DD-F32D-4FA0-96C1-CCFC74D78208}"/>
    <cellStyle name="40% - Accent2 3 3" xfId="1559" xr:uid="{BE4FBDAF-83CA-4D71-9A6C-44D0EA8EEECF}"/>
    <cellStyle name="40% - Accent2 3 3 2" xfId="1560" xr:uid="{0D09FA1C-8B9D-4195-88EA-85D3DC765B52}"/>
    <cellStyle name="40% - Accent2 3 4" xfId="1561" xr:uid="{0F4FE1DB-2643-46CA-ABC8-2D54AABEE0CF}"/>
    <cellStyle name="40% - Accent2 3 4 2" xfId="1562" xr:uid="{A035D5C1-936F-42F7-B342-5DD6554D4B09}"/>
    <cellStyle name="40% - Accent2 3 5" xfId="1563" xr:uid="{26010508-CEAB-4504-98DD-C903E5AF1E2D}"/>
    <cellStyle name="40% - Accent2 3 5 2" xfId="1564" xr:uid="{54D5021C-1D21-4B9E-ABB1-A300890F4267}"/>
    <cellStyle name="40% - Accent2 3 6" xfId="1565" xr:uid="{F61E98F7-FC4B-4C62-828B-C0F86BA5C034}"/>
    <cellStyle name="40% - Accent2 3 6 2" xfId="1566" xr:uid="{B85919FE-A66F-417E-B3F2-BF3BA7A48499}"/>
    <cellStyle name="40% - Accent2 3 7" xfId="1567" xr:uid="{5837F47F-9DAF-4551-A191-67B26F0155A3}"/>
    <cellStyle name="40% - Accent2 3 7 2" xfId="1568" xr:uid="{213FE54C-B2D3-4EB6-9AE8-A4AC388D309B}"/>
    <cellStyle name="40% - Accent2 3 8" xfId="1569" xr:uid="{CE0C67F2-F522-4D5D-953F-AA755F674385}"/>
    <cellStyle name="40% - Accent2 3 8 2" xfId="1570" xr:uid="{421B8646-1E73-4ABD-8332-6B309800C123}"/>
    <cellStyle name="40% - Accent2 3 9" xfId="1571" xr:uid="{24F9E97A-C4DA-46CB-AD00-5BD1E1805531}"/>
    <cellStyle name="40% - Accent2 3 9 2" xfId="1572" xr:uid="{953252B2-2B84-4887-B8D2-D00444B861B9}"/>
    <cellStyle name="40% - Accent2 30" xfId="1573" xr:uid="{73C4E7D3-0977-4360-8F86-ED441EDB7A91}"/>
    <cellStyle name="40% - Accent2 31" xfId="1574" xr:uid="{2A72633E-C6BA-45CE-A848-91AC303879A0}"/>
    <cellStyle name="40% - Accent2 32" xfId="1575" xr:uid="{D0C0BD61-D0DA-418D-97D8-615676D9BAB1}"/>
    <cellStyle name="40% - Accent2 33" xfId="1576" xr:uid="{196502AA-0C58-4495-A5BB-DB69464CEFBD}"/>
    <cellStyle name="40% - Accent2 34" xfId="1577" xr:uid="{115CC724-3368-4E35-A7B2-E138F997B8C6}"/>
    <cellStyle name="40% - Accent2 35" xfId="1578" xr:uid="{7BA02B35-5410-4D66-ABC0-664CD1D6F7EF}"/>
    <cellStyle name="40% - Accent2 36" xfId="1579" xr:uid="{0564C77C-F83A-4DE9-B55A-32EABCABEAE5}"/>
    <cellStyle name="40% - Accent2 37" xfId="1580" xr:uid="{E2F3EEDD-3EA2-4235-A1D9-0789B3DEDB35}"/>
    <cellStyle name="40% - Accent2 38" xfId="1581" xr:uid="{5DE1A1D1-EEBA-436D-AB84-B8B873D1EF5C}"/>
    <cellStyle name="40% - Accent2 39" xfId="1582" xr:uid="{1778FB71-06BF-4600-8B92-1E8953091DA2}"/>
    <cellStyle name="40% - Accent2 4" xfId="1583" xr:uid="{BAB6F40A-20A3-40E9-B788-A36D9B1597BC}"/>
    <cellStyle name="40% - Accent2 4 10" xfId="1584" xr:uid="{3562F160-0C8C-42E6-9998-4CEDB254F421}"/>
    <cellStyle name="40% - Accent2 4 10 2" xfId="1585" xr:uid="{FDEAAFC3-3D65-4E39-832D-50F7533F456D}"/>
    <cellStyle name="40% - Accent2 4 11" xfId="1586" xr:uid="{70F15D36-0940-4BA3-83DA-AB320C6AAA70}"/>
    <cellStyle name="40% - Accent2 4 11 2" xfId="1587" xr:uid="{8245A92C-46C2-4E44-8BE6-5C75094E6B71}"/>
    <cellStyle name="40% - Accent2 4 12" xfId="1588" xr:uid="{3112DAE7-7DF5-47B7-8E6F-94BFAAD20DE1}"/>
    <cellStyle name="40% - Accent2 4 2" xfId="1589" xr:uid="{DBAE8177-3CD6-4F91-BB90-0CA9664A2E6B}"/>
    <cellStyle name="40% - Accent2 4 2 2" xfId="1590" xr:uid="{66637E4A-51A1-4CE6-B2B5-6C7C4B5E141A}"/>
    <cellStyle name="40% - Accent2 4 3" xfId="1591" xr:uid="{7C952D95-432A-436B-9724-A108C07E1748}"/>
    <cellStyle name="40% - Accent2 4 3 2" xfId="1592" xr:uid="{12D0E926-1D10-43CC-886A-87B6FC7ED647}"/>
    <cellStyle name="40% - Accent2 4 4" xfId="1593" xr:uid="{E9A52D3D-AC7E-4A85-AC52-333F68613482}"/>
    <cellStyle name="40% - Accent2 4 4 2" xfId="1594" xr:uid="{F2069EE7-51CD-4188-8627-9674FF54C7F4}"/>
    <cellStyle name="40% - Accent2 4 5" xfId="1595" xr:uid="{3D0395B3-F0DB-429A-96D3-D94C9B855FD5}"/>
    <cellStyle name="40% - Accent2 4 5 2" xfId="1596" xr:uid="{46C86726-3905-4E75-BD51-C721E1346F30}"/>
    <cellStyle name="40% - Accent2 4 6" xfId="1597" xr:uid="{63ECC47A-CF3F-450C-802B-BF516A3F6ED6}"/>
    <cellStyle name="40% - Accent2 4 6 2" xfId="1598" xr:uid="{7CE8AEDB-AC27-43F2-B470-D20CC921C1F5}"/>
    <cellStyle name="40% - Accent2 4 7" xfId="1599" xr:uid="{8A6A2AF9-956A-421D-ACC2-B38E31437AF0}"/>
    <cellStyle name="40% - Accent2 4 7 2" xfId="1600" xr:uid="{0D65B37A-969E-415B-8235-546827A46F1E}"/>
    <cellStyle name="40% - Accent2 4 8" xfId="1601" xr:uid="{23F9A4BC-F8AE-4B60-87B5-82ACEE1AF36C}"/>
    <cellStyle name="40% - Accent2 4 8 2" xfId="1602" xr:uid="{C96F031E-66FF-4AD0-9837-3008C55B8070}"/>
    <cellStyle name="40% - Accent2 4 9" xfId="1603" xr:uid="{6D1F2E26-B094-4043-8EF1-7B60F868B5CE}"/>
    <cellStyle name="40% - Accent2 4 9 2" xfId="1604" xr:uid="{D988B579-FED9-4904-812D-3E0B52516A1B}"/>
    <cellStyle name="40% - Accent2 40" xfId="1605" xr:uid="{06CD968D-7C51-4D4C-899D-06179C143681}"/>
    <cellStyle name="40% - Accent2 41" xfId="1606" xr:uid="{80B7493C-DA40-4629-B9DB-0FA166C279A8}"/>
    <cellStyle name="40% - Accent2 42" xfId="1607" xr:uid="{700F781A-DE48-4482-9498-74CC5333CB01}"/>
    <cellStyle name="40% - Accent2 43" xfId="1608" xr:uid="{986C8019-D221-4ACD-93C7-67353B5E939D}"/>
    <cellStyle name="40% - Accent2 5" xfId="1609" xr:uid="{58A68405-2288-4BAD-A88C-83630F4BC632}"/>
    <cellStyle name="40% - Accent2 5 10" xfId="1610" xr:uid="{1B6A22C8-9F37-498F-B224-D4F593E28D73}"/>
    <cellStyle name="40% - Accent2 5 10 2" xfId="1611" xr:uid="{2E40552C-14C3-4CFE-AFB2-D76BD53605CF}"/>
    <cellStyle name="40% - Accent2 5 11" xfId="1612" xr:uid="{833C088F-5F96-4693-A42B-F861385A20AF}"/>
    <cellStyle name="40% - Accent2 5 11 2" xfId="1613" xr:uid="{0F4665CF-2253-4BE6-8B48-63BBD5484315}"/>
    <cellStyle name="40% - Accent2 5 12" xfId="1614" xr:uid="{A25283D1-3395-47E8-8BC2-D80EC7758776}"/>
    <cellStyle name="40% - Accent2 5 2" xfId="1615" xr:uid="{97C40B8A-6F6D-4C19-95D7-478DD6C2D6D4}"/>
    <cellStyle name="40% - Accent2 5 2 2" xfId="1616" xr:uid="{18D61BDC-EF3D-4560-8297-D6EA49797B93}"/>
    <cellStyle name="40% - Accent2 5 3" xfId="1617" xr:uid="{D03B4CB8-B8DD-4A42-882F-23BCE1777071}"/>
    <cellStyle name="40% - Accent2 5 3 2" xfId="1618" xr:uid="{DDB5614E-259E-40EC-8142-592BAD2410C3}"/>
    <cellStyle name="40% - Accent2 5 4" xfId="1619" xr:uid="{1EE4639E-F004-45DD-B766-B91443A50E0B}"/>
    <cellStyle name="40% - Accent2 5 4 2" xfId="1620" xr:uid="{6B97D9ED-72BD-4556-9A78-B2B36B7DBBD0}"/>
    <cellStyle name="40% - Accent2 5 5" xfId="1621" xr:uid="{C62F2D84-F8A4-4C02-A7E0-30AF27DE3FCA}"/>
    <cellStyle name="40% - Accent2 5 5 2" xfId="1622" xr:uid="{95325216-7867-4631-9116-A5BFF630F43D}"/>
    <cellStyle name="40% - Accent2 5 6" xfId="1623" xr:uid="{6061F40A-1164-41B7-8138-244BE6F050C8}"/>
    <cellStyle name="40% - Accent2 5 6 2" xfId="1624" xr:uid="{4DAE1327-1099-42FC-ADF4-D3856AEEABA5}"/>
    <cellStyle name="40% - Accent2 5 7" xfId="1625" xr:uid="{1AF0A0C6-EAE2-48B0-B9C3-03B2E6EE54B0}"/>
    <cellStyle name="40% - Accent2 5 7 2" xfId="1626" xr:uid="{FE320065-1EF1-4308-9ECD-374CDC31E7B2}"/>
    <cellStyle name="40% - Accent2 5 8" xfId="1627" xr:uid="{F38F3441-5718-4C37-BB4F-015125C643D2}"/>
    <cellStyle name="40% - Accent2 5 8 2" xfId="1628" xr:uid="{998E6086-90E7-49F5-814B-8A347EB6CA98}"/>
    <cellStyle name="40% - Accent2 5 9" xfId="1629" xr:uid="{707535A8-52D1-462B-BFED-8C41B697D858}"/>
    <cellStyle name="40% - Accent2 5 9 2" xfId="1630" xr:uid="{2AD358E6-A178-4ECE-B191-559F53C24300}"/>
    <cellStyle name="40% - Accent2 6" xfId="1631" xr:uid="{70E10233-1E87-4B95-9816-5BCB7162D2A0}"/>
    <cellStyle name="40% - Accent2 6 10" xfId="1632" xr:uid="{B2448044-642D-4822-932A-27AA10C46F25}"/>
    <cellStyle name="40% - Accent2 6 10 2" xfId="1633" xr:uid="{F2096E73-0172-4671-A0E1-FD1E0EFE0175}"/>
    <cellStyle name="40% - Accent2 6 11" xfId="1634" xr:uid="{C7AB9864-65B0-49BA-8D8F-3C9BFF5AA9C1}"/>
    <cellStyle name="40% - Accent2 6 11 2" xfId="1635" xr:uid="{5CDAD80F-077E-4B23-A638-FB3ED6E27E02}"/>
    <cellStyle name="40% - Accent2 6 12" xfId="1636" xr:uid="{71F4A1E0-2085-4C38-9B55-9A0A2C910045}"/>
    <cellStyle name="40% - Accent2 6 2" xfId="1637" xr:uid="{30CA3D17-443D-4509-824D-C46572B9A60B}"/>
    <cellStyle name="40% - Accent2 6 2 2" xfId="1638" xr:uid="{1F3B45D8-1D54-46F9-BDDB-3BC057189008}"/>
    <cellStyle name="40% - Accent2 6 3" xfId="1639" xr:uid="{BAA3ED34-91FF-4BF1-A5B1-90B8A6CFC4ED}"/>
    <cellStyle name="40% - Accent2 6 3 2" xfId="1640" xr:uid="{6BFFE49E-3ACC-4949-9494-007FE9B81261}"/>
    <cellStyle name="40% - Accent2 6 4" xfId="1641" xr:uid="{7E8BDCF5-25DE-4424-B0EC-10343126AF85}"/>
    <cellStyle name="40% - Accent2 6 4 2" xfId="1642" xr:uid="{5564A631-EED7-4E85-AF57-07628EEC4B29}"/>
    <cellStyle name="40% - Accent2 6 5" xfId="1643" xr:uid="{9A7FE442-35F5-408B-B609-65FAE467068C}"/>
    <cellStyle name="40% - Accent2 6 5 2" xfId="1644" xr:uid="{D89E259C-2006-462B-B18C-9125E6A5A7AF}"/>
    <cellStyle name="40% - Accent2 6 6" xfId="1645" xr:uid="{07C68AE8-D25F-4A2C-B820-934BA5467018}"/>
    <cellStyle name="40% - Accent2 6 6 2" xfId="1646" xr:uid="{D717AEC3-A65F-43D2-A5C8-664618B00AB5}"/>
    <cellStyle name="40% - Accent2 6 7" xfId="1647" xr:uid="{F82F0B6C-40D2-4370-ABFD-BB763A463A4B}"/>
    <cellStyle name="40% - Accent2 6 7 2" xfId="1648" xr:uid="{A69C5CE6-F839-497D-8469-0B5F19FFA65E}"/>
    <cellStyle name="40% - Accent2 6 8" xfId="1649" xr:uid="{714856CA-FF1D-48F4-B271-17CD899DDBE4}"/>
    <cellStyle name="40% - Accent2 6 8 2" xfId="1650" xr:uid="{DFF11B17-F3EE-499F-A435-8CAB23E1A4CC}"/>
    <cellStyle name="40% - Accent2 6 9" xfId="1651" xr:uid="{AFD75186-E8E3-4605-B10A-2EF212F689B2}"/>
    <cellStyle name="40% - Accent2 6 9 2" xfId="1652" xr:uid="{4DFE6234-901F-4AAC-B325-0E9E41CE394F}"/>
    <cellStyle name="40% - Accent2 7" xfId="1653" xr:uid="{1103063A-1618-4519-A97E-4A6C4488D269}"/>
    <cellStyle name="40% - Accent2 7 2" xfId="1654" xr:uid="{004BD763-C0E7-474B-951D-1E250F3119B8}"/>
    <cellStyle name="40% - Accent2 8" xfId="1655" xr:uid="{86F0A478-7113-4A99-AC75-4F791F787B4B}"/>
    <cellStyle name="40% - Accent2 8 2" xfId="1656" xr:uid="{FB4E1F23-BA72-4A3C-803B-2DCF464E5C0F}"/>
    <cellStyle name="40% - Accent2 9" xfId="1657" xr:uid="{9C04BAE5-E4EE-4346-B7E4-94B3AF4EAA9F}"/>
    <cellStyle name="40% - Accent2 9 2" xfId="1658" xr:uid="{0693C7A1-7930-40EB-A8AF-00E1185616DF}"/>
    <cellStyle name="40% - Accent3" xfId="59" builtinId="39" customBuiltin="1"/>
    <cellStyle name="40% - Accent3 10" xfId="1659" xr:uid="{C1E86CF8-6465-4230-8B6E-D4234A43948B}"/>
    <cellStyle name="40% - Accent3 10 2" xfId="1660" xr:uid="{54A585E8-E734-42EC-B04B-E6732893648A}"/>
    <cellStyle name="40% - Accent3 11" xfId="1661" xr:uid="{2747B126-1BD8-4F05-8244-B6CAC1F2D76B}"/>
    <cellStyle name="40% - Accent3 11 2" xfId="1662" xr:uid="{6A4DD2D3-D402-44EB-ADD8-58431BC77195}"/>
    <cellStyle name="40% - Accent3 12" xfId="1663" xr:uid="{838626F9-3879-4828-BA6E-C1CC3820F603}"/>
    <cellStyle name="40% - Accent3 13" xfId="1664" xr:uid="{C989A26C-F8A9-4470-9E5D-AA53B99AF60B}"/>
    <cellStyle name="40% - Accent3 14" xfId="1665" xr:uid="{B08BBE8D-CE7A-4772-B5DE-7E547C2C6BE1}"/>
    <cellStyle name="40% - Accent3 15" xfId="1666" xr:uid="{F08AF3F7-F941-4111-BCAA-B361026F54AC}"/>
    <cellStyle name="40% - Accent3 16" xfId="1667" xr:uid="{9997A5BB-12E1-457E-809D-A8D758592479}"/>
    <cellStyle name="40% - Accent3 17" xfId="1668" xr:uid="{BAAE3602-D61E-4779-80F0-CB5DDE026203}"/>
    <cellStyle name="40% - Accent3 18" xfId="1669" xr:uid="{CE1363EE-DAE1-40CF-B174-5DA9296ED839}"/>
    <cellStyle name="40% - Accent3 19" xfId="1670" xr:uid="{4F9CF5B3-C806-46C9-B39F-37072E490952}"/>
    <cellStyle name="40% - Accent3 2" xfId="1671" xr:uid="{112094E9-2A24-4D6F-9A18-F1C398564213}"/>
    <cellStyle name="40% - Accent3 2 10" xfId="1672" xr:uid="{A23FD68E-E08E-42E4-8298-B811A928F594}"/>
    <cellStyle name="40% - Accent3 2 10 2" xfId="1673" xr:uid="{78E3C31D-BD94-4C47-B2B4-C0C6E4279C95}"/>
    <cellStyle name="40% - Accent3 2 10 3" xfId="1674" xr:uid="{4C839613-941B-45E7-9442-902684827FB9}"/>
    <cellStyle name="40% - Accent3 2 11" xfId="1675" xr:uid="{403ACF66-42FC-451A-9FDD-8C60F1A15A37}"/>
    <cellStyle name="40% - Accent3 2 11 2" xfId="1676" xr:uid="{ACA2761A-E4C5-46D4-9279-967ABC8DD671}"/>
    <cellStyle name="40% - Accent3 2 11 3" xfId="1677" xr:uid="{D3055B66-8928-448E-AFDB-2E1AFAE2C229}"/>
    <cellStyle name="40% - Accent3 2 12" xfId="1678" xr:uid="{8FF974A3-F52F-46EF-80D8-B4BFF443A6EB}"/>
    <cellStyle name="40% - Accent3 2 12 2" xfId="1679" xr:uid="{D2470E25-60B0-4690-BD2A-9F4E0B83E7EC}"/>
    <cellStyle name="40% - Accent3 2 12 3" xfId="1680" xr:uid="{16A439C3-2803-4302-A6A7-F6B9C170B7E6}"/>
    <cellStyle name="40% - Accent3 2 13" xfId="1681" xr:uid="{6CA9A86A-C539-4EAD-96F0-255F36626F5C}"/>
    <cellStyle name="40% - Accent3 2 13 2" xfId="1682" xr:uid="{F2ABDBC6-DC34-4FC3-B808-69E70C56BFA0}"/>
    <cellStyle name="40% - Accent3 2 14" xfId="1683" xr:uid="{E6E03BC9-85F5-4756-ACE4-0ED39C483A9B}"/>
    <cellStyle name="40% - Accent3 2 15" xfId="1684" xr:uid="{BB20699C-5FAA-4DEB-924C-816F919D60E8}"/>
    <cellStyle name="40% - Accent3 2 16" xfId="1685" xr:uid="{2547917B-0C5C-4CEE-B290-B2EDE5843C14}"/>
    <cellStyle name="40% - Accent3 2 17" xfId="42222" xr:uid="{071140A5-B78B-4F84-9427-CBF8C1D4AF0E}"/>
    <cellStyle name="40% - Accent3 2 2" xfId="1686" xr:uid="{A9DE75E2-0B52-454E-94B9-8292A9812A68}"/>
    <cellStyle name="40% - Accent3 2 2 2" xfId="1687" xr:uid="{E83BFA16-7C39-4084-A94D-D2BBADF7580A}"/>
    <cellStyle name="40% - Accent3 2 2 3" xfId="1688" xr:uid="{5E2DAB3B-2908-490A-A985-CBABD9430398}"/>
    <cellStyle name="40% - Accent3 2 3" xfId="1689" xr:uid="{3E11D82F-68FB-4F9C-AB38-ED30CC891F8A}"/>
    <cellStyle name="40% - Accent3 2 3 2" xfId="1690" xr:uid="{44BE24B5-E59F-48B0-99B7-E6BFD2E890E6}"/>
    <cellStyle name="40% - Accent3 2 3 3" xfId="1691" xr:uid="{76C26014-8299-42A8-9F8E-D85096001272}"/>
    <cellStyle name="40% - Accent3 2 4" xfId="1692" xr:uid="{1C5E599C-4225-4E1B-A263-B30D22FC5B1B}"/>
    <cellStyle name="40% - Accent3 2 4 2" xfId="1693" xr:uid="{C45431DA-B26D-4AC8-99C1-542BABB6301F}"/>
    <cellStyle name="40% - Accent3 2 4 3" xfId="1694" xr:uid="{F93EC678-7F23-4A22-BEA1-5494C7F46A6A}"/>
    <cellStyle name="40% - Accent3 2 5" xfId="1695" xr:uid="{CF1ED2D0-122E-4697-BFA2-346F80955BE5}"/>
    <cellStyle name="40% - Accent3 2 5 2" xfId="1696" xr:uid="{369302BA-2878-41AB-BA5E-48E332372666}"/>
    <cellStyle name="40% - Accent3 2 5 3" xfId="1697" xr:uid="{C16CB794-6D9E-4D0A-8894-C810242F49AA}"/>
    <cellStyle name="40% - Accent3 2 6" xfId="1698" xr:uid="{2C93D188-49E3-44D4-9D36-95807962D7C8}"/>
    <cellStyle name="40% - Accent3 2 6 2" xfId="1699" xr:uid="{2F5CED31-BA8E-4A35-B71A-60ABCC3DD93D}"/>
    <cellStyle name="40% - Accent3 2 6 3" xfId="1700" xr:uid="{C8BF8AD5-3273-482A-9107-E62799ABBF3D}"/>
    <cellStyle name="40% - Accent3 2 7" xfId="1701" xr:uid="{3B83C8A8-46DD-4A2C-982A-F8C6F3AF5375}"/>
    <cellStyle name="40% - Accent3 2 7 2" xfId="1702" xr:uid="{0F8A7636-7719-4AB4-879F-DEEF50D62953}"/>
    <cellStyle name="40% - Accent3 2 7 3" xfId="1703" xr:uid="{313C6162-1000-420D-82D5-E56080287FC3}"/>
    <cellStyle name="40% - Accent3 2 8" xfId="1704" xr:uid="{CAE00701-8F55-4F21-922B-11E5BE052E10}"/>
    <cellStyle name="40% - Accent3 2 8 2" xfId="1705" xr:uid="{49ED7B4A-6BAE-421B-AD11-B2C84CD6A150}"/>
    <cellStyle name="40% - Accent3 2 8 3" xfId="1706" xr:uid="{22459F25-D276-4B44-8460-2AA1DF73345D}"/>
    <cellStyle name="40% - Accent3 2 9" xfId="1707" xr:uid="{BB8A63FB-7367-4223-B26E-95CFB1727224}"/>
    <cellStyle name="40% - Accent3 2 9 2" xfId="1708" xr:uid="{DEDAE6D8-4A72-4683-8A3D-1E58B476417F}"/>
    <cellStyle name="40% - Accent3 2 9 3" xfId="1709" xr:uid="{00FC14E0-B036-44A7-A52B-D36B65E7A157}"/>
    <cellStyle name="40% - Accent3 20" xfId="1710" xr:uid="{9B411E74-B1DB-4A30-BD0A-F2E3D4952236}"/>
    <cellStyle name="40% - Accent3 21" xfId="1711" xr:uid="{14CDC46B-BA02-49D1-BCA4-089F3DB423EF}"/>
    <cellStyle name="40% - Accent3 22" xfId="1712" xr:uid="{B27DDEDA-35C1-4DD3-938D-DC95C0CE6FD3}"/>
    <cellStyle name="40% - Accent3 23" xfId="1713" xr:uid="{91E34400-B460-43DF-A556-BEFEDF5575D0}"/>
    <cellStyle name="40% - Accent3 24" xfId="1714" xr:uid="{B0399A6E-DDAA-46B1-BC4D-401997F5BAB8}"/>
    <cellStyle name="40% - Accent3 25" xfId="1715" xr:uid="{D227DEF7-C369-4FF2-90F3-FB9B697F262E}"/>
    <cellStyle name="40% - Accent3 26" xfId="1716" xr:uid="{E43631CC-B494-49A9-8B78-918B31103ACD}"/>
    <cellStyle name="40% - Accent3 27" xfId="1717" xr:uid="{56A4F38C-B899-4DF3-A239-5397DABEF5D6}"/>
    <cellStyle name="40% - Accent3 28" xfId="1718" xr:uid="{6D51AEFB-3DB6-4975-9FFC-1D8A0EE3CFEC}"/>
    <cellStyle name="40% - Accent3 29" xfId="1719" xr:uid="{9071F4A7-610A-430D-857A-251759CD7522}"/>
    <cellStyle name="40% - Accent3 3" xfId="1720" xr:uid="{149EFA4E-C92B-4DBB-AB9E-9DDE49816526}"/>
    <cellStyle name="40% - Accent3 3 10" xfId="1721" xr:uid="{C65E922D-BF87-409A-BD3A-A01C6F7C7B6F}"/>
    <cellStyle name="40% - Accent3 3 10 2" xfId="1722" xr:uid="{EC0970A6-469C-46E6-807F-C5A7983A60F2}"/>
    <cellStyle name="40% - Accent3 3 11" xfId="1723" xr:uid="{640D1052-79ED-4F03-B6F4-5E61C535F1DE}"/>
    <cellStyle name="40% - Accent3 3 11 2" xfId="1724" xr:uid="{4289C825-B79E-430A-91F1-5C10062A6129}"/>
    <cellStyle name="40% - Accent3 3 12" xfId="1725" xr:uid="{8239D8CB-CFF8-48E3-A982-7349D519E85C}"/>
    <cellStyle name="40% - Accent3 3 13" xfId="1726" xr:uid="{11B2672A-1FD7-4F0E-9A89-39E26C67B72A}"/>
    <cellStyle name="40% - Accent3 3 14" xfId="1727" xr:uid="{A1776381-A632-4059-9D85-434601F3EC7A}"/>
    <cellStyle name="40% - Accent3 3 15" xfId="42304" xr:uid="{CD448D4E-61F9-454F-9625-EB8365A5FF71}"/>
    <cellStyle name="40% - Accent3 3 2" xfId="1728" xr:uid="{37BA0F44-56EF-410C-80BF-220E024AA0C9}"/>
    <cellStyle name="40% - Accent3 3 2 2" xfId="1729" xr:uid="{CB796E7F-B056-4F5F-8CFF-DE07E65480FB}"/>
    <cellStyle name="40% - Accent3 3 2 3" xfId="1730" xr:uid="{105439BB-7CD8-44FF-BE4F-6702ACCE5792}"/>
    <cellStyle name="40% - Accent3 3 3" xfId="1731" xr:uid="{646FD97A-C7ED-4C27-B5FB-C1871FF65DCF}"/>
    <cellStyle name="40% - Accent3 3 3 2" xfId="1732" xr:uid="{0406494C-705C-4944-8935-D96416FF3A8B}"/>
    <cellStyle name="40% - Accent3 3 4" xfId="1733" xr:uid="{6B2FD7F5-FF46-4AA1-8DBE-0845902F4CE2}"/>
    <cellStyle name="40% - Accent3 3 4 2" xfId="1734" xr:uid="{A54154AA-A86B-45B0-8BC9-0152A7ED1A18}"/>
    <cellStyle name="40% - Accent3 3 5" xfId="1735" xr:uid="{90EBBB69-BDF0-4727-9A92-AF540B49E6D3}"/>
    <cellStyle name="40% - Accent3 3 5 2" xfId="1736" xr:uid="{7DB961A1-D1ED-44BB-95D6-168A03167FAD}"/>
    <cellStyle name="40% - Accent3 3 6" xfId="1737" xr:uid="{C5F1C36A-23D7-4FAD-8FC0-0D5422A5124B}"/>
    <cellStyle name="40% - Accent3 3 6 2" xfId="1738" xr:uid="{F5654B43-B3F0-4225-8578-7F0D30D36E36}"/>
    <cellStyle name="40% - Accent3 3 7" xfId="1739" xr:uid="{F9974DAF-5B84-4A0C-BD1C-DFCC8927A368}"/>
    <cellStyle name="40% - Accent3 3 7 2" xfId="1740" xr:uid="{0C07E9F9-27AC-407A-BB16-077E38D68F2C}"/>
    <cellStyle name="40% - Accent3 3 8" xfId="1741" xr:uid="{033F3764-4D51-447E-84A8-3CB311E22817}"/>
    <cellStyle name="40% - Accent3 3 8 2" xfId="1742" xr:uid="{ACE2AC52-C127-4CB8-931C-473E5EC6E75A}"/>
    <cellStyle name="40% - Accent3 3 9" xfId="1743" xr:uid="{C570EFE5-36BA-4B59-B9ED-33E6EC36EE4D}"/>
    <cellStyle name="40% - Accent3 3 9 2" xfId="1744" xr:uid="{FDE37903-6EC3-4B74-B536-74B306D3E16C}"/>
    <cellStyle name="40% - Accent3 30" xfId="1745" xr:uid="{73832664-328B-4459-B2E7-671290D629C6}"/>
    <cellStyle name="40% - Accent3 31" xfId="1746" xr:uid="{3BD54C3B-4D07-401B-A18F-BD09EBCDBF28}"/>
    <cellStyle name="40% - Accent3 32" xfId="1747" xr:uid="{5D16608E-4A69-45C6-BD57-39913E7A3F0D}"/>
    <cellStyle name="40% - Accent3 33" xfId="1748" xr:uid="{BD41DFD4-A3D9-44AE-B163-2563D8C4F081}"/>
    <cellStyle name="40% - Accent3 34" xfId="1749" xr:uid="{FB998060-13DB-4B99-97FC-BFA2F338BE76}"/>
    <cellStyle name="40% - Accent3 35" xfId="1750" xr:uid="{0F4CDDE4-544C-4062-B7D1-FFA4DEEC5371}"/>
    <cellStyle name="40% - Accent3 36" xfId="1751" xr:uid="{196EA522-1BC0-491B-948A-CD34917D7431}"/>
    <cellStyle name="40% - Accent3 37" xfId="1752" xr:uid="{35F229BA-546C-492A-BF68-5A5AE87A964F}"/>
    <cellStyle name="40% - Accent3 38" xfId="1753" xr:uid="{43C04AF6-9206-474C-8BFF-CF4683AF63C9}"/>
    <cellStyle name="40% - Accent3 39" xfId="1754" xr:uid="{5FC17F49-5DB9-483F-A41D-A96831F54060}"/>
    <cellStyle name="40% - Accent3 4" xfId="1755" xr:uid="{82CF5D69-EBF5-4672-BF7E-A45653C7973A}"/>
    <cellStyle name="40% - Accent3 4 10" xfId="1756" xr:uid="{53D979A3-1B5B-499D-8D02-2EC1B2FC2F86}"/>
    <cellStyle name="40% - Accent3 4 10 2" xfId="1757" xr:uid="{9577DA62-8765-4074-8DB6-85FF9CD318A3}"/>
    <cellStyle name="40% - Accent3 4 11" xfId="1758" xr:uid="{4B3072B5-6BF4-4D4F-9D7E-C964091C235F}"/>
    <cellStyle name="40% - Accent3 4 11 2" xfId="1759" xr:uid="{D5253CE7-1B60-4FE3-A397-5C89FEB208DE}"/>
    <cellStyle name="40% - Accent3 4 12" xfId="1760" xr:uid="{838A2B5C-B154-4140-943B-2E669B9A68E3}"/>
    <cellStyle name="40% - Accent3 4 13" xfId="1761" xr:uid="{FAC955A1-5FE0-48E7-8E71-0EF96B89F13A}"/>
    <cellStyle name="40% - Accent3 4 2" xfId="1762" xr:uid="{5F243229-E5BE-485D-AA11-4F525C15B12C}"/>
    <cellStyle name="40% - Accent3 4 2 2" xfId="1763" xr:uid="{F717B945-F0F1-4AA3-9E44-900934AC4F40}"/>
    <cellStyle name="40% - Accent3 4 2 3" xfId="1764" xr:uid="{E3F82620-B4D1-401E-9465-E053021B5973}"/>
    <cellStyle name="40% - Accent3 4 3" xfId="1765" xr:uid="{AF0CC3EA-0EFA-42A6-AF9F-F96D3C3E49A1}"/>
    <cellStyle name="40% - Accent3 4 3 2" xfId="1766" xr:uid="{9E0D3735-E4FA-4476-A107-CEE300A78672}"/>
    <cellStyle name="40% - Accent3 4 4" xfId="1767" xr:uid="{57FDF6ED-3AFF-418C-BC83-D2574B508A26}"/>
    <cellStyle name="40% - Accent3 4 4 2" xfId="1768" xr:uid="{8FA6957C-D3C5-4A25-80C0-78D966AFAE32}"/>
    <cellStyle name="40% - Accent3 4 5" xfId="1769" xr:uid="{AB5B8AAC-F0F5-49F3-9CB1-42E770D4C4E0}"/>
    <cellStyle name="40% - Accent3 4 5 2" xfId="1770" xr:uid="{36270DFB-6A4E-4B43-8FAA-F9AFDA3CCC8F}"/>
    <cellStyle name="40% - Accent3 4 6" xfId="1771" xr:uid="{444BB9C1-9660-4F60-9872-4BDAEF83D301}"/>
    <cellStyle name="40% - Accent3 4 6 2" xfId="1772" xr:uid="{0401159A-A8F1-4E87-8CD7-07908399D657}"/>
    <cellStyle name="40% - Accent3 4 7" xfId="1773" xr:uid="{1864402F-3FDE-4FEF-99B5-50DB858AA6B9}"/>
    <cellStyle name="40% - Accent3 4 7 2" xfId="1774" xr:uid="{88515090-B61B-4763-BFFF-4304C64E1ADC}"/>
    <cellStyle name="40% - Accent3 4 8" xfId="1775" xr:uid="{2876E696-F8BB-49D1-A242-93109DD14159}"/>
    <cellStyle name="40% - Accent3 4 8 2" xfId="1776" xr:uid="{45480DDE-3EF1-4F8B-849D-33C1536614BC}"/>
    <cellStyle name="40% - Accent3 4 9" xfId="1777" xr:uid="{AF8539CB-F27F-44C7-8B76-E6819EB425AB}"/>
    <cellStyle name="40% - Accent3 4 9 2" xfId="1778" xr:uid="{14164C63-7502-4210-8D2D-84F1626991F2}"/>
    <cellStyle name="40% - Accent3 40" xfId="1779" xr:uid="{B7883D1A-DCE8-43DF-8FD0-44503E40F41B}"/>
    <cellStyle name="40% - Accent3 41" xfId="1780" xr:uid="{75BA206D-62A9-4CF2-A287-BC4B401BE83B}"/>
    <cellStyle name="40% - Accent3 42" xfId="1781" xr:uid="{663D6A3F-1062-4CE7-9D0F-16798B4E61AD}"/>
    <cellStyle name="40% - Accent3 43" xfId="1782" xr:uid="{0F5EAB9F-A6DD-4C66-97FE-8EFBDD8878F9}"/>
    <cellStyle name="40% - Accent3 5" xfId="1783" xr:uid="{DEA15721-FB6C-434F-BB5D-A616B6424757}"/>
    <cellStyle name="40% - Accent3 5 10" xfId="1784" xr:uid="{95B6DCE5-48BB-4321-B56F-2E0B667CCD02}"/>
    <cellStyle name="40% - Accent3 5 10 2" xfId="1785" xr:uid="{D6FA0B34-E2AC-4123-969E-9A3654A7773B}"/>
    <cellStyle name="40% - Accent3 5 11" xfId="1786" xr:uid="{0C038ABD-B934-46DA-8A40-BC9955651899}"/>
    <cellStyle name="40% - Accent3 5 11 2" xfId="1787" xr:uid="{1E1826A3-7B8F-4038-AE84-FCC778E84690}"/>
    <cellStyle name="40% - Accent3 5 12" xfId="1788" xr:uid="{93457490-16B9-4F55-A0B8-AE4C8B7A70F0}"/>
    <cellStyle name="40% - Accent3 5 13" xfId="1789" xr:uid="{FFAEFFC3-7BEE-4EA8-8B88-17CCF4514EC5}"/>
    <cellStyle name="40% - Accent3 5 2" xfId="1790" xr:uid="{F1358FD0-4B9D-4FBC-B4CE-F953C8FA741E}"/>
    <cellStyle name="40% - Accent3 5 2 2" xfId="1791" xr:uid="{43D57D28-4195-4B20-9A7F-CA295CBA3AF0}"/>
    <cellStyle name="40% - Accent3 5 2 3" xfId="1792" xr:uid="{5F37D2ED-BB04-44E5-80A8-9A54E61477C4}"/>
    <cellStyle name="40% - Accent3 5 3" xfId="1793" xr:uid="{DC37532A-8C4F-4351-889E-43CCD251C27A}"/>
    <cellStyle name="40% - Accent3 5 3 2" xfId="1794" xr:uid="{1F23FA9C-684D-4433-80D0-CF8709C917D0}"/>
    <cellStyle name="40% - Accent3 5 4" xfId="1795" xr:uid="{56F7247C-1011-4816-8B3C-9C75A7F6114A}"/>
    <cellStyle name="40% - Accent3 5 4 2" xfId="1796" xr:uid="{11397D5D-4CFC-4C7D-AE16-1344BD005457}"/>
    <cellStyle name="40% - Accent3 5 5" xfId="1797" xr:uid="{021CC16A-8F95-4211-809C-2A0C679DCA30}"/>
    <cellStyle name="40% - Accent3 5 5 2" xfId="1798" xr:uid="{3AED2398-0E56-4E10-96D7-748232139A8E}"/>
    <cellStyle name="40% - Accent3 5 6" xfId="1799" xr:uid="{52D6CFEF-2634-417E-B62F-DCF9FB7BBBCA}"/>
    <cellStyle name="40% - Accent3 5 6 2" xfId="1800" xr:uid="{1950E965-C4A4-43B9-8E71-566B4D7A030A}"/>
    <cellStyle name="40% - Accent3 5 7" xfId="1801" xr:uid="{D66FE8DB-2F79-488C-840E-26115076BA8D}"/>
    <cellStyle name="40% - Accent3 5 7 2" xfId="1802" xr:uid="{B1A05A32-331D-46B3-94C3-B1D91B3FDD9D}"/>
    <cellStyle name="40% - Accent3 5 8" xfId="1803" xr:uid="{F9EF3598-3DD7-4643-A503-018DE797AF6F}"/>
    <cellStyle name="40% - Accent3 5 8 2" xfId="1804" xr:uid="{DEFB1F12-AFD9-4F20-9627-9F12BB29C567}"/>
    <cellStyle name="40% - Accent3 5 9" xfId="1805" xr:uid="{73CB42D9-73A2-433D-81F8-6497B82DA3F5}"/>
    <cellStyle name="40% - Accent3 5 9 2" xfId="1806" xr:uid="{99E9DA13-0DD1-414F-9D26-2A86B9539AF4}"/>
    <cellStyle name="40% - Accent3 6" xfId="1807" xr:uid="{16666907-140F-4FBB-867A-AD57E59B6015}"/>
    <cellStyle name="40% - Accent3 6 10" xfId="1808" xr:uid="{455F7B46-6A57-437D-A640-79658C925B37}"/>
    <cellStyle name="40% - Accent3 6 10 2" xfId="1809" xr:uid="{1B05A41A-4D9A-431A-B543-2BE10620B0C3}"/>
    <cellStyle name="40% - Accent3 6 11" xfId="1810" xr:uid="{45A46DD5-AA61-4685-990F-31F273F0D097}"/>
    <cellStyle name="40% - Accent3 6 11 2" xfId="1811" xr:uid="{8479AEE0-29D8-450D-B4B4-37C0B6F11B95}"/>
    <cellStyle name="40% - Accent3 6 12" xfId="1812" xr:uid="{A000F9F0-75EA-4001-8DD1-F39E8B517E36}"/>
    <cellStyle name="40% - Accent3 6 13" xfId="1813" xr:uid="{779EAECF-72B5-48F9-9678-F238D8B881DE}"/>
    <cellStyle name="40% - Accent3 6 2" xfId="1814" xr:uid="{D5B5AEBC-0CD6-471C-91B5-AE0281D087D8}"/>
    <cellStyle name="40% - Accent3 6 2 2" xfId="1815" xr:uid="{834A1F5F-6AB5-4D86-B553-9E50128027C1}"/>
    <cellStyle name="40% - Accent3 6 2 3" xfId="1816" xr:uid="{B1020D9C-CAE2-48FE-9ACE-D1AEF3F53C41}"/>
    <cellStyle name="40% - Accent3 6 3" xfId="1817" xr:uid="{D5D80B81-70EE-4F4B-AD5D-18B4031ECDFA}"/>
    <cellStyle name="40% - Accent3 6 3 2" xfId="1818" xr:uid="{144249E1-5B6A-4701-80B8-A27AFD1182BC}"/>
    <cellStyle name="40% - Accent3 6 4" xfId="1819" xr:uid="{689940DE-D2AD-4BF9-AB5C-88727BC99098}"/>
    <cellStyle name="40% - Accent3 6 4 2" xfId="1820" xr:uid="{B830B2BB-D1EC-473D-84F3-5CB136162F8E}"/>
    <cellStyle name="40% - Accent3 6 5" xfId="1821" xr:uid="{B8F62C2C-26DD-4FFA-B398-32945540B990}"/>
    <cellStyle name="40% - Accent3 6 5 2" xfId="1822" xr:uid="{36A8F976-5E8E-4A0D-A1A8-90A514A90C30}"/>
    <cellStyle name="40% - Accent3 6 6" xfId="1823" xr:uid="{D5AA4ABC-3AD8-4422-825F-72B094A5AE6E}"/>
    <cellStyle name="40% - Accent3 6 6 2" xfId="1824" xr:uid="{3B7FE8C3-3324-4160-A6D7-40E2E3EA3413}"/>
    <cellStyle name="40% - Accent3 6 7" xfId="1825" xr:uid="{45AB52EF-582A-4FB8-B5B9-14DF5F17376B}"/>
    <cellStyle name="40% - Accent3 6 7 2" xfId="1826" xr:uid="{6F5993BB-8A96-47AD-A71E-60529D1E020E}"/>
    <cellStyle name="40% - Accent3 6 8" xfId="1827" xr:uid="{5CAD8060-36AB-4AF1-8F32-073BD78AE76B}"/>
    <cellStyle name="40% - Accent3 6 8 2" xfId="1828" xr:uid="{026B9149-D106-4F77-92F7-2484CE2C309C}"/>
    <cellStyle name="40% - Accent3 6 9" xfId="1829" xr:uid="{9B78D2D7-0200-4E6D-B9A5-50B8FBABCCFD}"/>
    <cellStyle name="40% - Accent3 6 9 2" xfId="1830" xr:uid="{1DAE6BB6-6DBE-4C97-8E04-5E97289D1897}"/>
    <cellStyle name="40% - Accent3 7" xfId="1831" xr:uid="{2A14742F-2E76-428D-96AD-CD4780C25334}"/>
    <cellStyle name="40% - Accent3 7 2" xfId="1832" xr:uid="{4D3A3982-BC7B-4D12-8151-E92EA534792C}"/>
    <cellStyle name="40% - Accent3 7 2 2" xfId="1833" xr:uid="{12886F10-A4B7-4A5B-A2F8-A7191FBF851F}"/>
    <cellStyle name="40% - Accent3 7 3" xfId="1834" xr:uid="{728F38DF-E514-41C3-9CC7-216CA63B15F3}"/>
    <cellStyle name="40% - Accent3 7 3 2" xfId="1835" xr:uid="{7A226AB4-CCD8-4B37-8F92-96CB14633D5F}"/>
    <cellStyle name="40% - Accent3 8" xfId="1836" xr:uid="{5767A6AF-DF08-461F-8C62-E41FAD6E0FBE}"/>
    <cellStyle name="40% - Accent3 8 2" xfId="1837" xr:uid="{37758250-2966-4D6C-AD8E-BB2377441E81}"/>
    <cellStyle name="40% - Accent3 8 2 2" xfId="1838" xr:uid="{BD479F46-1FBC-4B49-861F-877BDDE6A473}"/>
    <cellStyle name="40% - Accent3 8 3" xfId="1839" xr:uid="{61C9148F-F579-48AE-95FA-455A4417D247}"/>
    <cellStyle name="40% - Accent3 8 3 2" xfId="1840" xr:uid="{8DB69D24-2D3B-4DBE-AD37-6B75A745DBE5}"/>
    <cellStyle name="40% - Accent3 9" xfId="1841" xr:uid="{2C1353E0-B532-4949-8777-79E702627EF5}"/>
    <cellStyle name="40% - Accent3 9 2" xfId="1842" xr:uid="{C4BF8485-ED89-499C-A835-63A83846A464}"/>
    <cellStyle name="40% - Accent4" xfId="62" builtinId="43" customBuiltin="1"/>
    <cellStyle name="40% - Accent4 10" xfId="1843" xr:uid="{40FBA9BB-21F7-46FD-BE27-EF99B2D0BE28}"/>
    <cellStyle name="40% - Accent4 10 2" xfId="1844" xr:uid="{C6BA9DC8-247F-475C-907F-8FCD10C0A9D7}"/>
    <cellStyle name="40% - Accent4 11" xfId="1845" xr:uid="{ECB87447-3A67-4628-AF28-F32479ABA0E3}"/>
    <cellStyle name="40% - Accent4 11 2" xfId="1846" xr:uid="{CCCF66B9-1E3D-4835-AE8F-ACE92B0530AC}"/>
    <cellStyle name="40% - Accent4 12" xfId="1847" xr:uid="{8B7B0113-A5DE-4AB7-9134-D64330D2A946}"/>
    <cellStyle name="40% - Accent4 13" xfId="1848" xr:uid="{F62C1C35-4EB1-4A49-9D28-F7508A2B3E3B}"/>
    <cellStyle name="40% - Accent4 14" xfId="1849" xr:uid="{600B9060-818E-4323-B4C3-607E021DCCD6}"/>
    <cellStyle name="40% - Accent4 15" xfId="1850" xr:uid="{DE9AA4F8-74B3-4DBE-865E-5D6D0A22E342}"/>
    <cellStyle name="40% - Accent4 16" xfId="1851" xr:uid="{2264FD59-50DB-44D0-9390-AB65C0EF89C8}"/>
    <cellStyle name="40% - Accent4 17" xfId="1852" xr:uid="{5D3B9231-164B-4E4F-855C-48F84224EF3D}"/>
    <cellStyle name="40% - Accent4 18" xfId="1853" xr:uid="{AF72D9CB-1135-43EC-840F-7FE4AAAD3269}"/>
    <cellStyle name="40% - Accent4 19" xfId="1854" xr:uid="{FD60727E-EF50-4630-AEA7-97689FCC1EF1}"/>
    <cellStyle name="40% - Accent4 2" xfId="1855" xr:uid="{7E5D2DDB-68E8-4825-AEA4-C3FBED720239}"/>
    <cellStyle name="40% - Accent4 2 10" xfId="1856" xr:uid="{C8812D76-6CFE-4C77-A4CC-6305D66241D9}"/>
    <cellStyle name="40% - Accent4 2 10 2" xfId="1857" xr:uid="{87020F48-163A-49EB-BB07-FF689DD51B62}"/>
    <cellStyle name="40% - Accent4 2 10 3" xfId="1858" xr:uid="{C3A1A40A-2251-4E02-9D14-938B7CFCD1E6}"/>
    <cellStyle name="40% - Accent4 2 11" xfId="1859" xr:uid="{50671C26-5C9B-4DA8-89EC-279E3E422449}"/>
    <cellStyle name="40% - Accent4 2 11 2" xfId="1860" xr:uid="{D3C08E8E-6C82-4C93-AD60-5645A061BFD1}"/>
    <cellStyle name="40% - Accent4 2 11 3" xfId="1861" xr:uid="{F18042A6-04FC-4E93-8E48-AA3E9A359910}"/>
    <cellStyle name="40% - Accent4 2 12" xfId="1862" xr:uid="{04D4D9B1-F86E-4CC1-A9CA-B63ED9489907}"/>
    <cellStyle name="40% - Accent4 2 12 2" xfId="1863" xr:uid="{20D037E8-3169-4AA2-826C-9846564E8706}"/>
    <cellStyle name="40% - Accent4 2 12 3" xfId="1864" xr:uid="{154653B5-2896-4F3D-AC29-1FC8B38FAB7B}"/>
    <cellStyle name="40% - Accent4 2 13" xfId="1865" xr:uid="{D84757B9-E106-4ED7-9C31-CF9DDE72A381}"/>
    <cellStyle name="40% - Accent4 2 13 2" xfId="1866" xr:uid="{270A3511-AEE2-41F7-B61C-8BE2E9EC49BA}"/>
    <cellStyle name="40% - Accent4 2 14" xfId="1867" xr:uid="{D5439E9D-00BF-4E28-83C8-4AFD0117482B}"/>
    <cellStyle name="40% - Accent4 2 15" xfId="1868" xr:uid="{58BFC86F-686D-40E2-B31A-76E9F1669CCF}"/>
    <cellStyle name="40% - Accent4 2 16" xfId="1869" xr:uid="{92529DDE-B53C-4FD8-A315-966228728BC9}"/>
    <cellStyle name="40% - Accent4 2 17" xfId="42223" xr:uid="{03880FAB-0669-4537-9798-58EBC820D0C1}"/>
    <cellStyle name="40% - Accent4 2 2" xfId="1870" xr:uid="{D9224FE2-D1AD-43CB-A058-71A68003BC4E}"/>
    <cellStyle name="40% - Accent4 2 2 2" xfId="1871" xr:uid="{076B7C1D-7FF3-40EE-BADF-2B3C0D802201}"/>
    <cellStyle name="40% - Accent4 2 2 3" xfId="1872" xr:uid="{971F21F5-B4C2-4D26-8E80-87CE2FCC59CE}"/>
    <cellStyle name="40% - Accent4 2 3" xfId="1873" xr:uid="{D869DC11-0A7D-4D6F-A715-5952C0BA2821}"/>
    <cellStyle name="40% - Accent4 2 3 2" xfId="1874" xr:uid="{C849974D-EBFC-48D1-949F-F878F046FEBD}"/>
    <cellStyle name="40% - Accent4 2 3 3" xfId="1875" xr:uid="{22AAA90F-5EBD-40DC-9109-B7B38AAF6325}"/>
    <cellStyle name="40% - Accent4 2 4" xfId="1876" xr:uid="{231A8159-D589-4A28-9FDF-459536B80C87}"/>
    <cellStyle name="40% - Accent4 2 4 2" xfId="1877" xr:uid="{544D5C99-772E-4737-8804-4DD908D9CCBF}"/>
    <cellStyle name="40% - Accent4 2 4 3" xfId="1878" xr:uid="{B552C65C-B7D6-4CB6-B97A-7273EBE1C7C0}"/>
    <cellStyle name="40% - Accent4 2 5" xfId="1879" xr:uid="{8A6581A8-FA6B-4043-B6F5-54CAED6C7D83}"/>
    <cellStyle name="40% - Accent4 2 5 2" xfId="1880" xr:uid="{73E4E60C-6535-4DF2-96AD-F1D807733A9A}"/>
    <cellStyle name="40% - Accent4 2 5 3" xfId="1881" xr:uid="{AA336D41-62DE-41CC-8D07-466C83EC907F}"/>
    <cellStyle name="40% - Accent4 2 6" xfId="1882" xr:uid="{C41408A6-5ABF-4A08-AC6C-2A816143DCDC}"/>
    <cellStyle name="40% - Accent4 2 6 2" xfId="1883" xr:uid="{73FE0A4B-EE29-4D70-BC1C-398E11D8A442}"/>
    <cellStyle name="40% - Accent4 2 6 3" xfId="1884" xr:uid="{4A306CAC-5BDC-4EF0-82BA-DA978155B134}"/>
    <cellStyle name="40% - Accent4 2 7" xfId="1885" xr:uid="{7A12F967-392B-4638-96FA-3F5ABADC78C4}"/>
    <cellStyle name="40% - Accent4 2 7 2" xfId="1886" xr:uid="{329986E8-3CD8-44BA-A8DD-2146E6D0EF8F}"/>
    <cellStyle name="40% - Accent4 2 7 3" xfId="1887" xr:uid="{89A7BA9F-7B1B-414F-B069-A476017C2E96}"/>
    <cellStyle name="40% - Accent4 2 8" xfId="1888" xr:uid="{7506314E-A54E-4268-8A5B-70A2D05B00CB}"/>
    <cellStyle name="40% - Accent4 2 8 2" xfId="1889" xr:uid="{BA44FB47-5DBD-4D03-8987-301863550197}"/>
    <cellStyle name="40% - Accent4 2 8 3" xfId="1890" xr:uid="{45302DFC-7F0D-4283-A414-AD3AFB906FFC}"/>
    <cellStyle name="40% - Accent4 2 9" xfId="1891" xr:uid="{D37708DD-2184-46DA-A04F-534425EB5DBC}"/>
    <cellStyle name="40% - Accent4 2 9 2" xfId="1892" xr:uid="{122EB55D-9A40-42CA-A45B-490FFD3922B3}"/>
    <cellStyle name="40% - Accent4 2 9 3" xfId="1893" xr:uid="{FA596BE2-8657-4B99-AA32-391FAA0A2AD0}"/>
    <cellStyle name="40% - Accent4 20" xfId="1894" xr:uid="{7384E1FC-D317-4190-AF94-652A56EE37C7}"/>
    <cellStyle name="40% - Accent4 21" xfId="1895" xr:uid="{01F1E68D-5848-4E29-A6CA-06186FF258F8}"/>
    <cellStyle name="40% - Accent4 22" xfId="1896" xr:uid="{F7C53AB9-0614-4034-92DF-F8F0B892F8F5}"/>
    <cellStyle name="40% - Accent4 23" xfId="1897" xr:uid="{1B2B8580-AF39-42C9-935E-4C6177D11F48}"/>
    <cellStyle name="40% - Accent4 24" xfId="1898" xr:uid="{98A2989E-C1D2-4914-A13B-9FEF37B14A0D}"/>
    <cellStyle name="40% - Accent4 25" xfId="1899" xr:uid="{0D4BFEBA-4377-48EB-96F1-1BD2471B2E1E}"/>
    <cellStyle name="40% - Accent4 26" xfId="1900" xr:uid="{4241F3F5-C5D0-49A6-93F5-0101CE94EFF9}"/>
    <cellStyle name="40% - Accent4 27" xfId="1901" xr:uid="{F59E9D24-9CAF-4FBF-9539-C478198DC975}"/>
    <cellStyle name="40% - Accent4 28" xfId="1902" xr:uid="{75A7AAEA-46EF-4424-B8A7-799394854B63}"/>
    <cellStyle name="40% - Accent4 29" xfId="1903" xr:uid="{F8EECE89-D4CD-4A68-9559-22F52C25485D}"/>
    <cellStyle name="40% - Accent4 3" xfId="1904" xr:uid="{5A9448A0-D6C8-4259-B57F-5493C042C80D}"/>
    <cellStyle name="40% - Accent4 3 10" xfId="1905" xr:uid="{C57824ED-0944-4671-A07F-652450A3ADFC}"/>
    <cellStyle name="40% - Accent4 3 10 2" xfId="1906" xr:uid="{31C94621-C036-4668-914B-3A8DD1590CD6}"/>
    <cellStyle name="40% - Accent4 3 11" xfId="1907" xr:uid="{735A7A59-2CFE-46A5-954D-3630CDA841A4}"/>
    <cellStyle name="40% - Accent4 3 11 2" xfId="1908" xr:uid="{EFEE986F-E7A2-4DEF-BA4D-2B19BBD11F7B}"/>
    <cellStyle name="40% - Accent4 3 12" xfId="1909" xr:uid="{F6AAF641-5B2C-4FE1-8F6E-972673036C20}"/>
    <cellStyle name="40% - Accent4 3 13" xfId="1910" xr:uid="{232C7298-0159-4D08-8BE9-38E5E4D7D55E}"/>
    <cellStyle name="40% - Accent4 3 14" xfId="42305" xr:uid="{D7D217F2-3855-4E44-9814-9F7335F34572}"/>
    <cellStyle name="40% - Accent4 3 2" xfId="1911" xr:uid="{80F86848-9865-40F1-A988-A25B3090159B}"/>
    <cellStyle name="40% - Accent4 3 2 2" xfId="1912" xr:uid="{3315E0EB-4879-47C2-8D3F-F12D3D7AD7CF}"/>
    <cellStyle name="40% - Accent4 3 2 3" xfId="1913" xr:uid="{8FFA1792-B4AD-49EF-8BA2-554EB45FD594}"/>
    <cellStyle name="40% - Accent4 3 3" xfId="1914" xr:uid="{DBC6A9AC-20D2-44DC-AB0D-B6021AC20D92}"/>
    <cellStyle name="40% - Accent4 3 3 2" xfId="1915" xr:uid="{5514E143-2CF4-46D2-A581-5DBE7D2DCACC}"/>
    <cellStyle name="40% - Accent4 3 4" xfId="1916" xr:uid="{361BED01-8A1C-4FBD-9FD5-4B6A4F746724}"/>
    <cellStyle name="40% - Accent4 3 4 2" xfId="1917" xr:uid="{0FFECAD2-00D2-41AB-8AF0-9CEF53257774}"/>
    <cellStyle name="40% - Accent4 3 5" xfId="1918" xr:uid="{5F824457-7EE8-4849-85ED-F11B0A7FEE05}"/>
    <cellStyle name="40% - Accent4 3 5 2" xfId="1919" xr:uid="{DC914519-F2AE-49EF-B0AF-92E94741A441}"/>
    <cellStyle name="40% - Accent4 3 6" xfId="1920" xr:uid="{9D8B553F-35A8-42B1-8DD9-FDDFAD30F46A}"/>
    <cellStyle name="40% - Accent4 3 6 2" xfId="1921" xr:uid="{6FF8D0A4-A0D4-424A-8594-1322F7918BE0}"/>
    <cellStyle name="40% - Accent4 3 7" xfId="1922" xr:uid="{FEF806EF-6FAB-487D-A9A6-C77B6559F066}"/>
    <cellStyle name="40% - Accent4 3 7 2" xfId="1923" xr:uid="{060AF099-447E-4FFF-AD8C-AED8D46B86CC}"/>
    <cellStyle name="40% - Accent4 3 8" xfId="1924" xr:uid="{D16DE71A-813D-4ACE-9CCE-CAF64CB6ABAC}"/>
    <cellStyle name="40% - Accent4 3 8 2" xfId="1925" xr:uid="{A3E94BAD-E596-431D-8219-797AC66A8602}"/>
    <cellStyle name="40% - Accent4 3 9" xfId="1926" xr:uid="{80E98C56-5B47-469E-96AF-4B76EDED600D}"/>
    <cellStyle name="40% - Accent4 3 9 2" xfId="1927" xr:uid="{6504D086-649E-4E8A-B0B2-6E4B05B0CC1F}"/>
    <cellStyle name="40% - Accent4 30" xfId="1928" xr:uid="{5F7BEE98-D32E-4D50-9120-585641C103C7}"/>
    <cellStyle name="40% - Accent4 31" xfId="1929" xr:uid="{47EAF606-02CA-4D47-8421-674974994E50}"/>
    <cellStyle name="40% - Accent4 32" xfId="1930" xr:uid="{1D2310E0-04ED-4A3D-A776-892FAE44034D}"/>
    <cellStyle name="40% - Accent4 33" xfId="1931" xr:uid="{44E4D01E-16CB-4550-875E-80260BB97014}"/>
    <cellStyle name="40% - Accent4 34" xfId="1932" xr:uid="{0307DD37-6CCB-4BBC-8575-7F23847D87DE}"/>
    <cellStyle name="40% - Accent4 35" xfId="1933" xr:uid="{538A48F0-A78E-41E1-B065-CB3EC3D6A01D}"/>
    <cellStyle name="40% - Accent4 36" xfId="1934" xr:uid="{04E6D7EE-D390-4753-820A-AE6B540294EB}"/>
    <cellStyle name="40% - Accent4 37" xfId="1935" xr:uid="{304B10B3-F53E-460C-924B-138690F72BE3}"/>
    <cellStyle name="40% - Accent4 38" xfId="1936" xr:uid="{46EF3D3C-B6CF-4ECD-A17F-CF1CF354DB6B}"/>
    <cellStyle name="40% - Accent4 39" xfId="1937" xr:uid="{D54C8CBE-EA23-4F70-B371-31673CAAD862}"/>
    <cellStyle name="40% - Accent4 4" xfId="1938" xr:uid="{2AA3CD5A-D0DA-4832-BB3B-4551783373F2}"/>
    <cellStyle name="40% - Accent4 4 10" xfId="1939" xr:uid="{0101B8F4-1976-426C-8B8D-8BE8B08077DC}"/>
    <cellStyle name="40% - Accent4 4 10 2" xfId="1940" xr:uid="{89A09F9C-AF1F-4106-8D6D-37AE739A5BAF}"/>
    <cellStyle name="40% - Accent4 4 11" xfId="1941" xr:uid="{08A36077-E895-4870-A569-82F5466859B5}"/>
    <cellStyle name="40% - Accent4 4 11 2" xfId="1942" xr:uid="{E575A245-DFCF-4528-A4D2-1E40FF795886}"/>
    <cellStyle name="40% - Accent4 4 12" xfId="1943" xr:uid="{D23CAB2E-C050-4409-BF56-DD030674F8F7}"/>
    <cellStyle name="40% - Accent4 4 13" xfId="1944" xr:uid="{87A1E213-056E-4CE4-8832-F41934AC4E45}"/>
    <cellStyle name="40% - Accent4 4 2" xfId="1945" xr:uid="{53D1AC8B-AD0A-4187-9440-1CDBECD4623F}"/>
    <cellStyle name="40% - Accent4 4 2 2" xfId="1946" xr:uid="{D27EE8FB-CD01-44F6-95A7-2E6C601BA699}"/>
    <cellStyle name="40% - Accent4 4 2 3" xfId="1947" xr:uid="{DD088D5F-3AE3-4665-8ADF-D3D9BE4017AA}"/>
    <cellStyle name="40% - Accent4 4 3" xfId="1948" xr:uid="{E209764B-D78A-4ED7-8F85-FF179DBB38A0}"/>
    <cellStyle name="40% - Accent4 4 3 2" xfId="1949" xr:uid="{A8F87D18-A6DA-42FB-9A3A-CD1737495FE0}"/>
    <cellStyle name="40% - Accent4 4 4" xfId="1950" xr:uid="{00568667-8C56-4AE8-8059-0F504FA9BC5E}"/>
    <cellStyle name="40% - Accent4 4 4 2" xfId="1951" xr:uid="{182386F2-E15B-4A9C-B67C-0E5ECFC3F1E1}"/>
    <cellStyle name="40% - Accent4 4 5" xfId="1952" xr:uid="{5D4EBA1A-A4E9-4610-8301-118DE7FDFA67}"/>
    <cellStyle name="40% - Accent4 4 5 2" xfId="1953" xr:uid="{F2CEFA12-42D9-4563-B73B-FE1151B95CC9}"/>
    <cellStyle name="40% - Accent4 4 6" xfId="1954" xr:uid="{E9E754E9-B451-4015-B8F6-5A3574FFC0C4}"/>
    <cellStyle name="40% - Accent4 4 6 2" xfId="1955" xr:uid="{43E580D7-89D2-42C3-B72F-F05E21D60E12}"/>
    <cellStyle name="40% - Accent4 4 7" xfId="1956" xr:uid="{0E023C28-D031-46C0-84B5-8A6E8DFDBE9C}"/>
    <cellStyle name="40% - Accent4 4 7 2" xfId="1957" xr:uid="{84E3A59D-ECA9-4971-ACD9-41858850C268}"/>
    <cellStyle name="40% - Accent4 4 8" xfId="1958" xr:uid="{60FE8E27-C9F8-4A56-B4F0-8D31684F5323}"/>
    <cellStyle name="40% - Accent4 4 8 2" xfId="1959" xr:uid="{D9C318A1-E41A-4315-A38C-053CD3093270}"/>
    <cellStyle name="40% - Accent4 4 9" xfId="1960" xr:uid="{D33571D2-B5F8-480A-B749-C8A890B35E45}"/>
    <cellStyle name="40% - Accent4 4 9 2" xfId="1961" xr:uid="{2438E8E6-3104-472E-80E9-2690229F08DD}"/>
    <cellStyle name="40% - Accent4 40" xfId="1962" xr:uid="{F2E947BC-DF0C-4713-9189-21EEB326B657}"/>
    <cellStyle name="40% - Accent4 41" xfId="1963" xr:uid="{25823ED9-746C-479D-B836-454DE1A73261}"/>
    <cellStyle name="40% - Accent4 42" xfId="1964" xr:uid="{EDC147E2-8DDA-4872-BF11-356E7F7095AC}"/>
    <cellStyle name="40% - Accent4 43" xfId="1965" xr:uid="{B1D82275-6205-4E9C-98AE-E61EBB101D47}"/>
    <cellStyle name="40% - Accent4 5" xfId="1966" xr:uid="{6E6E2688-60AC-4111-901E-7AEFFA54551E}"/>
    <cellStyle name="40% - Accent4 5 10" xfId="1967" xr:uid="{2EEB40EC-8E1C-4F4E-A0A7-4DE69743B99F}"/>
    <cellStyle name="40% - Accent4 5 10 2" xfId="1968" xr:uid="{561F11BF-7734-4792-A60B-360F664E93D8}"/>
    <cellStyle name="40% - Accent4 5 11" xfId="1969" xr:uid="{94AE2F46-6503-49D0-BCFD-5A8D7C0049B6}"/>
    <cellStyle name="40% - Accent4 5 11 2" xfId="1970" xr:uid="{0817E5C3-228D-44EF-A0CA-21DBAF8878C9}"/>
    <cellStyle name="40% - Accent4 5 12" xfId="1971" xr:uid="{8A95405E-8915-4CED-97AB-16C58FBDE2D7}"/>
    <cellStyle name="40% - Accent4 5 13" xfId="1972" xr:uid="{D5201801-EC0A-4AE6-83C4-A9AD28B7C260}"/>
    <cellStyle name="40% - Accent4 5 2" xfId="1973" xr:uid="{DCEFD2AB-B2D0-49BE-8CEA-356090882EEC}"/>
    <cellStyle name="40% - Accent4 5 2 2" xfId="1974" xr:uid="{E10C01C0-EDDB-4EFA-A898-72DC35D26337}"/>
    <cellStyle name="40% - Accent4 5 2 3" xfId="1975" xr:uid="{B5D56318-3B28-4FCB-87E5-A2378DD77FB7}"/>
    <cellStyle name="40% - Accent4 5 3" xfId="1976" xr:uid="{56F7A66E-F2DF-4E5F-9E26-25DF10083D7D}"/>
    <cellStyle name="40% - Accent4 5 3 2" xfId="1977" xr:uid="{30480A60-77EC-4746-BB31-2ECC0F2C393B}"/>
    <cellStyle name="40% - Accent4 5 4" xfId="1978" xr:uid="{1D42B637-7200-467A-B189-18F66BDC3C29}"/>
    <cellStyle name="40% - Accent4 5 4 2" xfId="1979" xr:uid="{86B4D07A-4EA8-46F9-A687-A69DEA3A4820}"/>
    <cellStyle name="40% - Accent4 5 5" xfId="1980" xr:uid="{7347225C-192B-4440-AE18-4EF0DC539180}"/>
    <cellStyle name="40% - Accent4 5 5 2" xfId="1981" xr:uid="{741E0E93-B85F-42EA-8879-93E9BD396057}"/>
    <cellStyle name="40% - Accent4 5 6" xfId="1982" xr:uid="{6F59407A-1D1C-4418-AAE8-34A78E19FECA}"/>
    <cellStyle name="40% - Accent4 5 6 2" xfId="1983" xr:uid="{C0B36B73-9E0E-4786-BCD6-73F032A315F2}"/>
    <cellStyle name="40% - Accent4 5 7" xfId="1984" xr:uid="{5BCB3B0B-542A-4119-887D-04F1C245A4CA}"/>
    <cellStyle name="40% - Accent4 5 7 2" xfId="1985" xr:uid="{9721CEB0-FBBD-4D48-A74B-E53FAE31AA77}"/>
    <cellStyle name="40% - Accent4 5 8" xfId="1986" xr:uid="{6EEA38DC-4DBD-49FD-B0F2-2A916575BF3B}"/>
    <cellStyle name="40% - Accent4 5 8 2" xfId="1987" xr:uid="{667B7212-BA52-4F52-A46D-822B18E3EE2A}"/>
    <cellStyle name="40% - Accent4 5 9" xfId="1988" xr:uid="{D944B4B5-483C-4311-88A4-FB1DA8B6D523}"/>
    <cellStyle name="40% - Accent4 5 9 2" xfId="1989" xr:uid="{A5C9EA0B-F588-4CE8-8F65-336DC0D7C207}"/>
    <cellStyle name="40% - Accent4 6" xfId="1990" xr:uid="{C58D2412-DA64-4FC6-B6C2-983CD9FF5056}"/>
    <cellStyle name="40% - Accent4 6 10" xfId="1991" xr:uid="{D56B2A42-EB0C-4C9F-8E05-D80A9E97F849}"/>
    <cellStyle name="40% - Accent4 6 10 2" xfId="1992" xr:uid="{BD407944-D10A-4EFE-AF3A-28260F6065A7}"/>
    <cellStyle name="40% - Accent4 6 11" xfId="1993" xr:uid="{78543EE2-EF7E-4371-AA27-739F7AE319FE}"/>
    <cellStyle name="40% - Accent4 6 11 2" xfId="1994" xr:uid="{65A531BD-D637-475A-AF42-48FCDBE3EB7F}"/>
    <cellStyle name="40% - Accent4 6 12" xfId="1995" xr:uid="{B514B6E9-CEAE-4D75-8E54-FA77AB9AA262}"/>
    <cellStyle name="40% - Accent4 6 13" xfId="1996" xr:uid="{9C0838C7-7037-45A1-886A-4F8D970F0764}"/>
    <cellStyle name="40% - Accent4 6 2" xfId="1997" xr:uid="{07660E96-AB0E-4FB4-BD24-FF79E0F22C02}"/>
    <cellStyle name="40% - Accent4 6 2 2" xfId="1998" xr:uid="{3FD77F10-7D46-41CF-B439-CE3017F6EC6B}"/>
    <cellStyle name="40% - Accent4 6 2 3" xfId="1999" xr:uid="{51CB0C71-F203-464B-AA86-767B7EFA8E55}"/>
    <cellStyle name="40% - Accent4 6 3" xfId="2000" xr:uid="{C4617686-11C6-49A4-AEB8-C1188A94E3C7}"/>
    <cellStyle name="40% - Accent4 6 3 2" xfId="2001" xr:uid="{DDD508C4-ADD9-4955-A5F8-6A097BF0503D}"/>
    <cellStyle name="40% - Accent4 6 4" xfId="2002" xr:uid="{09C44E01-15F8-4776-9A68-D3470D9F769E}"/>
    <cellStyle name="40% - Accent4 6 4 2" xfId="2003" xr:uid="{27A09A5B-D69A-403C-9485-C82ADE782E3F}"/>
    <cellStyle name="40% - Accent4 6 5" xfId="2004" xr:uid="{53323D9E-8BBB-4262-9A78-2935F0ACFB13}"/>
    <cellStyle name="40% - Accent4 6 5 2" xfId="2005" xr:uid="{C5ABA26C-3523-4B2D-B7E2-674779674B54}"/>
    <cellStyle name="40% - Accent4 6 6" xfId="2006" xr:uid="{0657B16D-C2E7-4C45-AF87-DC7EB4640E5F}"/>
    <cellStyle name="40% - Accent4 6 6 2" xfId="2007" xr:uid="{B1CFD761-98FF-42AF-8176-D77B16C9B39C}"/>
    <cellStyle name="40% - Accent4 6 7" xfId="2008" xr:uid="{3A7C9D40-44B6-4D05-A147-2A4DA1A07A66}"/>
    <cellStyle name="40% - Accent4 6 7 2" xfId="2009" xr:uid="{D70117BF-D746-4D6B-BCF5-D43B7A4AA725}"/>
    <cellStyle name="40% - Accent4 6 8" xfId="2010" xr:uid="{B3335D14-DF41-485B-A25A-6856D7AFAA2B}"/>
    <cellStyle name="40% - Accent4 6 8 2" xfId="2011" xr:uid="{3E3ABA20-165E-4303-B831-4F4002AEC145}"/>
    <cellStyle name="40% - Accent4 6 9" xfId="2012" xr:uid="{B03CD058-0FCE-40BE-AA14-6FE9835E6B06}"/>
    <cellStyle name="40% - Accent4 6 9 2" xfId="2013" xr:uid="{0DCFE109-62A7-4EA6-B1DF-FE2F3D823D41}"/>
    <cellStyle name="40% - Accent4 7" xfId="2014" xr:uid="{DC42DA01-2292-40B5-BEF5-ED31A8E75973}"/>
    <cellStyle name="40% - Accent4 7 2" xfId="2015" xr:uid="{02FF018E-5087-4D25-9372-CD53FEF50B70}"/>
    <cellStyle name="40% - Accent4 7 2 2" xfId="2016" xr:uid="{FAC0E1E0-5593-4D70-8EDF-1AA066AEFC75}"/>
    <cellStyle name="40% - Accent4 7 3" xfId="2017" xr:uid="{573C8759-14B2-402D-B3D5-E9418E9EFB39}"/>
    <cellStyle name="40% - Accent4 7 3 2" xfId="2018" xr:uid="{8A088F25-6F03-4076-B58B-2FBF407245E9}"/>
    <cellStyle name="40% - Accent4 8" xfId="2019" xr:uid="{45B712A4-97F6-45CC-B16F-082B822D05D9}"/>
    <cellStyle name="40% - Accent4 8 2" xfId="2020" xr:uid="{DBA6E27E-119C-49DF-A0C5-39DFADD23069}"/>
    <cellStyle name="40% - Accent4 8 2 2" xfId="2021" xr:uid="{4732BF91-564A-4107-98A9-44CE1DFD0484}"/>
    <cellStyle name="40% - Accent4 8 3" xfId="2022" xr:uid="{8C4A2867-F8E6-4E65-B015-CD58610B07AB}"/>
    <cellStyle name="40% - Accent4 8 3 2" xfId="2023" xr:uid="{D47F6E60-8A4C-4207-8588-288132DFB8A7}"/>
    <cellStyle name="40% - Accent4 9" xfId="2024" xr:uid="{33BE8B2A-88CD-461B-96F5-0CF9F58EDB18}"/>
    <cellStyle name="40% - Accent4 9 2" xfId="2025" xr:uid="{7958C5CB-D34C-4F20-BD89-45636EA09D2B}"/>
    <cellStyle name="40% - Accent5" xfId="65" builtinId="47" customBuiltin="1"/>
    <cellStyle name="40% - Accent5 10" xfId="2026" xr:uid="{4D2F1824-B8C8-4DFE-AEF1-0F04D6FD1DBA}"/>
    <cellStyle name="40% - Accent5 10 2" xfId="2027" xr:uid="{E872438E-7C99-4F49-AA50-8465A0E6B072}"/>
    <cellStyle name="40% - Accent5 11" xfId="2028" xr:uid="{75F23B8C-0DD0-4E4C-9802-5BC24714ABAE}"/>
    <cellStyle name="40% - Accent5 11 2" xfId="2029" xr:uid="{6138357B-7839-4CC0-860E-A0FC4010A6D9}"/>
    <cellStyle name="40% - Accent5 12" xfId="2030" xr:uid="{6D1E352C-BFCD-4E68-A2A6-3FFCF9012516}"/>
    <cellStyle name="40% - Accent5 13" xfId="2031" xr:uid="{5657B337-872E-4442-A807-642D832D1466}"/>
    <cellStyle name="40% - Accent5 14" xfId="2032" xr:uid="{B9964B59-287D-402D-9097-6A928663E369}"/>
    <cellStyle name="40% - Accent5 15" xfId="2033" xr:uid="{2455F22C-7F0D-4EDF-AFB7-45F4F0D12441}"/>
    <cellStyle name="40% - Accent5 16" xfId="2034" xr:uid="{AFBD4A8E-DD78-489A-982E-B3D10210178A}"/>
    <cellStyle name="40% - Accent5 17" xfId="2035" xr:uid="{B6B3EF23-3DE2-4314-B6DA-B9C4F46C50EB}"/>
    <cellStyle name="40% - Accent5 18" xfId="2036" xr:uid="{F75DC1ED-31AC-48A8-8BBB-2EAF0AEC6D30}"/>
    <cellStyle name="40% - Accent5 19" xfId="2037" xr:uid="{C721EDDC-2A83-4E0E-8693-894CBDC6CF3B}"/>
    <cellStyle name="40% - Accent5 2" xfId="2038" xr:uid="{B1BB46D7-6815-4BB9-A30B-F9E9CD9AB90E}"/>
    <cellStyle name="40% - Accent5 2 10" xfId="2039" xr:uid="{9D3E88A0-CEE3-4536-ACC1-FBF7830E853D}"/>
    <cellStyle name="40% - Accent5 2 10 2" xfId="2040" xr:uid="{7CD32876-0095-45CF-8844-8E650041C174}"/>
    <cellStyle name="40% - Accent5 2 10 3" xfId="2041" xr:uid="{382A52E8-B28B-4FC3-9D47-607451570827}"/>
    <cellStyle name="40% - Accent5 2 11" xfId="2042" xr:uid="{39C63F46-0A1E-47DA-9414-32186533C1DD}"/>
    <cellStyle name="40% - Accent5 2 11 2" xfId="2043" xr:uid="{35313F69-33B5-4E44-9973-A1B38D281D54}"/>
    <cellStyle name="40% - Accent5 2 11 3" xfId="2044" xr:uid="{18B284A6-0856-4D45-9094-7A3691147EA1}"/>
    <cellStyle name="40% - Accent5 2 12" xfId="2045" xr:uid="{76104473-C2D4-487D-ABBE-5B30D4BAEA22}"/>
    <cellStyle name="40% - Accent5 2 12 2" xfId="2046" xr:uid="{034454EF-E73D-4E11-B11B-285E3D0B6F23}"/>
    <cellStyle name="40% - Accent5 2 12 3" xfId="2047" xr:uid="{2E5204AC-B3E2-49A4-A064-DEC86B8FD4CB}"/>
    <cellStyle name="40% - Accent5 2 13" xfId="2048" xr:uid="{D49505B3-5858-403B-829B-71FD5FCE511D}"/>
    <cellStyle name="40% - Accent5 2 13 2" xfId="2049" xr:uid="{CE634CA9-80A7-45CF-A269-DF10EC8F8E9D}"/>
    <cellStyle name="40% - Accent5 2 14" xfId="2050" xr:uid="{764ABCDD-A2CC-4E69-9E80-6B0068DE3217}"/>
    <cellStyle name="40% - Accent5 2 15" xfId="2051" xr:uid="{D1968B8C-1D06-45EE-A116-E20F78DDB8A7}"/>
    <cellStyle name="40% - Accent5 2 16" xfId="2052" xr:uid="{A9ADEC66-A717-48E2-9F6C-60F535EC608E}"/>
    <cellStyle name="40% - Accent5 2 17" xfId="42224" xr:uid="{D7B0BBD8-87D4-4BB7-8727-D61D74F4437D}"/>
    <cellStyle name="40% - Accent5 2 2" xfId="2053" xr:uid="{D9DBAEA4-16AF-4A08-8364-A687105E1F98}"/>
    <cellStyle name="40% - Accent5 2 2 2" xfId="2054" xr:uid="{5F43CA01-9653-4148-BFEC-5CCE03A07C41}"/>
    <cellStyle name="40% - Accent5 2 2 3" xfId="2055" xr:uid="{C6FAA277-1468-46D2-B701-70C061171D31}"/>
    <cellStyle name="40% - Accent5 2 3" xfId="2056" xr:uid="{A4753AC0-64C9-4929-BFE6-9C217BD5AEF7}"/>
    <cellStyle name="40% - Accent5 2 3 2" xfId="2057" xr:uid="{98303D8B-F7CB-46AF-B1AE-C9EBC0410FDE}"/>
    <cellStyle name="40% - Accent5 2 3 3" xfId="2058" xr:uid="{06176679-EE8C-433C-9F07-84CBCFDC31A7}"/>
    <cellStyle name="40% - Accent5 2 4" xfId="2059" xr:uid="{93AB1AE5-4D03-4D15-B9C9-1D4042B2E776}"/>
    <cellStyle name="40% - Accent5 2 4 2" xfId="2060" xr:uid="{17B4918D-F44B-4B02-A248-4568886261E2}"/>
    <cellStyle name="40% - Accent5 2 4 3" xfId="2061" xr:uid="{67A26744-BAE3-4A9E-B5CA-29F3B33428CE}"/>
    <cellStyle name="40% - Accent5 2 5" xfId="2062" xr:uid="{158E9A18-AE81-4F1B-BA90-919976CC1177}"/>
    <cellStyle name="40% - Accent5 2 5 2" xfId="2063" xr:uid="{7B9A8452-9B6E-4B1B-ABB5-AC777E4C2E7C}"/>
    <cellStyle name="40% - Accent5 2 5 3" xfId="2064" xr:uid="{281FF97B-CE1C-4A21-9E3A-5FE2844BAADE}"/>
    <cellStyle name="40% - Accent5 2 6" xfId="2065" xr:uid="{BE79654C-E1F9-4485-B00F-7AA26C2E3DC9}"/>
    <cellStyle name="40% - Accent5 2 6 2" xfId="2066" xr:uid="{22FBB52E-E524-4DB7-8D9F-9EF8697F9410}"/>
    <cellStyle name="40% - Accent5 2 6 3" xfId="2067" xr:uid="{D7FE9EB1-7E44-466D-B914-9D88F77790E4}"/>
    <cellStyle name="40% - Accent5 2 7" xfId="2068" xr:uid="{205549FF-3113-438F-8AC5-1934FD5278A1}"/>
    <cellStyle name="40% - Accent5 2 7 2" xfId="2069" xr:uid="{6DB37D06-AE39-4A69-97C1-D68FB6F6AFDA}"/>
    <cellStyle name="40% - Accent5 2 7 3" xfId="2070" xr:uid="{B64E78FB-701E-4622-8A81-41FA3FEA2698}"/>
    <cellStyle name="40% - Accent5 2 8" xfId="2071" xr:uid="{DFD406B4-1E1A-4E30-9EF6-5A9D61F0FD3B}"/>
    <cellStyle name="40% - Accent5 2 8 2" xfId="2072" xr:uid="{301448F6-5A33-46EB-93BA-21D2654729D1}"/>
    <cellStyle name="40% - Accent5 2 8 3" xfId="2073" xr:uid="{368F0CB7-A50B-4237-8498-27466575AC86}"/>
    <cellStyle name="40% - Accent5 2 9" xfId="2074" xr:uid="{295AEAB7-9939-4995-B821-34E92402B736}"/>
    <cellStyle name="40% - Accent5 2 9 2" xfId="2075" xr:uid="{13FBEA32-BB3B-44D8-B4BF-D93448BD7099}"/>
    <cellStyle name="40% - Accent5 2 9 3" xfId="2076" xr:uid="{5969E8C7-CC1A-480F-952A-080D84FBACBE}"/>
    <cellStyle name="40% - Accent5 20" xfId="2077" xr:uid="{CFCCEFBD-383C-4683-A8AF-1D5C2DA1CBF7}"/>
    <cellStyle name="40% - Accent5 21" xfId="2078" xr:uid="{7AFDDEFF-BE96-4CC5-AA85-3C3290FCD23B}"/>
    <cellStyle name="40% - Accent5 22" xfId="2079" xr:uid="{5191D8AF-F7AA-4E0E-B203-0B9B4BA3E5EE}"/>
    <cellStyle name="40% - Accent5 23" xfId="2080" xr:uid="{DF3D5BF1-55F6-437E-BB8B-8100F3BB3DD4}"/>
    <cellStyle name="40% - Accent5 24" xfId="2081" xr:uid="{BAE03ED6-9775-42D7-83A8-6C8ADA45FD02}"/>
    <cellStyle name="40% - Accent5 25" xfId="2082" xr:uid="{3620A2E0-C387-43D5-A5F8-715EB306AB6B}"/>
    <cellStyle name="40% - Accent5 26" xfId="2083" xr:uid="{9EC4498D-B4A9-42E9-804C-09D3D57153E1}"/>
    <cellStyle name="40% - Accent5 27" xfId="2084" xr:uid="{8D5887A5-BEC0-40A8-88A5-CACBCF357206}"/>
    <cellStyle name="40% - Accent5 28" xfId="2085" xr:uid="{3AA55B3B-CF07-42C5-95F9-809ABF769403}"/>
    <cellStyle name="40% - Accent5 29" xfId="2086" xr:uid="{614B8BEB-DB82-44FA-816D-B1B3681A7C35}"/>
    <cellStyle name="40% - Accent5 3" xfId="2087" xr:uid="{66EBD6C3-5B2A-4DE7-BCAD-E46E8F59D3FA}"/>
    <cellStyle name="40% - Accent5 3 10" xfId="2088" xr:uid="{71EF5F30-3EA6-494F-832C-ED2C8935AA39}"/>
    <cellStyle name="40% - Accent5 3 10 2" xfId="2089" xr:uid="{01D92A31-D711-4CFB-82D5-9F9E249F9F7B}"/>
    <cellStyle name="40% - Accent5 3 11" xfId="2090" xr:uid="{939A9575-B7D3-43C1-BDDA-F4E87803164A}"/>
    <cellStyle name="40% - Accent5 3 11 2" xfId="2091" xr:uid="{6DC00005-B512-486B-9A65-9E57235A569A}"/>
    <cellStyle name="40% - Accent5 3 12" xfId="2092" xr:uid="{EDB55397-B15D-4B40-BDB2-62F622FDC33F}"/>
    <cellStyle name="40% - Accent5 3 13" xfId="2093" xr:uid="{2A2315BE-191A-457C-A384-A0B4F4BBA83B}"/>
    <cellStyle name="40% - Accent5 3 14" xfId="42306" xr:uid="{63EC4EC2-79E4-4A88-9DB1-340981593048}"/>
    <cellStyle name="40% - Accent5 3 2" xfId="2094" xr:uid="{2AC42BEA-2F3A-47CF-8D39-8BCC868FFF2F}"/>
    <cellStyle name="40% - Accent5 3 2 2" xfId="2095" xr:uid="{D629E9CF-2EFF-486C-ABE8-2B8863E62887}"/>
    <cellStyle name="40% - Accent5 3 2 3" xfId="2096" xr:uid="{3DDA492F-6B6F-4337-AC83-1C78E0F55254}"/>
    <cellStyle name="40% - Accent5 3 3" xfId="2097" xr:uid="{A81A6066-DCD4-4C9B-90B1-2F3D80B59455}"/>
    <cellStyle name="40% - Accent5 3 3 2" xfId="2098" xr:uid="{FA11F849-8BA8-4583-8D95-B230683EBCDE}"/>
    <cellStyle name="40% - Accent5 3 4" xfId="2099" xr:uid="{0CBCAC50-C455-46E1-B203-771F6DE8E974}"/>
    <cellStyle name="40% - Accent5 3 4 2" xfId="2100" xr:uid="{BCADE248-0A55-4975-840E-7D14B22D50DF}"/>
    <cellStyle name="40% - Accent5 3 5" xfId="2101" xr:uid="{BC33FA0F-FD16-4A84-A980-959FA0E8CD4A}"/>
    <cellStyle name="40% - Accent5 3 5 2" xfId="2102" xr:uid="{EC80F0D2-8CCB-48CA-A3B6-CD3F73B7E89E}"/>
    <cellStyle name="40% - Accent5 3 6" xfId="2103" xr:uid="{01C460C2-4D2C-45A0-9CFC-02CD51CC9197}"/>
    <cellStyle name="40% - Accent5 3 6 2" xfId="2104" xr:uid="{8CD6FE01-93B7-4DA5-873E-A603073094B7}"/>
    <cellStyle name="40% - Accent5 3 7" xfId="2105" xr:uid="{4F463DBE-40BB-47F9-B956-2D428EB9E26D}"/>
    <cellStyle name="40% - Accent5 3 7 2" xfId="2106" xr:uid="{58DFE3DE-908B-48E1-9EA5-1A449BB4AEC5}"/>
    <cellStyle name="40% - Accent5 3 8" xfId="2107" xr:uid="{B554D80B-AB9F-4B2F-9C7A-64940BC6AF89}"/>
    <cellStyle name="40% - Accent5 3 8 2" xfId="2108" xr:uid="{A2D006DA-B7A3-4EC8-ADE4-7E5EFB222825}"/>
    <cellStyle name="40% - Accent5 3 9" xfId="2109" xr:uid="{F46B65AF-01E4-481A-A389-85F6B858975F}"/>
    <cellStyle name="40% - Accent5 3 9 2" xfId="2110" xr:uid="{E6FDEBE7-BB73-45E4-812A-C6D9426D9475}"/>
    <cellStyle name="40% - Accent5 30" xfId="2111" xr:uid="{4033C1C4-7484-4C04-BA70-6130FE0B2FE7}"/>
    <cellStyle name="40% - Accent5 31" xfId="2112" xr:uid="{99D3D2E5-09EC-42A3-B9E4-8BBFC5784CA5}"/>
    <cellStyle name="40% - Accent5 32" xfId="2113" xr:uid="{3FCE2235-A1A7-46DD-8D0C-DCC1E489A831}"/>
    <cellStyle name="40% - Accent5 33" xfId="2114" xr:uid="{C2F462C4-0296-43ED-9CB5-EF5705B76DFE}"/>
    <cellStyle name="40% - Accent5 34" xfId="2115" xr:uid="{418F2F3A-19A8-47CE-AAF8-C7B3C1040395}"/>
    <cellStyle name="40% - Accent5 35" xfId="2116" xr:uid="{A2B060E5-7B86-4070-AEEC-7EE0F35E6106}"/>
    <cellStyle name="40% - Accent5 36" xfId="2117" xr:uid="{F7966B59-596C-4C09-9340-430874D398F6}"/>
    <cellStyle name="40% - Accent5 37" xfId="2118" xr:uid="{33B9A771-2967-4CAC-9695-729C0FAE3349}"/>
    <cellStyle name="40% - Accent5 38" xfId="2119" xr:uid="{9BC2B8EB-F94E-40B8-8A7E-122BD8036A76}"/>
    <cellStyle name="40% - Accent5 39" xfId="2120" xr:uid="{943F544D-CDE7-4F76-9A69-E51DADE7E1B2}"/>
    <cellStyle name="40% - Accent5 4" xfId="2121" xr:uid="{279AF040-ED75-45E1-A960-B32955D0B239}"/>
    <cellStyle name="40% - Accent5 4 10" xfId="2122" xr:uid="{AA424418-45EC-4C7E-B8CE-BC865CD7DD13}"/>
    <cellStyle name="40% - Accent5 4 10 2" xfId="2123" xr:uid="{BD274610-9593-461C-8163-B67B7EFC3D41}"/>
    <cellStyle name="40% - Accent5 4 11" xfId="2124" xr:uid="{05015397-0FB5-444A-AB36-F5E6EC7FA9DF}"/>
    <cellStyle name="40% - Accent5 4 11 2" xfId="2125" xr:uid="{80C5C7EC-4C60-4EAD-B601-5551767785BF}"/>
    <cellStyle name="40% - Accent5 4 12" xfId="2126" xr:uid="{75CD90A5-120E-472E-81BE-13A017790392}"/>
    <cellStyle name="40% - Accent5 4 13" xfId="2127" xr:uid="{E9D33239-51C4-42F6-BB8B-8FD33F75DD4C}"/>
    <cellStyle name="40% - Accent5 4 2" xfId="2128" xr:uid="{1E8C55C7-FB97-4645-8D69-2C97932256DA}"/>
    <cellStyle name="40% - Accent5 4 2 2" xfId="2129" xr:uid="{134B8AAE-A648-4DCC-B818-FF0DC1C0C97A}"/>
    <cellStyle name="40% - Accent5 4 2 3" xfId="2130" xr:uid="{D22D0C8E-A998-4859-9AB0-5D5A5501508D}"/>
    <cellStyle name="40% - Accent5 4 3" xfId="2131" xr:uid="{12C1B128-4D54-436E-80C1-4081784E07B4}"/>
    <cellStyle name="40% - Accent5 4 3 2" xfId="2132" xr:uid="{877FF5CE-2122-497B-879D-9CA76D82AA09}"/>
    <cellStyle name="40% - Accent5 4 4" xfId="2133" xr:uid="{CF90D38D-4F13-4AE1-BA9A-4E8D61128F61}"/>
    <cellStyle name="40% - Accent5 4 4 2" xfId="2134" xr:uid="{36892DAB-1E11-4947-826C-0F1C3FB6E9C6}"/>
    <cellStyle name="40% - Accent5 4 5" xfId="2135" xr:uid="{C5A8F59D-07F9-48A8-8C5A-1216F2BBF298}"/>
    <cellStyle name="40% - Accent5 4 5 2" xfId="2136" xr:uid="{92BAE4A4-B35A-4463-802B-2F0A589740A3}"/>
    <cellStyle name="40% - Accent5 4 6" xfId="2137" xr:uid="{DE73FF85-BE3F-43D3-A8B0-E0107F50C75F}"/>
    <cellStyle name="40% - Accent5 4 6 2" xfId="2138" xr:uid="{F5E87D2F-6688-4E42-88FC-E16FAE6AA823}"/>
    <cellStyle name="40% - Accent5 4 7" xfId="2139" xr:uid="{067FB701-2D91-4CDF-9027-DBF328CDF148}"/>
    <cellStyle name="40% - Accent5 4 7 2" xfId="2140" xr:uid="{135C37E6-1A7E-4842-9642-CB1297823DE2}"/>
    <cellStyle name="40% - Accent5 4 8" xfId="2141" xr:uid="{CA1A5822-B67E-46B8-8829-E193A17B4D9B}"/>
    <cellStyle name="40% - Accent5 4 8 2" xfId="2142" xr:uid="{06612C68-F072-43DA-9B4E-5A7A31FAF5FA}"/>
    <cellStyle name="40% - Accent5 4 9" xfId="2143" xr:uid="{4078ECB9-93A7-4549-BF27-D1DB34C0918B}"/>
    <cellStyle name="40% - Accent5 4 9 2" xfId="2144" xr:uid="{41C29B84-1691-42A6-A19A-48AA4B284800}"/>
    <cellStyle name="40% - Accent5 40" xfId="2145" xr:uid="{F7980EC1-C736-4C1B-882C-9AF49EB5311E}"/>
    <cellStyle name="40% - Accent5 41" xfId="2146" xr:uid="{CCC7AE63-6EC7-45DE-B30A-7AB1DFA99CD7}"/>
    <cellStyle name="40% - Accent5 42" xfId="2147" xr:uid="{692D04F4-90E1-4189-A496-E9058B52B93E}"/>
    <cellStyle name="40% - Accent5 43" xfId="2148" xr:uid="{E7D672E2-1A6B-4F09-AAD6-0ABD182CA77F}"/>
    <cellStyle name="40% - Accent5 5" xfId="2149" xr:uid="{0FBB4155-7B32-4119-8B75-E0CFAD31831C}"/>
    <cellStyle name="40% - Accent5 5 10" xfId="2150" xr:uid="{E0E37C07-4129-4C17-B153-CC94B38B01FF}"/>
    <cellStyle name="40% - Accent5 5 10 2" xfId="2151" xr:uid="{429983A7-A813-4A92-9175-3D1F0A9297BF}"/>
    <cellStyle name="40% - Accent5 5 11" xfId="2152" xr:uid="{9BBD3DA2-E9F3-4BF4-B17A-95CB52B28ACB}"/>
    <cellStyle name="40% - Accent5 5 11 2" xfId="2153" xr:uid="{F25450C9-10D2-454F-9A6D-566AFA691FAF}"/>
    <cellStyle name="40% - Accent5 5 12" xfId="2154" xr:uid="{739A1DA1-FE61-4118-ABEE-54E473C1BACA}"/>
    <cellStyle name="40% - Accent5 5 13" xfId="2155" xr:uid="{43DC46C9-59E1-495A-BFD3-5EA128604179}"/>
    <cellStyle name="40% - Accent5 5 2" xfId="2156" xr:uid="{F8DD7C92-C7C2-49C5-85D0-64F177DB3386}"/>
    <cellStyle name="40% - Accent5 5 2 2" xfId="2157" xr:uid="{FC6D634F-69C3-4D35-B3DF-7FF1B82D8F9C}"/>
    <cellStyle name="40% - Accent5 5 2 3" xfId="2158" xr:uid="{80EFAFAE-5391-4768-93C0-B023960CBFE4}"/>
    <cellStyle name="40% - Accent5 5 3" xfId="2159" xr:uid="{83009455-6365-4C35-9EFE-F1F495A2D86C}"/>
    <cellStyle name="40% - Accent5 5 3 2" xfId="2160" xr:uid="{F1E2C33F-4EB9-439E-9180-5772C358AC5F}"/>
    <cellStyle name="40% - Accent5 5 4" xfId="2161" xr:uid="{4793A857-75DE-4658-9E50-A8CA1D79B5FB}"/>
    <cellStyle name="40% - Accent5 5 4 2" xfId="2162" xr:uid="{58C7F4E4-44B3-4514-9028-F4D24CF69077}"/>
    <cellStyle name="40% - Accent5 5 5" xfId="2163" xr:uid="{7BC3EAE3-8E09-4B3E-B493-837BAEB5B262}"/>
    <cellStyle name="40% - Accent5 5 5 2" xfId="2164" xr:uid="{BFC4D1D1-8FE2-45EA-A295-DBAA87A49F51}"/>
    <cellStyle name="40% - Accent5 5 6" xfId="2165" xr:uid="{8341AE9D-82B9-488D-8F10-0EC6EF9F2F0E}"/>
    <cellStyle name="40% - Accent5 5 6 2" xfId="2166" xr:uid="{979A725E-0932-465D-AB92-C95B0C33BCDC}"/>
    <cellStyle name="40% - Accent5 5 7" xfId="2167" xr:uid="{2F5E0C60-2583-4DF4-9BBF-E47B618FFDA4}"/>
    <cellStyle name="40% - Accent5 5 7 2" xfId="2168" xr:uid="{83AFAFE9-F2A0-4C32-A737-574CC7E7B9F4}"/>
    <cellStyle name="40% - Accent5 5 8" xfId="2169" xr:uid="{E827874E-CF6C-4A36-ACEE-872B2AB3750C}"/>
    <cellStyle name="40% - Accent5 5 8 2" xfId="2170" xr:uid="{178ECC7F-F9FD-43B4-8C64-03F1D0805B39}"/>
    <cellStyle name="40% - Accent5 5 9" xfId="2171" xr:uid="{7E945589-96EB-420E-8136-C917BAAD26C6}"/>
    <cellStyle name="40% - Accent5 5 9 2" xfId="2172" xr:uid="{C82F2AAE-53FC-49D6-8348-02FD1E59815F}"/>
    <cellStyle name="40% - Accent5 6" xfId="2173" xr:uid="{FA3630F2-A0C5-47A5-9165-5377658EB0AB}"/>
    <cellStyle name="40% - Accent5 6 10" xfId="2174" xr:uid="{F573BAF2-8839-42A7-8357-056C1B7861CE}"/>
    <cellStyle name="40% - Accent5 6 10 2" xfId="2175" xr:uid="{3748C2D8-A759-4E5B-8115-B324B2492E17}"/>
    <cellStyle name="40% - Accent5 6 11" xfId="2176" xr:uid="{0BC46A9B-DB42-413F-8AB2-FA71EE518942}"/>
    <cellStyle name="40% - Accent5 6 11 2" xfId="2177" xr:uid="{11B788CC-9ACB-4BCB-8AAE-983B12F7F744}"/>
    <cellStyle name="40% - Accent5 6 12" xfId="2178" xr:uid="{702555DD-1BC4-447B-96AD-7EDB9A789019}"/>
    <cellStyle name="40% - Accent5 6 13" xfId="2179" xr:uid="{F8A7B59C-BAAC-48CB-BE34-1C549A7C31C9}"/>
    <cellStyle name="40% - Accent5 6 2" xfId="2180" xr:uid="{8D82D0F8-32C7-446D-AA61-6CBDADC38212}"/>
    <cellStyle name="40% - Accent5 6 2 2" xfId="2181" xr:uid="{9D161CED-D577-4C22-82B5-FD54AD5BE69E}"/>
    <cellStyle name="40% - Accent5 6 2 3" xfId="2182" xr:uid="{D3F4AB99-0E70-4E9C-A4E7-DAF8917F00DC}"/>
    <cellStyle name="40% - Accent5 6 3" xfId="2183" xr:uid="{2216A12C-5B10-4EC3-9AC7-F99CDD6D6679}"/>
    <cellStyle name="40% - Accent5 6 3 2" xfId="2184" xr:uid="{7BA29123-4CF1-4998-93B1-F10120B67635}"/>
    <cellStyle name="40% - Accent5 6 4" xfId="2185" xr:uid="{3F967E41-476F-4BCB-84D7-B842E80315C8}"/>
    <cellStyle name="40% - Accent5 6 4 2" xfId="2186" xr:uid="{D75AE4A3-7B3E-4885-A6B6-F06CAB524901}"/>
    <cellStyle name="40% - Accent5 6 5" xfId="2187" xr:uid="{34A2D88A-8EBF-4C6E-86E0-A30F8B4553E2}"/>
    <cellStyle name="40% - Accent5 6 5 2" xfId="2188" xr:uid="{F3FD7749-7178-4F69-B6E9-5D2F7AE1F00D}"/>
    <cellStyle name="40% - Accent5 6 6" xfId="2189" xr:uid="{1C4F95EA-1077-41A7-8056-7C913CE18258}"/>
    <cellStyle name="40% - Accent5 6 6 2" xfId="2190" xr:uid="{30293E1C-C0E5-452D-A07F-A5F8CA7D32AD}"/>
    <cellStyle name="40% - Accent5 6 7" xfId="2191" xr:uid="{5B6C7413-7E6F-4939-A3CD-D68505E94A9D}"/>
    <cellStyle name="40% - Accent5 6 7 2" xfId="2192" xr:uid="{510F3522-E563-4FBE-BC60-5A1BB71CD987}"/>
    <cellStyle name="40% - Accent5 6 8" xfId="2193" xr:uid="{F51C9F92-BFCA-4432-A7C6-E33B6D3087E7}"/>
    <cellStyle name="40% - Accent5 6 8 2" xfId="2194" xr:uid="{5934782E-9E10-49CC-AEB0-318658D895DD}"/>
    <cellStyle name="40% - Accent5 6 9" xfId="2195" xr:uid="{74AC3156-3DA9-43FD-95A3-CE558EFBADD4}"/>
    <cellStyle name="40% - Accent5 6 9 2" xfId="2196" xr:uid="{94EF0B20-9E92-41C5-8DE9-9C1EA9077E72}"/>
    <cellStyle name="40% - Accent5 7" xfId="2197" xr:uid="{1371BC95-A10B-47B7-A55C-CE01D8E730CF}"/>
    <cellStyle name="40% - Accent5 7 2" xfId="2198" xr:uid="{B88F7A8F-F8CC-47E8-8CAB-735010E02074}"/>
    <cellStyle name="40% - Accent5 7 2 2" xfId="2199" xr:uid="{FB704287-CD70-487C-8903-372E5E2822C9}"/>
    <cellStyle name="40% - Accent5 7 3" xfId="2200" xr:uid="{22FCBF94-6089-47E2-AF18-7F582885B243}"/>
    <cellStyle name="40% - Accent5 7 3 2" xfId="2201" xr:uid="{196F3BF5-4B16-4F45-BC56-BC71B1EDE8E1}"/>
    <cellStyle name="40% - Accent5 8" xfId="2202" xr:uid="{25C3A5DC-6898-4E27-9704-2D0C0DF84C74}"/>
    <cellStyle name="40% - Accent5 8 2" xfId="2203" xr:uid="{4888C360-084D-4812-8D60-4C04E4D5E95F}"/>
    <cellStyle name="40% - Accent5 8 2 2" xfId="2204" xr:uid="{76768DB3-608B-4F9D-AC38-C5D3A37CE8CB}"/>
    <cellStyle name="40% - Accent5 8 3" xfId="2205" xr:uid="{12F2EDCD-3807-4E64-8170-121AF1D4109F}"/>
    <cellStyle name="40% - Accent5 8 3 2" xfId="2206" xr:uid="{4E0A5D45-9137-45B4-A7D3-8863272E79A5}"/>
    <cellStyle name="40% - Accent5 9" xfId="2207" xr:uid="{5E1BBE3F-BE1F-4FA7-98CC-2BEAD7975F29}"/>
    <cellStyle name="40% - Accent5 9 2" xfId="2208" xr:uid="{F04BC264-037C-4E1F-88EA-55896F3D6F7A}"/>
    <cellStyle name="40% - Accent6" xfId="68" builtinId="51" customBuiltin="1"/>
    <cellStyle name="40% - Accent6 10" xfId="2209" xr:uid="{DB6BF0F4-3777-4F02-A32F-91A53D1C5AF4}"/>
    <cellStyle name="40% - Accent6 10 2" xfId="2210" xr:uid="{D75DDD0C-035B-46E7-899F-DCF5A5661055}"/>
    <cellStyle name="40% - Accent6 11" xfId="2211" xr:uid="{9FAC2205-53E2-43DF-9707-A5EE7558D73A}"/>
    <cellStyle name="40% - Accent6 11 2" xfId="2212" xr:uid="{94F4E4E5-67BC-4EC9-A23A-6C2067224407}"/>
    <cellStyle name="40% - Accent6 12" xfId="2213" xr:uid="{5B0E1816-EE34-43CB-BA91-3614A458CDF9}"/>
    <cellStyle name="40% - Accent6 13" xfId="2214" xr:uid="{53BAB0C2-8B8F-4883-9699-47DF383D4BC8}"/>
    <cellStyle name="40% - Accent6 14" xfId="2215" xr:uid="{90F52BBA-6244-4050-910A-1980B23B9FFD}"/>
    <cellStyle name="40% - Accent6 15" xfId="2216" xr:uid="{04643176-AB61-48B3-A4E6-006F762CDF35}"/>
    <cellStyle name="40% - Accent6 16" xfId="2217" xr:uid="{7940E921-2BFA-4C52-8EA5-706B981BF252}"/>
    <cellStyle name="40% - Accent6 17" xfId="2218" xr:uid="{1A8897B4-1D0D-4153-AB8B-F4CF39C64882}"/>
    <cellStyle name="40% - Accent6 18" xfId="2219" xr:uid="{41FE6E73-4D3C-4700-B0F1-528FBB3043B1}"/>
    <cellStyle name="40% - Accent6 19" xfId="2220" xr:uid="{C353038A-38A1-47C3-B3D3-3CC6BFF1BB3F}"/>
    <cellStyle name="40% - Accent6 2" xfId="2221" xr:uid="{B4473778-C7E6-477B-B512-464BF7ED9A4E}"/>
    <cellStyle name="40% - Accent6 2 10" xfId="2222" xr:uid="{ED52B441-5CDF-46AC-A4A3-1658202A040E}"/>
    <cellStyle name="40% - Accent6 2 10 2" xfId="2223" xr:uid="{4CFF8644-9A21-44F7-9539-DE14B856F351}"/>
    <cellStyle name="40% - Accent6 2 10 3" xfId="2224" xr:uid="{1D517685-20F3-4453-B403-09A2A9724380}"/>
    <cellStyle name="40% - Accent6 2 11" xfId="2225" xr:uid="{50B7EF56-4F73-433F-A117-485283D7DF0C}"/>
    <cellStyle name="40% - Accent6 2 11 2" xfId="2226" xr:uid="{6CE6FD6D-2A29-4B6A-B3A8-00D70AC0DF0D}"/>
    <cellStyle name="40% - Accent6 2 11 3" xfId="2227" xr:uid="{6ED8431A-4AF0-47FE-B9EB-9B4731914893}"/>
    <cellStyle name="40% - Accent6 2 12" xfId="2228" xr:uid="{92C50CC2-DFCA-4B7A-9912-F1F882117ECA}"/>
    <cellStyle name="40% - Accent6 2 12 2" xfId="2229" xr:uid="{F9436A5F-B1EB-48B9-BF79-97E82E274200}"/>
    <cellStyle name="40% - Accent6 2 12 3" xfId="2230" xr:uid="{3AC7C60B-92A0-4E7F-A83B-027DC182F8A2}"/>
    <cellStyle name="40% - Accent6 2 13" xfId="2231" xr:uid="{3AD00DDF-D7FC-4EB2-A460-E2A479986CF7}"/>
    <cellStyle name="40% - Accent6 2 13 2" xfId="2232" xr:uid="{1CD55D7E-701E-43F9-8AF0-240426C9241A}"/>
    <cellStyle name="40% - Accent6 2 14" xfId="2233" xr:uid="{0F184FF2-326F-4F6F-A9FC-AFEB27BB6594}"/>
    <cellStyle name="40% - Accent6 2 15" xfId="2234" xr:uid="{0E51E20A-FE48-43DA-9B12-FA1293AFF266}"/>
    <cellStyle name="40% - Accent6 2 16" xfId="2235" xr:uid="{41CFFB1B-931A-45D8-BE70-278F6FC07522}"/>
    <cellStyle name="40% - Accent6 2 17" xfId="42225" xr:uid="{E8DC0122-BDA2-4770-A68A-355109066272}"/>
    <cellStyle name="40% - Accent6 2 2" xfId="2236" xr:uid="{B4557B47-3677-4273-8CDD-6045D5F59DEB}"/>
    <cellStyle name="40% - Accent6 2 2 2" xfId="2237" xr:uid="{A9240CE0-67B2-4D94-82E4-856770D5CCC5}"/>
    <cellStyle name="40% - Accent6 2 2 3" xfId="2238" xr:uid="{4E5ABECB-243A-43BB-A5AC-C2714A747544}"/>
    <cellStyle name="40% - Accent6 2 3" xfId="2239" xr:uid="{FF708C06-0D19-4465-AD74-C93EE27A05A7}"/>
    <cellStyle name="40% - Accent6 2 3 2" xfId="2240" xr:uid="{AAE3A299-7EEB-4911-AC03-6E091D02576A}"/>
    <cellStyle name="40% - Accent6 2 3 3" xfId="2241" xr:uid="{2F062577-E5C1-44F1-B879-DA323A766FBC}"/>
    <cellStyle name="40% - Accent6 2 4" xfId="2242" xr:uid="{012878D2-C7C7-486B-B42A-8283EC9E2586}"/>
    <cellStyle name="40% - Accent6 2 4 2" xfId="2243" xr:uid="{9C991B1D-69D8-427B-B2EA-F8F674E03EAD}"/>
    <cellStyle name="40% - Accent6 2 4 3" xfId="2244" xr:uid="{A8A0A544-7B32-451F-BFBB-B1CF31ACA49F}"/>
    <cellStyle name="40% - Accent6 2 5" xfId="2245" xr:uid="{834B4834-B4D2-42BE-957B-ACD07A768897}"/>
    <cellStyle name="40% - Accent6 2 5 2" xfId="2246" xr:uid="{C257B5B1-37CF-46AA-9A64-7F2C9922C151}"/>
    <cellStyle name="40% - Accent6 2 5 3" xfId="2247" xr:uid="{CF080335-8C7F-475B-ABA4-95486A38187E}"/>
    <cellStyle name="40% - Accent6 2 6" xfId="2248" xr:uid="{7002B1E1-ADCA-49A1-BD47-B65018E8AFEC}"/>
    <cellStyle name="40% - Accent6 2 6 2" xfId="2249" xr:uid="{FB5CE3ED-2C3F-4122-9F14-78CA5961BAD6}"/>
    <cellStyle name="40% - Accent6 2 6 3" xfId="2250" xr:uid="{D83333E4-4187-44F3-AFB1-44C694957101}"/>
    <cellStyle name="40% - Accent6 2 7" xfId="2251" xr:uid="{3ED2BC42-6513-44B9-B99F-708F1655D238}"/>
    <cellStyle name="40% - Accent6 2 7 2" xfId="2252" xr:uid="{FEEA5188-A878-4307-9B17-694548992040}"/>
    <cellStyle name="40% - Accent6 2 7 3" xfId="2253" xr:uid="{36EE8EC0-8EC7-4388-9944-8028FA99A879}"/>
    <cellStyle name="40% - Accent6 2 8" xfId="2254" xr:uid="{2EC2A7F0-1426-41BD-A06E-5C3C59A92C74}"/>
    <cellStyle name="40% - Accent6 2 8 2" xfId="2255" xr:uid="{6ACE8CC0-1558-48C0-9BFF-EAF9CE177914}"/>
    <cellStyle name="40% - Accent6 2 8 3" xfId="2256" xr:uid="{5FBC52AF-245C-4CA1-B6BC-61FAD1D263CE}"/>
    <cellStyle name="40% - Accent6 2 9" xfId="2257" xr:uid="{7C702B87-5FCF-45AE-AB4B-D0F3C0B67453}"/>
    <cellStyle name="40% - Accent6 2 9 2" xfId="2258" xr:uid="{19B8928F-832B-416C-8146-69F468A232B7}"/>
    <cellStyle name="40% - Accent6 2 9 3" xfId="2259" xr:uid="{861B47B3-998B-415E-B44F-EF18A1DCEDDD}"/>
    <cellStyle name="40% - Accent6 20" xfId="2260" xr:uid="{2C0731EA-803B-405F-9827-DF1115FD133D}"/>
    <cellStyle name="40% - Accent6 21" xfId="2261" xr:uid="{5CBF0085-98D4-4B76-AC96-BA37D4930179}"/>
    <cellStyle name="40% - Accent6 22" xfId="2262" xr:uid="{C02C1BDB-C344-4628-9F20-2EB60D622386}"/>
    <cellStyle name="40% - Accent6 23" xfId="2263" xr:uid="{89CD2E8E-FE35-48F6-8C60-6DC836A0BB87}"/>
    <cellStyle name="40% - Accent6 24" xfId="2264" xr:uid="{AAB73DCC-1A58-41F9-87A9-D443DECF9486}"/>
    <cellStyle name="40% - Accent6 25" xfId="2265" xr:uid="{74F5EEBF-D627-4D37-8299-EEB6F271AF08}"/>
    <cellStyle name="40% - Accent6 26" xfId="2266" xr:uid="{9AAED4BF-1E83-41B0-BF5B-F5FCA3A31E5A}"/>
    <cellStyle name="40% - Accent6 27" xfId="2267" xr:uid="{42814122-F276-4789-BB39-F624A029DDF7}"/>
    <cellStyle name="40% - Accent6 28" xfId="2268" xr:uid="{EFE41975-8625-4CC9-91BB-A23E25A90EDC}"/>
    <cellStyle name="40% - Accent6 29" xfId="2269" xr:uid="{E02A64B1-7087-4847-8ABD-D1BBCDC6A0D1}"/>
    <cellStyle name="40% - Accent6 3" xfId="2270" xr:uid="{A0D7A683-2B1A-4043-8982-4BE5152ABE8E}"/>
    <cellStyle name="40% - Accent6 3 10" xfId="2271" xr:uid="{BF01D254-5FA8-47DB-ADAC-69E107D6CCDF}"/>
    <cellStyle name="40% - Accent6 3 10 2" xfId="2272" xr:uid="{1EDBB0A8-6A8D-4301-B281-E898E044B1FF}"/>
    <cellStyle name="40% - Accent6 3 11" xfId="2273" xr:uid="{753E7863-A122-467D-A0E6-52694802BD05}"/>
    <cellStyle name="40% - Accent6 3 11 2" xfId="2274" xr:uid="{FD33FB5A-92FD-44FB-930D-9566869BDF56}"/>
    <cellStyle name="40% - Accent6 3 12" xfId="2275" xr:uid="{6B106FC4-DC3E-4A1E-B861-813B27C0504C}"/>
    <cellStyle name="40% - Accent6 3 13" xfId="2276" xr:uid="{3984C087-D957-4BAF-B2BA-074A1EDD3848}"/>
    <cellStyle name="40% - Accent6 3 14" xfId="42307" xr:uid="{1C2C6649-2F5E-44FB-A8D7-4559CD7D2073}"/>
    <cellStyle name="40% - Accent6 3 2" xfId="2277" xr:uid="{4B1E96F5-9EF5-4C38-81D3-200F03DABB73}"/>
    <cellStyle name="40% - Accent6 3 2 2" xfId="2278" xr:uid="{5912E70D-BD79-4BAA-8A1A-1322775DF386}"/>
    <cellStyle name="40% - Accent6 3 2 3" xfId="2279" xr:uid="{15737353-7314-4823-A22F-BC985BD7226D}"/>
    <cellStyle name="40% - Accent6 3 3" xfId="2280" xr:uid="{CA5D6A90-719F-4CC3-8DAD-640BCF9EC694}"/>
    <cellStyle name="40% - Accent6 3 3 2" xfId="2281" xr:uid="{21262044-ABC9-42BF-B40B-0B05B6F55FD5}"/>
    <cellStyle name="40% - Accent6 3 4" xfId="2282" xr:uid="{305044D9-6AAC-4648-8429-18F09632C8F7}"/>
    <cellStyle name="40% - Accent6 3 4 2" xfId="2283" xr:uid="{704C8C81-25EF-4059-A1C6-67F62A6C8F7A}"/>
    <cellStyle name="40% - Accent6 3 5" xfId="2284" xr:uid="{5799BD20-C07E-4F0F-ACCE-83DBB916BFD7}"/>
    <cellStyle name="40% - Accent6 3 5 2" xfId="2285" xr:uid="{58D0DE0E-27AC-46C4-9B1E-030ED5E3AC13}"/>
    <cellStyle name="40% - Accent6 3 6" xfId="2286" xr:uid="{6B973881-2488-463C-A53F-C75707E08452}"/>
    <cellStyle name="40% - Accent6 3 6 2" xfId="2287" xr:uid="{29B5CA42-888E-4139-9C5F-C4C9A107DA26}"/>
    <cellStyle name="40% - Accent6 3 7" xfId="2288" xr:uid="{9EEA47EB-9E3F-435A-AEA5-99F9119C207D}"/>
    <cellStyle name="40% - Accent6 3 7 2" xfId="2289" xr:uid="{26DF56F6-6331-455B-8C74-88325092C4E4}"/>
    <cellStyle name="40% - Accent6 3 8" xfId="2290" xr:uid="{BF2A5062-B0A9-44A0-801F-0D21DEA9F846}"/>
    <cellStyle name="40% - Accent6 3 8 2" xfId="2291" xr:uid="{8E2426AC-25C0-4B99-8072-D32BF18DB0FE}"/>
    <cellStyle name="40% - Accent6 3 9" xfId="2292" xr:uid="{3805F0CC-1408-4169-B4FE-D0561B27C830}"/>
    <cellStyle name="40% - Accent6 3 9 2" xfId="2293" xr:uid="{6F98BD87-FC72-468E-865F-40B35FE67BB2}"/>
    <cellStyle name="40% - Accent6 30" xfId="2294" xr:uid="{208620D5-B915-480A-ABB6-E843CC5FE0E2}"/>
    <cellStyle name="40% - Accent6 31" xfId="2295" xr:uid="{94CB4A32-5557-467C-9800-5C8879CA5703}"/>
    <cellStyle name="40% - Accent6 32" xfId="2296" xr:uid="{F724CFFA-55AE-4DFD-8165-903C76A0ADDD}"/>
    <cellStyle name="40% - Accent6 33" xfId="2297" xr:uid="{3FDDB3F5-FF8E-40BF-AFB9-70FE61B9D997}"/>
    <cellStyle name="40% - Accent6 34" xfId="2298" xr:uid="{9BA66454-BA5E-4BFE-8D3A-125C976A8E14}"/>
    <cellStyle name="40% - Accent6 35" xfId="2299" xr:uid="{BF1F751B-35DA-48CF-BEC4-6764065222BB}"/>
    <cellStyle name="40% - Accent6 36" xfId="2300" xr:uid="{82A8E977-C0DF-46BF-A63D-3E11DCE01BF5}"/>
    <cellStyle name="40% - Accent6 37" xfId="2301" xr:uid="{645DC0BF-8BDD-4CCC-B3B2-7BC6850C8F81}"/>
    <cellStyle name="40% - Accent6 38" xfId="2302" xr:uid="{AE4CE2D1-5ACC-410C-8796-587A0FB7D7C6}"/>
    <cellStyle name="40% - Accent6 39" xfId="2303" xr:uid="{091F716D-73B9-4838-9BCB-0ABE67D50363}"/>
    <cellStyle name="40% - Accent6 4" xfId="2304" xr:uid="{2ABF1B4F-C29F-4789-8486-451311024340}"/>
    <cellStyle name="40% - Accent6 4 10" xfId="2305" xr:uid="{B5034380-0B4F-4C27-96B3-BD580B891EE8}"/>
    <cellStyle name="40% - Accent6 4 10 2" xfId="2306" xr:uid="{782CFBBD-E023-4A17-9086-25CCC1D0FEA3}"/>
    <cellStyle name="40% - Accent6 4 11" xfId="2307" xr:uid="{6BA7016E-0441-4BC1-8F6F-EE1FC534562E}"/>
    <cellStyle name="40% - Accent6 4 11 2" xfId="2308" xr:uid="{AEBF96EC-0202-4536-BB1A-30E88D623546}"/>
    <cellStyle name="40% - Accent6 4 12" xfId="2309" xr:uid="{9542B7D4-8F9A-4304-9394-3F4754BD868B}"/>
    <cellStyle name="40% - Accent6 4 13" xfId="2310" xr:uid="{792B12DA-48E1-4664-9769-7F53E8E56C15}"/>
    <cellStyle name="40% - Accent6 4 2" xfId="2311" xr:uid="{76724F99-0144-4430-B331-CA728BE81E9E}"/>
    <cellStyle name="40% - Accent6 4 2 2" xfId="2312" xr:uid="{13B940C3-DFAD-4747-BE39-61BF474BCAAC}"/>
    <cellStyle name="40% - Accent6 4 2 3" xfId="2313" xr:uid="{09645C44-0825-4D89-85B9-E4E967A24938}"/>
    <cellStyle name="40% - Accent6 4 3" xfId="2314" xr:uid="{CBAA1239-5F92-4382-9D03-2B01153A8932}"/>
    <cellStyle name="40% - Accent6 4 3 2" xfId="2315" xr:uid="{68127F18-B062-4FFA-8D9A-38CB1EBDE34B}"/>
    <cellStyle name="40% - Accent6 4 4" xfId="2316" xr:uid="{A93F8113-3F1A-4FB5-93F2-9FAE2909A66E}"/>
    <cellStyle name="40% - Accent6 4 4 2" xfId="2317" xr:uid="{C3D45754-8A21-489D-BB5F-78730803DC4D}"/>
    <cellStyle name="40% - Accent6 4 5" xfId="2318" xr:uid="{CEA38B5D-36DA-4078-B520-322BD5CD49CC}"/>
    <cellStyle name="40% - Accent6 4 5 2" xfId="2319" xr:uid="{025D9D49-F37A-4CBC-9BC9-59D48E28DF5C}"/>
    <cellStyle name="40% - Accent6 4 6" xfId="2320" xr:uid="{1AC62383-AE21-44BC-AC25-24588C8F52CF}"/>
    <cellStyle name="40% - Accent6 4 6 2" xfId="2321" xr:uid="{EA77FA89-4C71-4CB0-815C-16128EE77FB5}"/>
    <cellStyle name="40% - Accent6 4 7" xfId="2322" xr:uid="{852E700E-5E58-4F49-BB18-38E01B75B92D}"/>
    <cellStyle name="40% - Accent6 4 7 2" xfId="2323" xr:uid="{40B3A324-46F6-497A-9713-241D78D47DFB}"/>
    <cellStyle name="40% - Accent6 4 8" xfId="2324" xr:uid="{C395F7C8-3D66-4E76-9E35-AFE0F97DCF29}"/>
    <cellStyle name="40% - Accent6 4 8 2" xfId="2325" xr:uid="{F9632B97-8F7B-4BB6-BE59-8CAD1B2586CA}"/>
    <cellStyle name="40% - Accent6 4 9" xfId="2326" xr:uid="{7CFE527B-E48B-4443-A679-13FDA716F872}"/>
    <cellStyle name="40% - Accent6 4 9 2" xfId="2327" xr:uid="{4FD255D8-3EF1-4735-B20B-FC71D536E144}"/>
    <cellStyle name="40% - Accent6 40" xfId="2328" xr:uid="{6ACC8D61-2191-464B-A183-8C7A2E4D4B90}"/>
    <cellStyle name="40% - Accent6 41" xfId="2329" xr:uid="{3F6EB084-14FB-4A3E-9041-71B76BB0B38D}"/>
    <cellStyle name="40% - Accent6 42" xfId="2330" xr:uid="{CD9CDA4A-B1F9-4F95-A3C5-8DB863E671C8}"/>
    <cellStyle name="40% - Accent6 43" xfId="2331" xr:uid="{63B978A6-E0AF-4DF8-96C2-E6213C42A9E0}"/>
    <cellStyle name="40% - Accent6 5" xfId="2332" xr:uid="{C32596E7-7727-416F-9F71-9F3EC21FA00C}"/>
    <cellStyle name="40% - Accent6 5 10" xfId="2333" xr:uid="{B6BE3605-5A97-4419-A629-45DB4E394E61}"/>
    <cellStyle name="40% - Accent6 5 10 2" xfId="2334" xr:uid="{7F7548E4-CDA7-4ACE-BA87-B35E4BF8D719}"/>
    <cellStyle name="40% - Accent6 5 11" xfId="2335" xr:uid="{78BD3567-AA9D-4C5E-AFBE-FCE9CCFD41DE}"/>
    <cellStyle name="40% - Accent6 5 11 2" xfId="2336" xr:uid="{B1B96A50-6202-4510-8F8B-2433526EDC37}"/>
    <cellStyle name="40% - Accent6 5 12" xfId="2337" xr:uid="{071C4234-1662-457D-92FF-F9021F41E263}"/>
    <cellStyle name="40% - Accent6 5 13" xfId="2338" xr:uid="{63A6D868-A2E1-4A94-9179-1BFAC63A3031}"/>
    <cellStyle name="40% - Accent6 5 2" xfId="2339" xr:uid="{B5F79ABA-1CD5-46DA-BEE9-FC721C4EA4D8}"/>
    <cellStyle name="40% - Accent6 5 2 2" xfId="2340" xr:uid="{80A592D7-F70F-4C75-A6AF-E9214B7BFD54}"/>
    <cellStyle name="40% - Accent6 5 2 3" xfId="2341" xr:uid="{F45A428D-7C6F-4524-8461-AC3C3A7B8EBD}"/>
    <cellStyle name="40% - Accent6 5 3" xfId="2342" xr:uid="{B115B903-9DF2-46C6-96BE-D4DCB8F00D3D}"/>
    <cellStyle name="40% - Accent6 5 3 2" xfId="2343" xr:uid="{DFA1269C-E586-407F-BDE1-15E6B6046D85}"/>
    <cellStyle name="40% - Accent6 5 4" xfId="2344" xr:uid="{C6979787-B879-4F4E-AA0B-77DA9E7346C8}"/>
    <cellStyle name="40% - Accent6 5 4 2" xfId="2345" xr:uid="{CBE63576-5CC8-4E82-AE6D-26F01F31872E}"/>
    <cellStyle name="40% - Accent6 5 5" xfId="2346" xr:uid="{AE818792-FC93-479A-BDE1-914C09CF1AFC}"/>
    <cellStyle name="40% - Accent6 5 5 2" xfId="2347" xr:uid="{25D5C008-28F9-47B8-88FA-54A6D523D73D}"/>
    <cellStyle name="40% - Accent6 5 6" xfId="2348" xr:uid="{A389819D-8F00-4823-8B7B-63BAADC0B3FF}"/>
    <cellStyle name="40% - Accent6 5 6 2" xfId="2349" xr:uid="{CA0B7B89-EE94-4532-B7C0-544D8906F05D}"/>
    <cellStyle name="40% - Accent6 5 7" xfId="2350" xr:uid="{F41B8385-B8A0-48EC-A238-6FF6720A6D3B}"/>
    <cellStyle name="40% - Accent6 5 7 2" xfId="2351" xr:uid="{2C349172-60B2-4A62-AF82-77B9D65B1AEB}"/>
    <cellStyle name="40% - Accent6 5 8" xfId="2352" xr:uid="{06008CA4-CD37-4590-B585-B5361B8984C7}"/>
    <cellStyle name="40% - Accent6 5 8 2" xfId="2353" xr:uid="{84563540-5BB2-4E41-9978-A314A020C219}"/>
    <cellStyle name="40% - Accent6 5 9" xfId="2354" xr:uid="{12EF19B9-DE88-4792-852E-6EF8D1F6F534}"/>
    <cellStyle name="40% - Accent6 5 9 2" xfId="2355" xr:uid="{071C9D78-4B76-4F1F-A408-B2CF4F0C80B8}"/>
    <cellStyle name="40% - Accent6 6" xfId="2356" xr:uid="{5AF21910-52D9-407E-B47A-CCE1A0BA0966}"/>
    <cellStyle name="40% - Accent6 6 10" xfId="2357" xr:uid="{88C39553-7345-454D-8FC9-49A46C0287FB}"/>
    <cellStyle name="40% - Accent6 6 10 2" xfId="2358" xr:uid="{CAED6441-1DC3-4D38-9DCF-E61A34C7977C}"/>
    <cellStyle name="40% - Accent6 6 11" xfId="2359" xr:uid="{21ED969F-952E-4286-A8D8-F0F0AA193DE7}"/>
    <cellStyle name="40% - Accent6 6 11 2" xfId="2360" xr:uid="{1137C268-1FE1-41DE-BDC5-26838558A4EF}"/>
    <cellStyle name="40% - Accent6 6 12" xfId="2361" xr:uid="{7F6C8046-0B96-4F27-B459-60159341569F}"/>
    <cellStyle name="40% - Accent6 6 13" xfId="2362" xr:uid="{3C901F36-986F-49D5-891A-9D7B92501EA6}"/>
    <cellStyle name="40% - Accent6 6 2" xfId="2363" xr:uid="{5C79F7A6-4B6E-404F-9BCC-9C218E6AF053}"/>
    <cellStyle name="40% - Accent6 6 2 2" xfId="2364" xr:uid="{63AE1457-155E-43AE-B74D-B1259FC6ADC7}"/>
    <cellStyle name="40% - Accent6 6 2 3" xfId="2365" xr:uid="{03CF3234-FD72-4478-B2E8-6A09D5D45E30}"/>
    <cellStyle name="40% - Accent6 6 3" xfId="2366" xr:uid="{DE0A5217-12C9-4C50-86FC-7BFB0FCDC660}"/>
    <cellStyle name="40% - Accent6 6 3 2" xfId="2367" xr:uid="{ACDB2A31-799F-4A16-94D5-EA8B57241596}"/>
    <cellStyle name="40% - Accent6 6 4" xfId="2368" xr:uid="{1B73A273-448A-46E1-907E-57A4C4AE4B55}"/>
    <cellStyle name="40% - Accent6 6 4 2" xfId="2369" xr:uid="{B4BF910A-9614-4C57-ACEA-89D0740EA446}"/>
    <cellStyle name="40% - Accent6 6 5" xfId="2370" xr:uid="{B23A9259-63B9-467C-95B9-103F3E10046E}"/>
    <cellStyle name="40% - Accent6 6 5 2" xfId="2371" xr:uid="{2BCD0A00-09DB-4855-BDB2-BEA6178536AB}"/>
    <cellStyle name="40% - Accent6 6 6" xfId="2372" xr:uid="{2F43E6D7-D31F-4977-9BC9-B043A946FFD4}"/>
    <cellStyle name="40% - Accent6 6 6 2" xfId="2373" xr:uid="{A540E587-96DE-46D4-BDE7-27D8418BEC5A}"/>
    <cellStyle name="40% - Accent6 6 7" xfId="2374" xr:uid="{DC3DAC8F-DB39-46BA-A23A-6EBA20EDB418}"/>
    <cellStyle name="40% - Accent6 6 7 2" xfId="2375" xr:uid="{7F6C8036-26B1-4C25-A1B8-7AEF42E71997}"/>
    <cellStyle name="40% - Accent6 6 8" xfId="2376" xr:uid="{68D9BCD9-86FE-4349-ACD6-22639C56A8F5}"/>
    <cellStyle name="40% - Accent6 6 8 2" xfId="2377" xr:uid="{1291F256-6942-40D0-BC1A-2CDB16F9CAD4}"/>
    <cellStyle name="40% - Accent6 6 9" xfId="2378" xr:uid="{A2F906CB-60F1-461A-A275-1E883DA55D62}"/>
    <cellStyle name="40% - Accent6 6 9 2" xfId="2379" xr:uid="{D5EB83DF-62B8-4CF2-B93A-D94394B54CCB}"/>
    <cellStyle name="40% - Accent6 7" xfId="2380" xr:uid="{BD804DB9-0B27-4DB1-A4E7-AE48DCEA7581}"/>
    <cellStyle name="40% - Accent6 7 2" xfId="2381" xr:uid="{0C8F73DF-3DBE-494A-8982-2FBB0C369FB9}"/>
    <cellStyle name="40% - Accent6 7 2 2" xfId="2382" xr:uid="{414A9FEF-3BE9-40CF-AB4C-CAFCB98A56AD}"/>
    <cellStyle name="40% - Accent6 7 3" xfId="2383" xr:uid="{70A08805-1AB8-4136-A49A-98DE0E1850C4}"/>
    <cellStyle name="40% - Accent6 7 3 2" xfId="2384" xr:uid="{C2A6D0DB-75BA-4B93-AA28-65F4F51EB143}"/>
    <cellStyle name="40% - Accent6 8" xfId="2385" xr:uid="{7574B207-51AE-4A02-8373-3B0D4272E596}"/>
    <cellStyle name="40% - Accent6 8 2" xfId="2386" xr:uid="{BCD8C280-3093-4F40-9955-962F777F315C}"/>
    <cellStyle name="40% - Accent6 8 2 2" xfId="2387" xr:uid="{873AC79E-A13A-4852-B9EC-96FD37FA5822}"/>
    <cellStyle name="40% - Accent6 8 3" xfId="2388" xr:uid="{08ABE39E-5082-48F7-AA5B-33CDC5DEC7CA}"/>
    <cellStyle name="40% - Accent6 8 3 2" xfId="2389" xr:uid="{3CACD0D6-CD2E-4D64-A6FE-664859A07842}"/>
    <cellStyle name="40% - Accent6 9" xfId="2390" xr:uid="{2A766514-1E88-4941-B8B9-A0543F598AA9}"/>
    <cellStyle name="40% - Accent6 9 2" xfId="2391" xr:uid="{EA53DE2F-A00B-44FA-876A-64802FAD64FF}"/>
    <cellStyle name="40% - Akzent1" xfId="2392" xr:uid="{D6E59A1B-538E-4F2A-ADAF-96DF7AEB2F09}"/>
    <cellStyle name="40% - Akzent1 2" xfId="2393" xr:uid="{77CBC50D-5FD2-43A2-BBD0-CC2876C30B99}"/>
    <cellStyle name="40% - Akzent2" xfId="2394" xr:uid="{E695D2C9-3029-4D9E-8A32-4E5138465C27}"/>
    <cellStyle name="40% - Akzent2 2" xfId="2395" xr:uid="{B7A6AB39-E3F2-4ADC-9326-B67EE8E78CBF}"/>
    <cellStyle name="40% - Akzent3" xfId="2396" xr:uid="{78B17BBE-B300-4F9C-93EB-A8D444F4EB08}"/>
    <cellStyle name="40% - Akzent3 2" xfId="2397" xr:uid="{0BC8F2FB-800E-481E-A6F1-2F981BE1774D}"/>
    <cellStyle name="40% - Akzent4" xfId="2398" xr:uid="{45960D1C-FB00-4CA8-8313-049189CCCB89}"/>
    <cellStyle name="40% - Akzent4 2" xfId="2399" xr:uid="{C8756235-B5BD-483E-BAF6-C4A8D8304C25}"/>
    <cellStyle name="40% - Akzent5" xfId="2400" xr:uid="{2CC723A4-4F41-4EB4-851C-26E3B23CC955}"/>
    <cellStyle name="40% - Akzent5 2" xfId="2401" xr:uid="{7DA774C5-2E9C-404B-961A-642FC928501F}"/>
    <cellStyle name="40% - Akzent6" xfId="2402" xr:uid="{93570416-A6C7-4855-B7E7-8A26C1B65D73}"/>
    <cellStyle name="40% - Akzent6 2" xfId="2403" xr:uid="{46A4378D-D55A-4283-8A8D-41F7241B760D}"/>
    <cellStyle name="40% - Colore 1" xfId="2404" xr:uid="{C60FB7CD-EE68-4453-BBDD-7B3B33485BC4}"/>
    <cellStyle name="40% - Colore 2" xfId="2405" xr:uid="{BE9B9755-BC38-4F65-8032-D38B2687676A}"/>
    <cellStyle name="40% - Colore 3" xfId="2406" xr:uid="{73A35B9C-2F11-461E-B5CD-8EA35C7527C7}"/>
    <cellStyle name="40% - Colore 4" xfId="2407" xr:uid="{0709E034-EAC8-443A-909D-7033A11D4007}"/>
    <cellStyle name="40% - Colore 5" xfId="2408" xr:uid="{6ABA19D8-155F-4F48-9C8F-DF6940FB4C8E}"/>
    <cellStyle name="40% - Colore 6" xfId="2409" xr:uid="{01556DF0-B5E5-4135-B611-551C4FD21C0F}"/>
    <cellStyle name="5x indented GHG Textfiels" xfId="14" xr:uid="{00000000-0005-0000-0000-000000000000}"/>
    <cellStyle name="5x indented GHG Textfiels 2" xfId="2411" xr:uid="{59766FA0-CBEC-42D2-AEC8-4A02868F8651}"/>
    <cellStyle name="5x indented GHG Textfiels 2 2" xfId="2412" xr:uid="{1A93EE7F-824F-431C-BAA0-5864581A26CC}"/>
    <cellStyle name="5x indented GHG Textfiels 2 2 2" xfId="42227" xr:uid="{CA3D6653-3C18-494A-AB86-1BA366A09A76}"/>
    <cellStyle name="5x indented GHG Textfiels 2 3" xfId="42226" xr:uid="{05DBECFB-B582-4C34-BA2D-2826A511B760}"/>
    <cellStyle name="5x indented GHG Textfiels 3" xfId="2413" xr:uid="{37EE0C06-8751-4004-AB98-6941137FCCA3}"/>
    <cellStyle name="5x indented GHG Textfiels 3 2" xfId="42447" xr:uid="{3824DDF2-76A2-49A5-8552-4E5A886AF020}"/>
    <cellStyle name="5x indented GHG Textfiels 3 3" xfId="42417" xr:uid="{4E361995-DD46-4334-BBE0-755A21F68BDE}"/>
    <cellStyle name="5x indented GHG Textfiels 3 3 2" xfId="42640" xr:uid="{49178897-A9C1-4171-9DFD-07D00EB5D72D}"/>
    <cellStyle name="5x indented GHG Textfiels 3 3 2 2" xfId="42839" xr:uid="{0A5A772F-AF67-400B-AF70-C2B9403E6DC8}"/>
    <cellStyle name="5x indented GHG Textfiels 3 3 3" xfId="42591" xr:uid="{4FF3720C-CA2A-428C-A6AB-03DB4E6FDF1E}"/>
    <cellStyle name="5x indented GHG Textfiels 3 3 3 2" xfId="42788" xr:uid="{0AB2DF94-739D-45B9-AAAD-CD9EC0B35237}"/>
    <cellStyle name="5x indented GHG Textfiels 3 3 4" xfId="42665" xr:uid="{00446074-9B47-4ED9-96B5-046C6F4BC837}"/>
    <cellStyle name="5x indented GHG Textfiels 3 3 4 2" xfId="42870" xr:uid="{20BC50DC-F0C4-41DC-A9A5-79773C3622A7}"/>
    <cellStyle name="5x indented GHG Textfiels 3 3 5" xfId="42698" xr:uid="{8965189A-7314-40C2-8294-2B5CF407794B}"/>
    <cellStyle name="5x indented GHG Textfiels 3 4" xfId="42228" xr:uid="{7D67DD8E-CBDE-47E2-BD5F-6531A7ED44CF}"/>
    <cellStyle name="5x indented GHG Textfiels 4" xfId="42171" xr:uid="{6ABAE7AC-B158-400A-8F0A-D63F355171FD}"/>
    <cellStyle name="5x indented GHG Textfiels 5" xfId="2410" xr:uid="{0321947C-10C5-4220-AAE3-C95805BBE417}"/>
    <cellStyle name="5x indented GHG Textfiels_Table 4(II)" xfId="42288" xr:uid="{772B2195-3962-4B8E-8B54-C12598F1FF01}"/>
    <cellStyle name="60 % - Akzent1" xfId="42193" hidden="1" xr:uid="{D7D176C4-C00E-498E-9251-20A719894AB1}"/>
    <cellStyle name="60 % - Akzent1" xfId="42385" hidden="1" xr:uid="{C383E39A-A494-4288-839E-EBE827C95989}"/>
    <cellStyle name="60 % - Akzent1" xfId="42910" hidden="1" xr:uid="{FA553D2B-049D-432A-B19B-18AF2D4E0FC9}"/>
    <cellStyle name="60 % - Akzent1" xfId="42909" hidden="1" xr:uid="{28A48FD8-5414-4BF9-9605-1A19C4EE50F7}"/>
    <cellStyle name="60 % - Akzent1 2" xfId="42438" xr:uid="{4FF8AA69-4F1F-431D-A072-D2BE6E3D1A67}"/>
    <cellStyle name="60 % - Akzent1 3" xfId="42350" xr:uid="{B64CA7DF-A229-447F-B0F9-28ACE7CC6A8E}"/>
    <cellStyle name="60 % - Akzent2" xfId="42197" hidden="1" xr:uid="{2BB79A56-3DCC-4DD4-BB53-FE14D203417F}"/>
    <cellStyle name="60 % - Akzent2" xfId="42488" hidden="1" xr:uid="{AB26CB38-53BC-45E8-BB78-466414EB6CC0}"/>
    <cellStyle name="60 % - Akzent2" xfId="42907" hidden="1" xr:uid="{93377D3E-69B9-4FDD-BDC1-65E0E8875462}"/>
    <cellStyle name="60 % - Akzent2" xfId="42456" hidden="1" xr:uid="{96535A1E-1A99-4423-8229-A701CE709D7F}"/>
    <cellStyle name="60 % - Akzent2 2" xfId="42439" xr:uid="{8D248FB8-35EA-4C9A-A934-B38553904DA5}"/>
    <cellStyle name="60 % - Akzent2 3" xfId="42351" xr:uid="{3BED694A-62AF-48D7-93BD-44A5BEC1168D}"/>
    <cellStyle name="60 % - Akzent3" xfId="42200" hidden="1" xr:uid="{96266375-74FB-4EC6-917B-8D6FE0D53519}"/>
    <cellStyle name="60 % - Akzent3" xfId="42403" hidden="1" xr:uid="{455D7822-A47D-4DE2-B686-B6E2FF616A0E}"/>
    <cellStyle name="60 % - Akzent3" xfId="42902" hidden="1" xr:uid="{B362F50B-906D-4E59-83F5-17BF6EEC1707}"/>
    <cellStyle name="60 % - Akzent3" xfId="42387" hidden="1" xr:uid="{C0945ABA-ABEB-435E-AFF6-704E61713EBA}"/>
    <cellStyle name="60 % - Akzent3 2" xfId="42440" xr:uid="{DF4324B7-ACAE-475A-BC4A-F8FBC8240083}"/>
    <cellStyle name="60 % - Akzent3 3" xfId="42352" xr:uid="{5B220F8F-35F7-43F0-94F5-51F6DF2ADEC4}"/>
    <cellStyle name="60 % - Akzent4" xfId="42203" hidden="1" xr:uid="{9E6ACABC-58D3-4B95-AA03-2097D3C2AEC8}"/>
    <cellStyle name="60 % - Akzent4" xfId="42462" hidden="1" xr:uid="{3CAA112E-5D0C-4985-963C-42BE3B2F4796}"/>
    <cellStyle name="60 % - Akzent4" xfId="42896" hidden="1" xr:uid="{83C0564E-8E18-4798-8439-A712EF9CF8FD}"/>
    <cellStyle name="60 % - Akzent4" xfId="42889" hidden="1" xr:uid="{8F99FEE6-1403-4793-A911-8E5D162EE620}"/>
    <cellStyle name="60 % - Akzent4 2" xfId="42441" xr:uid="{EED7B798-998A-45F7-9EFA-7C9C1791B55A}"/>
    <cellStyle name="60 % - Akzent4 3" xfId="42353" xr:uid="{569F239D-C4AA-4E11-8BD7-A8D72B5C50C0}"/>
    <cellStyle name="60 % - Akzent5" xfId="42206" hidden="1" xr:uid="{353189AE-8877-42ED-89BD-2F7D683C6AC8}"/>
    <cellStyle name="60 % - Akzent5" xfId="42396" hidden="1" xr:uid="{7ED164C8-969B-403B-9BDD-77FEB82060B1}"/>
    <cellStyle name="60 % - Akzent5" xfId="42899" hidden="1" xr:uid="{3E122E1A-ED9C-4AD3-8FDA-8048111ACA68}"/>
    <cellStyle name="60 % - Akzent5" xfId="42885" hidden="1" xr:uid="{FB907FE3-C09D-4F85-A3D3-5A993B7C9210}"/>
    <cellStyle name="60 % - Akzent5 2" xfId="42442" xr:uid="{D97EE1B1-B424-4D74-9972-C4A720DDC57D}"/>
    <cellStyle name="60 % - Akzent5 3" xfId="42354" xr:uid="{1A74730E-B450-4A58-B097-AFCF58818656}"/>
    <cellStyle name="60 % - Akzent6" xfId="42209" hidden="1" xr:uid="{1FA3429E-8462-4169-B5D8-02D48C449580}"/>
    <cellStyle name="60 % - Akzent6" xfId="42399" hidden="1" xr:uid="{5E9754D0-4F19-4E5C-9199-94BF9F593C0B}"/>
    <cellStyle name="60 % - Akzent6" xfId="42900" hidden="1" xr:uid="{CBEB9E33-C29E-4AF1-AB99-6C8067ED580A}"/>
    <cellStyle name="60 % - Akzent6" xfId="42884" hidden="1" xr:uid="{F39DB475-D81F-4327-9D41-F678A33D6A8A}"/>
    <cellStyle name="60 % - Akzent6 2" xfId="42443" xr:uid="{6BF1A728-0BCB-4FFA-980D-5E20B45FFDBF}"/>
    <cellStyle name="60 % - Akzent6 3" xfId="42355" xr:uid="{E2D9F1CB-70CB-4446-A0D2-9B96B63DEA62}"/>
    <cellStyle name="60 % - Accent1" xfId="2414" xr:uid="{DBDBAABA-F94D-4475-9DD3-615EBAA30E03}"/>
    <cellStyle name="60 % - Accent2" xfId="2415" xr:uid="{63A60131-C21F-4A7B-8154-4B0E5E43ACFC}"/>
    <cellStyle name="60 % - Accent3" xfId="2416" xr:uid="{505A57CD-4826-4348-B5FE-B0AB0446E752}"/>
    <cellStyle name="60 % - Accent4" xfId="2417" xr:uid="{9E5F2F7C-658A-4468-889A-1654EF5A513A}"/>
    <cellStyle name="60 % - Accent5" xfId="2418" xr:uid="{5E8E8524-93C0-4150-BA68-F29F63D21D0A}"/>
    <cellStyle name="60 % - Accent6" xfId="2419" xr:uid="{D9E6675B-117E-4E8D-A65A-7D0E4EB6F6D8}"/>
    <cellStyle name="60% - 1. jelölőszín" xfId="2420" xr:uid="{1E655236-ED6B-4F2B-95FA-DF9145EC94D1}"/>
    <cellStyle name="60% - 2. jelölőszín" xfId="2421" xr:uid="{E9A2A83E-4FE7-4787-A504-4D0527B3BFF7}"/>
    <cellStyle name="60% - 3. jelölőszín" xfId="2422" xr:uid="{602279D7-9121-45EB-BCAD-9F9185140B2C}"/>
    <cellStyle name="60% - 4. jelölőszín" xfId="2423" xr:uid="{40FA84A2-05A0-4142-9D79-4BB1A058096F}"/>
    <cellStyle name="60% - 5. jelölőszín" xfId="2424" xr:uid="{CF930BED-9885-4898-9C4C-DFE2C0E288FC}"/>
    <cellStyle name="60% - 6. jelölőszín" xfId="2425" xr:uid="{A392CDD3-8D6C-44B6-A3B2-649F7699BC3A}"/>
    <cellStyle name="60% - Accent1 10" xfId="2426" xr:uid="{06C99A8A-DE2D-48DB-96E0-6A01F7DF9BF7}"/>
    <cellStyle name="60% - Accent1 11" xfId="2427" xr:uid="{3073670E-FD54-4163-AAF3-BBB91DE07A61}"/>
    <cellStyle name="60% - Accent1 12" xfId="2428" xr:uid="{19DAB8C4-8F12-4607-9875-2B978A99ED73}"/>
    <cellStyle name="60% - Accent1 13" xfId="2429" xr:uid="{A7813AAF-DF6B-4550-9F14-4B99741B0D1B}"/>
    <cellStyle name="60% - Accent1 14" xfId="2430" xr:uid="{8A90E191-11DF-41C3-827D-92A7CED5A8EC}"/>
    <cellStyle name="60% - Accent1 15" xfId="2431" xr:uid="{7071D372-D6D9-4B9E-9AAA-4202189E1E21}"/>
    <cellStyle name="60% - Accent1 16" xfId="2432" xr:uid="{20EEBE99-CD29-4323-8DF7-AF405D75C8EB}"/>
    <cellStyle name="60% - Accent1 17" xfId="2433" xr:uid="{B3A7C29A-D8DE-44ED-9592-790C12691CE1}"/>
    <cellStyle name="60% - Accent1 18" xfId="2434" xr:uid="{6006E766-1D1B-480E-B380-43A28275BEDE}"/>
    <cellStyle name="60% - Accent1 19" xfId="2435" xr:uid="{5D98DB05-BE30-4D41-BB1A-A37BACF7D663}"/>
    <cellStyle name="60% - Accent1 2" xfId="2436" xr:uid="{82F7A80A-8DDB-4C03-B588-15643272AF17}"/>
    <cellStyle name="60% - Accent1 2 10" xfId="2437" xr:uid="{E04C8E4B-CFA5-4996-9A2B-60478966C492}"/>
    <cellStyle name="60% - Accent1 2 10 2" xfId="2438" xr:uid="{F990200B-C2D8-4844-87AA-57010A0F3E3D}"/>
    <cellStyle name="60% - Accent1 2 11" xfId="2439" xr:uid="{4BCFF1E7-6787-45E1-9470-61464178B9D2}"/>
    <cellStyle name="60% - Accent1 2 12" xfId="42229" xr:uid="{DC5648AC-888D-4D21-8814-D9087C736567}"/>
    <cellStyle name="60% - Accent1 2 2" xfId="2440" xr:uid="{95CF44EB-95AE-4E1E-BE08-9693934F0030}"/>
    <cellStyle name="60% - Accent1 2 2 2" xfId="2441" xr:uid="{B27E6DA9-9D7E-48F2-9EC7-3E17427B2E76}"/>
    <cellStyle name="60% - Accent1 2 3" xfId="2442" xr:uid="{F76E0352-0BBB-47B1-92A4-13DEF1E32F49}"/>
    <cellStyle name="60% - Accent1 2 3 2" xfId="2443" xr:uid="{295B0A08-015C-464B-B6ED-B99096EF6DE9}"/>
    <cellStyle name="60% - Accent1 2 4" xfId="2444" xr:uid="{C96B3C64-E74A-4E19-92FB-C2E465EED66C}"/>
    <cellStyle name="60% - Accent1 2 4 2" xfId="2445" xr:uid="{9A50CC0B-D114-4B49-8865-18F4D499AECB}"/>
    <cellStyle name="60% - Accent1 2 5" xfId="2446" xr:uid="{40CFA564-9E93-4CB8-B894-B08068BD9165}"/>
    <cellStyle name="60% - Accent1 2 5 2" xfId="2447" xr:uid="{D9ED8CC7-09F2-43D8-A71A-DC27B9FA0063}"/>
    <cellStyle name="60% - Accent1 2 6" xfId="2448" xr:uid="{EBB60D7A-BE06-4E7C-B059-F811EACD2492}"/>
    <cellStyle name="60% - Accent1 2 6 2" xfId="2449" xr:uid="{CDFAFE00-1F66-43A9-B5B8-0D241A29B1DF}"/>
    <cellStyle name="60% - Accent1 2 7" xfId="2450" xr:uid="{8DE672D3-5556-4CB5-A73E-F916FB3CF78B}"/>
    <cellStyle name="60% - Accent1 2 7 2" xfId="2451" xr:uid="{27AD67C6-9682-424B-80E6-0BB2640FAAC1}"/>
    <cellStyle name="60% - Accent1 2 8" xfId="2452" xr:uid="{7A442745-37B3-46ED-9AD4-86CC94E41251}"/>
    <cellStyle name="60% - Accent1 2 8 2" xfId="2453" xr:uid="{D85B1405-45D6-4581-9BDE-2641C80A2701}"/>
    <cellStyle name="60% - Accent1 2 9" xfId="2454" xr:uid="{89DA1CC0-2ADB-4AD2-92C8-028F4D09BD98}"/>
    <cellStyle name="60% - Accent1 2 9 2" xfId="2455" xr:uid="{57EFBCED-A626-41B6-8B62-959BA95AB0F6}"/>
    <cellStyle name="60% - Accent1 20" xfId="2456" xr:uid="{BCF0F3E7-D2C7-459C-BC71-5ED483A0440B}"/>
    <cellStyle name="60% - Accent1 21" xfId="2457" xr:uid="{465AAEB3-3E0C-4482-A23B-60497A9574E3}"/>
    <cellStyle name="60% - Accent1 22" xfId="2458" xr:uid="{3AD87B0C-4C59-4F3E-A378-3CF536DB87A0}"/>
    <cellStyle name="60% - Accent1 23" xfId="2459" xr:uid="{92404FDC-79AA-4917-A2A1-1B89299D9274}"/>
    <cellStyle name="60% - Accent1 24" xfId="2460" xr:uid="{071E6C0C-9AF3-44C9-877D-ED6B045F83EE}"/>
    <cellStyle name="60% - Accent1 25" xfId="2461" xr:uid="{D874C7F1-FC26-4F02-838F-2F1E0B771793}"/>
    <cellStyle name="60% - Accent1 26" xfId="2462" xr:uid="{DECA5CA9-BB2A-4BA0-BE6C-E91131302998}"/>
    <cellStyle name="60% - Accent1 27" xfId="2463" xr:uid="{98D48E51-0791-439A-91AC-0F0ED5650E7E}"/>
    <cellStyle name="60% - Accent1 28" xfId="2464" xr:uid="{95B6C7B4-34FC-44FB-9861-FCB62C11872E}"/>
    <cellStyle name="60% - Accent1 29" xfId="2465" xr:uid="{4F716787-6E96-4AC8-B09F-85007F4BA78C}"/>
    <cellStyle name="60% - Accent1 3" xfId="2466" xr:uid="{F93A513E-57C7-4610-B7B0-D7DB5F24A6DF}"/>
    <cellStyle name="60% - Accent1 3 10" xfId="2467" xr:uid="{1EE269A8-E83B-45E3-B925-23DD5BF7652B}"/>
    <cellStyle name="60% - Accent1 3 11" xfId="2468" xr:uid="{D1EEC252-5128-425F-8B7D-E0CE79C22F47}"/>
    <cellStyle name="60% - Accent1 3 12" xfId="2469" xr:uid="{79360553-F96E-4AE0-BC48-A09FA917BC40}"/>
    <cellStyle name="60% - Accent1 3 13" xfId="42308" xr:uid="{29FA1392-73AD-4F3D-A0DF-2EB08995ECD8}"/>
    <cellStyle name="60% - Accent1 3 2" xfId="2470" xr:uid="{7CD66956-EF42-4701-AB76-1EC7406B416B}"/>
    <cellStyle name="60% - Accent1 3 2 2" xfId="2471" xr:uid="{D7E88068-B735-4A14-8C40-9BE0863F875B}"/>
    <cellStyle name="60% - Accent1 3 3" xfId="2472" xr:uid="{4DE61037-1CCD-4659-A8AB-12CC79E10042}"/>
    <cellStyle name="60% - Accent1 3 4" xfId="2473" xr:uid="{C0ACDBA4-3E4B-45A9-8D81-94549F4F3998}"/>
    <cellStyle name="60% - Accent1 3 5" xfId="2474" xr:uid="{2CAC3AB3-A32C-4526-8EBB-2B132EF7B637}"/>
    <cellStyle name="60% - Accent1 3 6" xfId="2475" xr:uid="{6A2EE058-1274-4D3B-994D-5C6FB46B10AE}"/>
    <cellStyle name="60% - Accent1 3 7" xfId="2476" xr:uid="{7C57D656-FE9D-4CA1-B407-29C23AE8B532}"/>
    <cellStyle name="60% - Accent1 3 8" xfId="2477" xr:uid="{84288697-B547-421A-8519-032E96E6989F}"/>
    <cellStyle name="60% - Accent1 3 9" xfId="2478" xr:uid="{AB57A898-163F-4305-BBD8-0329B56F294D}"/>
    <cellStyle name="60% - Accent1 30" xfId="2479" xr:uid="{CEFA0F51-6724-482F-A4C0-1175F6F22768}"/>
    <cellStyle name="60% - Accent1 31" xfId="2480" xr:uid="{3C297296-86D1-46EE-B7F4-F5B9592A8A91}"/>
    <cellStyle name="60% - Accent1 32" xfId="2481" xr:uid="{2C666E11-FF5F-41D7-B340-0ACEA8100837}"/>
    <cellStyle name="60% - Accent1 33" xfId="2482" xr:uid="{CC77CF5E-717E-422E-8AE0-0ADE8B108525}"/>
    <cellStyle name="60% - Accent1 34" xfId="2483" xr:uid="{944D7CD4-5840-498F-8AEA-862DF0E05A54}"/>
    <cellStyle name="60% - Accent1 35" xfId="2484" xr:uid="{D50F5259-762B-452E-BC2D-2014851BFD18}"/>
    <cellStyle name="60% - Accent1 36" xfId="2485" xr:uid="{653419C4-8CC9-49D5-BC6C-E369DDE17DAA}"/>
    <cellStyle name="60% - Accent1 37" xfId="2486" xr:uid="{DBBCD1E5-ABF2-4797-9298-525DFA744D32}"/>
    <cellStyle name="60% - Accent1 38" xfId="2487" xr:uid="{C5FBE5CC-AFDF-4D6E-8A5C-7F5D177F4525}"/>
    <cellStyle name="60% - Accent1 39" xfId="2488" xr:uid="{16EDB6E0-4E5C-49EE-8A25-99994D7B3154}"/>
    <cellStyle name="60% - Accent1 4" xfId="2489" xr:uid="{E12B1F07-E4FF-44E0-9D07-35EA46B13F48}"/>
    <cellStyle name="60% - Accent1 4 10" xfId="2490" xr:uid="{CA1B8462-1512-45C0-91A2-BF40269B197F}"/>
    <cellStyle name="60% - Accent1 4 11" xfId="2491" xr:uid="{BDF7912E-899A-4E60-A96C-FD99CE9FB8A6}"/>
    <cellStyle name="60% - Accent1 4 2" xfId="2492" xr:uid="{DA86B7F4-25CC-46AF-A04F-763A29ED2F1E}"/>
    <cellStyle name="60% - Accent1 4 3" xfId="2493" xr:uid="{5B40ABDE-F8A2-4D39-9E09-5BABFE50996C}"/>
    <cellStyle name="60% - Accent1 4 4" xfId="2494" xr:uid="{BA4D23CA-A936-4626-9BE0-3DAC82CA3AC0}"/>
    <cellStyle name="60% - Accent1 4 5" xfId="2495" xr:uid="{78E0D822-D34A-4523-B942-19EFFC976603}"/>
    <cellStyle name="60% - Accent1 4 6" xfId="2496" xr:uid="{D90DD1C6-2B88-4E76-B4DB-1B9B23490F13}"/>
    <cellStyle name="60% - Accent1 4 7" xfId="2497" xr:uid="{C8A26025-172A-43AF-A2B4-AE4884C88C3C}"/>
    <cellStyle name="60% - Accent1 4 8" xfId="2498" xr:uid="{571E241C-58A4-4EC7-87E2-3B3CA89532C6}"/>
    <cellStyle name="60% - Accent1 4 9" xfId="2499" xr:uid="{301021BB-C54C-4FA6-8384-42158B8EB269}"/>
    <cellStyle name="60% - Accent1 40" xfId="2500" xr:uid="{4A8F5B26-2DDA-441F-B411-653B33523E80}"/>
    <cellStyle name="60% - Accent1 41" xfId="2501" xr:uid="{5006F392-3653-4671-BE23-53021B8A3E35}"/>
    <cellStyle name="60% - Accent1 42" xfId="2502" xr:uid="{50057C07-CD61-42F0-B72F-9130CCDD5937}"/>
    <cellStyle name="60% - Accent1 43" xfId="2503" xr:uid="{9AC2E90A-309B-4FC5-A82C-D31348926E5D}"/>
    <cellStyle name="60% - Accent1 44" xfId="71" xr:uid="{9CA9BFDC-1ABD-41D3-83DD-2BFF4A7DCE05}"/>
    <cellStyle name="60% - Accent1 5" xfId="2504" xr:uid="{8BA75497-3E5B-491F-9E99-9AEA3CBB871D}"/>
    <cellStyle name="60% - Accent1 5 10" xfId="2505" xr:uid="{0766B79F-10AC-4273-BCEB-FA07F02C1C0B}"/>
    <cellStyle name="60% - Accent1 5 11" xfId="2506" xr:uid="{772AA853-EAD6-4D32-8091-77B4D178504E}"/>
    <cellStyle name="60% - Accent1 5 2" xfId="2507" xr:uid="{6BE82AB2-5094-48BB-B84A-51051396E001}"/>
    <cellStyle name="60% - Accent1 5 3" xfId="2508" xr:uid="{309AEE4F-BD1F-4367-AE88-87019DA7E355}"/>
    <cellStyle name="60% - Accent1 5 4" xfId="2509" xr:uid="{AD9CDE43-4C65-47F3-9CE7-837865849163}"/>
    <cellStyle name="60% - Accent1 5 5" xfId="2510" xr:uid="{FEE6A2BE-7F84-4049-8ACF-0052ABBC9ED3}"/>
    <cellStyle name="60% - Accent1 5 6" xfId="2511" xr:uid="{0D9CF70C-50F6-4AA5-B4EE-423E9527EAD5}"/>
    <cellStyle name="60% - Accent1 5 7" xfId="2512" xr:uid="{E56A7F31-835A-46EF-88BA-97AF3B319D47}"/>
    <cellStyle name="60% - Accent1 5 8" xfId="2513" xr:uid="{769E9D85-8B11-47E9-BF59-535B836D7101}"/>
    <cellStyle name="60% - Accent1 5 9" xfId="2514" xr:uid="{77F7DDD3-F926-4AC8-87F1-548BEEEA69EE}"/>
    <cellStyle name="60% - Accent1 6" xfId="2515" xr:uid="{984A75C2-F187-4E62-8729-EA247CBE4A7D}"/>
    <cellStyle name="60% - Accent1 6 10" xfId="2516" xr:uid="{1DBE6DEA-43EC-4A76-982D-54CE3C8BFE78}"/>
    <cellStyle name="60% - Accent1 6 11" xfId="2517" xr:uid="{484E659F-C34B-4261-97CD-AF7562A41762}"/>
    <cellStyle name="60% - Accent1 6 2" xfId="2518" xr:uid="{CD3F5C83-B13F-49C4-AF56-321F92E59EC9}"/>
    <cellStyle name="60% - Accent1 6 3" xfId="2519" xr:uid="{3E93DEA7-56CA-48FA-9CEF-B79DE9C2DDC0}"/>
    <cellStyle name="60% - Accent1 6 4" xfId="2520" xr:uid="{CD30E0F3-9737-45C4-8141-A7CEF878D568}"/>
    <cellStyle name="60% - Accent1 6 5" xfId="2521" xr:uid="{34DA2CD5-C751-404B-90F6-EB768A41A212}"/>
    <cellStyle name="60% - Accent1 6 6" xfId="2522" xr:uid="{2905C736-496E-4524-95B8-43BB84393736}"/>
    <cellStyle name="60% - Accent1 6 7" xfId="2523" xr:uid="{3E76C827-3C9F-48B6-BB16-1E070A3F2026}"/>
    <cellStyle name="60% - Accent1 6 8" xfId="2524" xr:uid="{EE4995FE-965B-4A6C-9AD0-EEB10EEF0195}"/>
    <cellStyle name="60% - Accent1 6 9" xfId="2525" xr:uid="{E40C8EB8-D8AD-4668-B767-F9CA5A58D18B}"/>
    <cellStyle name="60% - Accent1 7" xfId="2526" xr:uid="{21A2C5B6-DA87-461F-A7AC-F1057AFD5941}"/>
    <cellStyle name="60% - Accent1 8" xfId="2527" xr:uid="{E23E0DE5-421B-4329-A663-FC30A145158C}"/>
    <cellStyle name="60% - Accent1 9" xfId="2528" xr:uid="{252066E9-30BA-4D0F-9273-663FC605D0C7}"/>
    <cellStyle name="60% - Accent2 10" xfId="2529" xr:uid="{B9F807A7-69E1-4789-B9E0-09C996B9A639}"/>
    <cellStyle name="60% - Accent2 11" xfId="2530" xr:uid="{CEFFFF67-2098-4C71-8971-747A7275B564}"/>
    <cellStyle name="60% - Accent2 12" xfId="2531" xr:uid="{D92E59D4-74B8-45B9-9C19-DEEF3C3A7EFB}"/>
    <cellStyle name="60% - Accent2 13" xfId="2532" xr:uid="{FC9403A1-5244-4872-BA97-EFEE1B5D3040}"/>
    <cellStyle name="60% - Accent2 14" xfId="2533" xr:uid="{1BFB1A18-9DD6-4752-B0D0-C06D3DEE9F9E}"/>
    <cellStyle name="60% - Accent2 15" xfId="2534" xr:uid="{C38D26CB-5117-40A1-8BFB-58880934CF13}"/>
    <cellStyle name="60% - Accent2 16" xfId="2535" xr:uid="{CBD126A3-C8B7-4EBD-9144-F09FF9264DF4}"/>
    <cellStyle name="60% - Accent2 17" xfId="2536" xr:uid="{EA3891FA-0700-4E60-9445-FAF274511B98}"/>
    <cellStyle name="60% - Accent2 18" xfId="2537" xr:uid="{B8590B32-2E83-4618-B3AA-70E62E45BB7C}"/>
    <cellStyle name="60% - Accent2 19" xfId="2538" xr:uid="{D1846A8C-C338-49C1-9F9B-1F19FD7DA752}"/>
    <cellStyle name="60% - Accent2 2" xfId="2539" xr:uid="{EF3609A6-D578-4756-AD8F-03AD55DE2D18}"/>
    <cellStyle name="60% - Accent2 2 10" xfId="2540" xr:uid="{E28A8B13-3F74-4C38-9F55-ADC8171313BF}"/>
    <cellStyle name="60% - Accent2 2 10 2" xfId="2541" xr:uid="{E5D22F53-FCB8-411B-837E-60689B5452A4}"/>
    <cellStyle name="60% - Accent2 2 11" xfId="2542" xr:uid="{D407CE3B-6F53-4164-B2F7-7026EF672654}"/>
    <cellStyle name="60% - Accent2 2 12" xfId="42230" xr:uid="{88CE970F-CCF4-49A2-9AA6-8ADAB892D306}"/>
    <cellStyle name="60% - Accent2 2 2" xfId="2543" xr:uid="{88C81C53-6067-484B-945E-A7964A9F9654}"/>
    <cellStyle name="60% - Accent2 2 2 2" xfId="2544" xr:uid="{35B16A1B-66A6-474F-95F7-5BC0D3197B45}"/>
    <cellStyle name="60% - Accent2 2 3" xfId="2545" xr:uid="{6E827C0B-5458-4EDC-9A10-FC8425845DD9}"/>
    <cellStyle name="60% - Accent2 2 3 2" xfId="2546" xr:uid="{C9F9B79D-54B3-4E6C-879C-3D8E593E4631}"/>
    <cellStyle name="60% - Accent2 2 4" xfId="2547" xr:uid="{B737E745-1061-4036-83C0-65BEE0E1A65C}"/>
    <cellStyle name="60% - Accent2 2 4 2" xfId="2548" xr:uid="{AC7B7959-D6C8-448D-B663-46EDFD53F92D}"/>
    <cellStyle name="60% - Accent2 2 5" xfId="2549" xr:uid="{64ADC52D-C592-4097-A2B5-01E494ACAB74}"/>
    <cellStyle name="60% - Accent2 2 5 2" xfId="2550" xr:uid="{B9BFA17B-21C8-4678-A60C-298C11FEA19B}"/>
    <cellStyle name="60% - Accent2 2 6" xfId="2551" xr:uid="{19B8D5DC-3B2A-424E-9E99-F60C138C1707}"/>
    <cellStyle name="60% - Accent2 2 6 2" xfId="2552" xr:uid="{C65E72CD-F315-48BB-9544-EDCECC9A64C5}"/>
    <cellStyle name="60% - Accent2 2 7" xfId="2553" xr:uid="{80402C9A-275B-45C4-8D73-E0EF0092B4D9}"/>
    <cellStyle name="60% - Accent2 2 7 2" xfId="2554" xr:uid="{54E81673-BC93-446A-8360-00A60DD965A1}"/>
    <cellStyle name="60% - Accent2 2 8" xfId="2555" xr:uid="{7643456F-A686-4B78-B806-F0015D8B6453}"/>
    <cellStyle name="60% - Accent2 2 8 2" xfId="2556" xr:uid="{FACA1164-D624-4FEF-A729-809646B3B82B}"/>
    <cellStyle name="60% - Accent2 2 9" xfId="2557" xr:uid="{C5611ADB-293A-4531-8A04-B65961D6252E}"/>
    <cellStyle name="60% - Accent2 2 9 2" xfId="2558" xr:uid="{A799924C-DB50-404F-89AE-7895449BA2BD}"/>
    <cellStyle name="60% - Accent2 20" xfId="2559" xr:uid="{6989C5F4-F1A5-4154-A038-D7AE1864F0C1}"/>
    <cellStyle name="60% - Accent2 21" xfId="2560" xr:uid="{B124D696-1CEF-47B3-B152-3BE7928C4A35}"/>
    <cellStyle name="60% - Accent2 22" xfId="2561" xr:uid="{B80D71E9-A4E6-481C-BEDD-2A7BAD8BF989}"/>
    <cellStyle name="60% - Accent2 23" xfId="2562" xr:uid="{0E6A3204-7813-4DCE-99EB-A5319E88305A}"/>
    <cellStyle name="60% - Accent2 24" xfId="2563" xr:uid="{BB399ED7-5D09-44E5-95DF-5C3BFF862C28}"/>
    <cellStyle name="60% - Accent2 25" xfId="2564" xr:uid="{FDABA39F-3586-4209-AF2B-A9B57BF4C164}"/>
    <cellStyle name="60% - Accent2 26" xfId="2565" xr:uid="{4B2E9366-2C6D-451A-A977-8ADDE360441F}"/>
    <cellStyle name="60% - Accent2 27" xfId="2566" xr:uid="{3CD01F3C-E26C-4810-BD1C-32DB96CB7764}"/>
    <cellStyle name="60% - Accent2 28" xfId="2567" xr:uid="{7D55EFE9-46DD-4E5D-A205-5C4E2656CDB4}"/>
    <cellStyle name="60% - Accent2 29" xfId="2568" xr:uid="{058CCE60-3E8F-434E-B9B8-94C966BBBFDD}"/>
    <cellStyle name="60% - Accent2 3" xfId="2569" xr:uid="{112408FC-19EB-4104-B4C6-396D94C7E5CA}"/>
    <cellStyle name="60% - Accent2 3 10" xfId="2570" xr:uid="{5DF7B462-B4A0-4C41-A0F4-8C7EEBE03809}"/>
    <cellStyle name="60% - Accent2 3 11" xfId="2571" xr:uid="{C3AD00E0-9F90-4278-AA72-7991236A7A01}"/>
    <cellStyle name="60% - Accent2 3 12" xfId="2572" xr:uid="{6D1355EE-CBEA-4BEC-9C4C-54AD2E59410F}"/>
    <cellStyle name="60% - Accent2 3 13" xfId="42309" xr:uid="{DEE3C966-2261-4953-9914-2A59F52C087F}"/>
    <cellStyle name="60% - Accent2 3 2" xfId="2573" xr:uid="{F0CC5087-B515-43B0-9CFB-9D337237C2BF}"/>
    <cellStyle name="60% - Accent2 3 2 2" xfId="2574" xr:uid="{5D7A5F56-9A7C-4D91-8825-5BB415CB6762}"/>
    <cellStyle name="60% - Accent2 3 3" xfId="2575" xr:uid="{CB3FDD3A-C69A-4231-B6C4-F7391C93081F}"/>
    <cellStyle name="60% - Accent2 3 4" xfId="2576" xr:uid="{707B03EF-7667-4166-B239-CC070A20FD89}"/>
    <cellStyle name="60% - Accent2 3 5" xfId="2577" xr:uid="{553D1ABC-68C7-4F41-B1F3-E6F0FC1E82CF}"/>
    <cellStyle name="60% - Accent2 3 6" xfId="2578" xr:uid="{6656FA21-7FCE-4340-8CAA-602FED5F95E3}"/>
    <cellStyle name="60% - Accent2 3 7" xfId="2579" xr:uid="{668657D1-4925-4ED2-BB7F-07749120C844}"/>
    <cellStyle name="60% - Accent2 3 8" xfId="2580" xr:uid="{468862ED-9A3A-4517-AF2D-69FC3693809F}"/>
    <cellStyle name="60% - Accent2 3 9" xfId="2581" xr:uid="{B1B66A6A-7232-4023-BF18-431F67043806}"/>
    <cellStyle name="60% - Accent2 30" xfId="2582" xr:uid="{476B4F93-8B6C-4364-AA1A-37112292B1D8}"/>
    <cellStyle name="60% - Accent2 31" xfId="2583" xr:uid="{21B88CBA-B970-4227-A3E0-4F34198B090A}"/>
    <cellStyle name="60% - Accent2 32" xfId="2584" xr:uid="{9A65279D-FBEF-4D00-A6EA-45820A33524F}"/>
    <cellStyle name="60% - Accent2 33" xfId="2585" xr:uid="{D0AC17C8-DFC2-44C5-97EA-DD1C1CA10666}"/>
    <cellStyle name="60% - Accent2 34" xfId="2586" xr:uid="{506CCC75-8877-48F6-9851-C0B92C03AE3B}"/>
    <cellStyle name="60% - Accent2 35" xfId="2587" xr:uid="{A266FEED-5E69-4CEA-8CC1-E77C8B2B943E}"/>
    <cellStyle name="60% - Accent2 36" xfId="2588" xr:uid="{03AF423A-9F94-4CEF-8755-23253CF36454}"/>
    <cellStyle name="60% - Accent2 37" xfId="2589" xr:uid="{2510BE20-8CB8-4823-8E10-E699EBC4BF82}"/>
    <cellStyle name="60% - Accent2 38" xfId="2590" xr:uid="{E32092A3-FDD6-455A-B67D-60EAE7407526}"/>
    <cellStyle name="60% - Accent2 39" xfId="2591" xr:uid="{EC095AF3-073F-4338-8FF6-CD282A611A57}"/>
    <cellStyle name="60% - Accent2 4" xfId="2592" xr:uid="{F3356181-C506-4486-BB89-A6330131A7B3}"/>
    <cellStyle name="60% - Accent2 4 10" xfId="2593" xr:uid="{C86F18FC-6E31-42F5-99BF-FC24CB87C268}"/>
    <cellStyle name="60% - Accent2 4 11" xfId="2594" xr:uid="{BF8466DF-5BAC-4C1E-A908-5ADF442F639C}"/>
    <cellStyle name="60% - Accent2 4 2" xfId="2595" xr:uid="{2678A2B4-6E68-4B7C-84EC-841FCA956DEC}"/>
    <cellStyle name="60% - Accent2 4 3" xfId="2596" xr:uid="{9CDBE732-A88C-43A4-8F93-EC8FF27846C5}"/>
    <cellStyle name="60% - Accent2 4 4" xfId="2597" xr:uid="{88D2F002-9F42-474C-AFF8-098F8E18E14C}"/>
    <cellStyle name="60% - Accent2 4 5" xfId="2598" xr:uid="{6B19BA68-A6F1-43A4-8FFA-50DE0EBEAAA0}"/>
    <cellStyle name="60% - Accent2 4 6" xfId="2599" xr:uid="{7D300360-3D86-4CD0-9FAD-0BAE549670E5}"/>
    <cellStyle name="60% - Accent2 4 7" xfId="2600" xr:uid="{98958618-C9B6-49C0-8783-619BF49DBBE2}"/>
    <cellStyle name="60% - Accent2 4 8" xfId="2601" xr:uid="{6460CE32-676C-48F1-85EB-4B9D16FC147C}"/>
    <cellStyle name="60% - Accent2 4 9" xfId="2602" xr:uid="{4C918BDA-280E-4ECE-A405-186E35B12F4B}"/>
    <cellStyle name="60% - Accent2 40" xfId="2603" xr:uid="{9F1B2BAE-2A37-4EC9-A932-4198C9390219}"/>
    <cellStyle name="60% - Accent2 41" xfId="2604" xr:uid="{AB34B91E-445E-47B1-BDDE-F518D9BA4413}"/>
    <cellStyle name="60% - Accent2 42" xfId="2605" xr:uid="{AB9E3604-8764-4BDF-9073-ADB9F8F7D1A9}"/>
    <cellStyle name="60% - Accent2 43" xfId="2606" xr:uid="{61B4F7F7-00EF-4266-A904-DE0EF3FEE9D3}"/>
    <cellStyle name="60% - Accent2 44" xfId="72" xr:uid="{66936A33-7BF2-4419-83A0-F855AA0381AC}"/>
    <cellStyle name="60% - Accent2 5" xfId="2607" xr:uid="{83504A05-E99D-48F3-BEAF-8C19830C3561}"/>
    <cellStyle name="60% - Accent2 5 10" xfId="2608" xr:uid="{9A9D2B62-ABAA-446E-95DD-466FF80DFF35}"/>
    <cellStyle name="60% - Accent2 5 11" xfId="2609" xr:uid="{29BA9E9E-E4C3-4414-B2E4-0135CD7BB095}"/>
    <cellStyle name="60% - Accent2 5 2" xfId="2610" xr:uid="{B5545097-0B4F-4D20-95AF-34702455BFB7}"/>
    <cellStyle name="60% - Accent2 5 3" xfId="2611" xr:uid="{4CB9AF8C-1525-4CAE-A417-C3DA2AEDF81A}"/>
    <cellStyle name="60% - Accent2 5 4" xfId="2612" xr:uid="{FE684966-B8BC-4591-B7C2-4DDB26406A7B}"/>
    <cellStyle name="60% - Accent2 5 5" xfId="2613" xr:uid="{B7E737F0-8C6F-4025-93C0-A0373D5E8BBC}"/>
    <cellStyle name="60% - Accent2 5 6" xfId="2614" xr:uid="{CB3F7413-878A-4D6B-9371-E1BC1387479C}"/>
    <cellStyle name="60% - Accent2 5 7" xfId="2615" xr:uid="{3BBE7733-61FB-44AB-A38E-B20E458D7B48}"/>
    <cellStyle name="60% - Accent2 5 8" xfId="2616" xr:uid="{25F9991B-B8F1-4564-A7CE-8F43D331F375}"/>
    <cellStyle name="60% - Accent2 5 9" xfId="2617" xr:uid="{19708F6C-60AE-42AB-BEA1-6612745F5B22}"/>
    <cellStyle name="60% - Accent2 6" xfId="2618" xr:uid="{ADF3F9BB-E557-42DB-BB59-E52E76AD21E9}"/>
    <cellStyle name="60% - Accent2 6 10" xfId="2619" xr:uid="{261D766F-D249-445F-8E1A-E7A8A5A1B391}"/>
    <cellStyle name="60% - Accent2 6 11" xfId="2620" xr:uid="{C9D23D51-2EBC-44F9-A7F3-A04A2C64FED3}"/>
    <cellStyle name="60% - Accent2 6 2" xfId="2621" xr:uid="{C3B80D28-3368-414B-8CE1-5E719D676EB5}"/>
    <cellStyle name="60% - Accent2 6 3" xfId="2622" xr:uid="{816D712A-9101-49F2-B560-91FCE7C20162}"/>
    <cellStyle name="60% - Accent2 6 4" xfId="2623" xr:uid="{4CCCA1D0-CBA5-4C3A-9FFE-727F92A89DA2}"/>
    <cellStyle name="60% - Accent2 6 5" xfId="2624" xr:uid="{542A4375-F5BA-4E3E-BB99-B74699065624}"/>
    <cellStyle name="60% - Accent2 6 6" xfId="2625" xr:uid="{B32AAE61-3C48-4EB1-8E14-529156C767D1}"/>
    <cellStyle name="60% - Accent2 6 7" xfId="2626" xr:uid="{C6151422-60E2-46EB-A831-FF3D284FBA3F}"/>
    <cellStyle name="60% - Accent2 6 8" xfId="2627" xr:uid="{143A0765-7055-4DEF-BFF0-7492B4DBEB79}"/>
    <cellStyle name="60% - Accent2 6 9" xfId="2628" xr:uid="{D65555D6-335D-4690-AAE4-C88E152FE269}"/>
    <cellStyle name="60% - Accent2 7" xfId="2629" xr:uid="{88AEA447-D226-4DA4-A8B8-73A6CA47EA82}"/>
    <cellStyle name="60% - Accent2 8" xfId="2630" xr:uid="{936C9121-C472-47C2-85EC-6F1C51033E1D}"/>
    <cellStyle name="60% - Accent2 9" xfId="2631" xr:uid="{801677B3-4CE5-4487-AB1F-C74486493781}"/>
    <cellStyle name="60% - Accent3 10" xfId="2632" xr:uid="{893F8AA4-C028-4A06-B3FF-BDC2FCAFD649}"/>
    <cellStyle name="60% - Accent3 11" xfId="2633" xr:uid="{03848C7B-880E-41F5-B5D3-A26B31DFA167}"/>
    <cellStyle name="60% - Accent3 12" xfId="2634" xr:uid="{C9100304-6138-42CE-8097-68861B99AC67}"/>
    <cellStyle name="60% - Accent3 13" xfId="2635" xr:uid="{E925778A-E3C4-4970-9DE9-F983910715F4}"/>
    <cellStyle name="60% - Accent3 14" xfId="2636" xr:uid="{E3A46D5A-A4F0-417B-9508-EE60D7F550FA}"/>
    <cellStyle name="60% - Accent3 15" xfId="2637" xr:uid="{2DD25DE4-5E00-4765-B488-C02206821D4F}"/>
    <cellStyle name="60% - Accent3 16" xfId="2638" xr:uid="{8B29F596-3823-464C-BCE9-994F57B618EA}"/>
    <cellStyle name="60% - Accent3 17" xfId="2639" xr:uid="{352B493A-9C04-446B-8C14-7B3C2407E862}"/>
    <cellStyle name="60% - Accent3 18" xfId="2640" xr:uid="{140746AD-460F-4D9E-A17F-D3E18D61EF42}"/>
    <cellStyle name="60% - Accent3 19" xfId="2641" xr:uid="{685EE5A0-51F9-464A-9E9A-D6014A7056D9}"/>
    <cellStyle name="60% - Accent3 2" xfId="2642" xr:uid="{FCDC14E9-A919-4B6F-829E-23257C5DB67D}"/>
    <cellStyle name="60% - Accent3 2 10" xfId="2643" xr:uid="{1796EAA9-8228-49AF-ABBF-3E63196A8813}"/>
    <cellStyle name="60% - Accent3 2 10 2" xfId="2644" xr:uid="{FAE2CCE3-A461-4BB2-B3AE-12A9546CF159}"/>
    <cellStyle name="60% - Accent3 2 11" xfId="2645" xr:uid="{6A313517-78F6-41BC-9214-8933B7CE57DE}"/>
    <cellStyle name="60% - Accent3 2 12" xfId="42231" xr:uid="{CC296A39-0396-4432-9FBF-98579B12A7FA}"/>
    <cellStyle name="60% - Accent3 2 2" xfId="2646" xr:uid="{FC5ADBFC-F10D-4B77-83D6-ADADC003FA22}"/>
    <cellStyle name="60% - Accent3 2 2 2" xfId="2647" xr:uid="{CA90ECB2-9496-4270-9C17-F4DC1C1A708A}"/>
    <cellStyle name="60% - Accent3 2 3" xfId="2648" xr:uid="{59E238DD-0603-4A75-9EF6-C438ABD625EE}"/>
    <cellStyle name="60% - Accent3 2 3 2" xfId="2649" xr:uid="{E17FB4E2-1461-4DA6-85FB-1A970D515E85}"/>
    <cellStyle name="60% - Accent3 2 4" xfId="2650" xr:uid="{6BA210A1-B083-464F-824F-53D917325F1E}"/>
    <cellStyle name="60% - Accent3 2 4 2" xfId="2651" xr:uid="{340D0020-44E4-40A4-BFDC-B63A309889D7}"/>
    <cellStyle name="60% - Accent3 2 5" xfId="2652" xr:uid="{BB67AE47-DDB7-4B64-94F9-A31CBAF188B1}"/>
    <cellStyle name="60% - Accent3 2 5 2" xfId="2653" xr:uid="{CFB7CCE6-3643-4591-ABEF-DACB6BCD948F}"/>
    <cellStyle name="60% - Accent3 2 6" xfId="2654" xr:uid="{3F6D5656-FDFA-4F97-9FC5-A1F1284FE6E1}"/>
    <cellStyle name="60% - Accent3 2 6 2" xfId="2655" xr:uid="{CD1064D4-0094-4DF9-815A-3BFE392BE181}"/>
    <cellStyle name="60% - Accent3 2 7" xfId="2656" xr:uid="{D7E37327-00FC-4C9F-964B-E8585187C39C}"/>
    <cellStyle name="60% - Accent3 2 7 2" xfId="2657" xr:uid="{3D3B4B8E-6C94-4282-A4A1-A85E14ACFFE6}"/>
    <cellStyle name="60% - Accent3 2 8" xfId="2658" xr:uid="{1D1F3773-4A88-4FEE-9562-AF68AE9494E3}"/>
    <cellStyle name="60% - Accent3 2 8 2" xfId="2659" xr:uid="{70B34268-D8E8-408A-AB86-6DBAA89DCC8D}"/>
    <cellStyle name="60% - Accent3 2 9" xfId="2660" xr:uid="{CEAD7E17-41A7-4C54-802F-E015B0F5D20C}"/>
    <cellStyle name="60% - Accent3 2 9 2" xfId="2661" xr:uid="{466723CF-8210-4BCA-B80C-44F8B1B251A3}"/>
    <cellStyle name="60% - Accent3 20" xfId="2662" xr:uid="{0DEC0AEF-39F3-43FF-9E76-05F778F32A48}"/>
    <cellStyle name="60% - Accent3 21" xfId="2663" xr:uid="{749DA37D-88CE-46CF-8375-AC770BE40EC1}"/>
    <cellStyle name="60% - Accent3 22" xfId="2664" xr:uid="{07E95E07-C876-4921-A215-FCA2385AA9B1}"/>
    <cellStyle name="60% - Accent3 23" xfId="2665" xr:uid="{9207FBC4-0494-4975-BA27-48C136F7C22C}"/>
    <cellStyle name="60% - Accent3 24" xfId="2666" xr:uid="{0E1CAE31-3EB4-493F-87FC-3A0944101EF6}"/>
    <cellStyle name="60% - Accent3 25" xfId="2667" xr:uid="{7FB9C5A0-B1B6-4D56-A480-2DF6DDAD41B7}"/>
    <cellStyle name="60% - Accent3 26" xfId="2668" xr:uid="{DE874024-9196-483B-B25B-BD3FAC818EDE}"/>
    <cellStyle name="60% - Accent3 27" xfId="2669" xr:uid="{7F160024-0E36-4EA6-9AA3-872CA5917834}"/>
    <cellStyle name="60% - Accent3 28" xfId="2670" xr:uid="{726E6D2B-D47F-419E-B2B9-BAAB98B6C863}"/>
    <cellStyle name="60% - Accent3 29" xfId="2671" xr:uid="{B4FCBD4A-DFA0-4789-9D38-DCB00CA30265}"/>
    <cellStyle name="60% - Accent3 3" xfId="2672" xr:uid="{9EF3DD2F-9376-49AB-988D-2D46AB343207}"/>
    <cellStyle name="60% - Accent3 3 10" xfId="2673" xr:uid="{05FE138F-81AE-4B76-9568-FAD6AAACA23E}"/>
    <cellStyle name="60% - Accent3 3 11" xfId="2674" xr:uid="{4ECFDBD9-3C32-4F28-AB94-DDCECD355887}"/>
    <cellStyle name="60% - Accent3 3 12" xfId="2675" xr:uid="{7A35B335-D196-41D8-84E9-669945EE3096}"/>
    <cellStyle name="60% - Accent3 3 13" xfId="2676" xr:uid="{FB2E08F2-15F3-4E2A-BA46-D3196DF6E945}"/>
    <cellStyle name="60% - Accent3 3 14" xfId="42310" xr:uid="{74223FFB-F85B-4C34-8E2F-B33CB17FBF33}"/>
    <cellStyle name="60% - Accent3 3 2" xfId="2677" xr:uid="{254159BA-3561-420D-9DDB-0074E363A997}"/>
    <cellStyle name="60% - Accent3 3 2 2" xfId="2678" xr:uid="{56D9DD38-C664-4336-A28E-4E657F533F04}"/>
    <cellStyle name="60% - Accent3 3 3" xfId="2679" xr:uid="{77E6E2CF-7AE8-457E-91A4-70C5F32E0BEE}"/>
    <cellStyle name="60% - Accent3 3 4" xfId="2680" xr:uid="{769CF2CB-B40C-4338-819A-A3BE5F3A4259}"/>
    <cellStyle name="60% - Accent3 3 5" xfId="2681" xr:uid="{014309E4-7BDD-41D8-A9D9-8528E6C04D83}"/>
    <cellStyle name="60% - Accent3 3 6" xfId="2682" xr:uid="{776B4F26-0250-46EC-AE98-5DAB5DEF2809}"/>
    <cellStyle name="60% - Accent3 3 7" xfId="2683" xr:uid="{2BB2975D-E0DD-4BD7-83C3-44C859FA6123}"/>
    <cellStyle name="60% - Accent3 3 8" xfId="2684" xr:uid="{AA9980E6-BE80-49CB-8947-9DBA9A31F7A2}"/>
    <cellStyle name="60% - Accent3 3 9" xfId="2685" xr:uid="{9E9D1F8D-1AB2-4CE0-834A-D29920A2A487}"/>
    <cellStyle name="60% - Accent3 30" xfId="2686" xr:uid="{410B69A0-C3E0-4146-A862-01501064D96D}"/>
    <cellStyle name="60% - Accent3 31" xfId="2687" xr:uid="{4E9862B7-25EE-4411-B78B-4CC17BD72D74}"/>
    <cellStyle name="60% - Accent3 32" xfId="2688" xr:uid="{39C640C1-88BB-4A63-8244-FCED2B5322C0}"/>
    <cellStyle name="60% - Accent3 33" xfId="2689" xr:uid="{9172E4B3-5A81-4CC1-9CF5-0D6FD4479FEA}"/>
    <cellStyle name="60% - Accent3 34" xfId="2690" xr:uid="{D5BDCEAE-B477-46B9-8D6E-1A31F8966320}"/>
    <cellStyle name="60% - Accent3 35" xfId="2691" xr:uid="{8F57BD47-62B3-42B5-B342-36543DE2D090}"/>
    <cellStyle name="60% - Accent3 36" xfId="2692" xr:uid="{838BA557-E4E3-48E6-9521-65884C847FD3}"/>
    <cellStyle name="60% - Accent3 37" xfId="2693" xr:uid="{D2CAC459-A378-4670-9959-1C83D908E6C3}"/>
    <cellStyle name="60% - Accent3 38" xfId="2694" xr:uid="{4184EB57-ED8E-44E6-9210-82FC3AC7CC60}"/>
    <cellStyle name="60% - Accent3 39" xfId="2695" xr:uid="{CF5F691A-DEA8-45D7-8660-87D3C5998FB4}"/>
    <cellStyle name="60% - Accent3 4" xfId="2696" xr:uid="{F8C95588-D4A0-4027-BC47-A34443F611CC}"/>
    <cellStyle name="60% - Accent3 4 10" xfId="2697" xr:uid="{075FEF0A-04C5-42A0-8550-7196A65FEEC1}"/>
    <cellStyle name="60% - Accent3 4 11" xfId="2698" xr:uid="{C3E73EAB-F42C-4473-9BA2-63C183DAA119}"/>
    <cellStyle name="60% - Accent3 4 2" xfId="2699" xr:uid="{694A3F50-980B-44D1-A641-68F2E5D23E4B}"/>
    <cellStyle name="60% - Accent3 4 3" xfId="2700" xr:uid="{35AD8440-2390-4467-B1E5-EEC82DF9FBD3}"/>
    <cellStyle name="60% - Accent3 4 4" xfId="2701" xr:uid="{86E4DD91-83AB-46A7-8AA0-201ADFEE9FAE}"/>
    <cellStyle name="60% - Accent3 4 5" xfId="2702" xr:uid="{F3ECC28D-65E6-43AD-92ED-A489E620D247}"/>
    <cellStyle name="60% - Accent3 4 6" xfId="2703" xr:uid="{E30DFF35-167C-4BD8-9EB7-1C808E09B1D9}"/>
    <cellStyle name="60% - Accent3 4 7" xfId="2704" xr:uid="{E36CE75D-ECEC-4CDB-8022-8C140ED54410}"/>
    <cellStyle name="60% - Accent3 4 8" xfId="2705" xr:uid="{FD25F2C5-5CE4-41EE-9E3A-33FB60014246}"/>
    <cellStyle name="60% - Accent3 4 9" xfId="2706" xr:uid="{EB5EECDE-0F35-4204-BAA6-681C36A064D1}"/>
    <cellStyle name="60% - Accent3 40" xfId="2707" xr:uid="{14A833CC-CC58-4FCC-82D8-792E2CA25360}"/>
    <cellStyle name="60% - Accent3 41" xfId="2708" xr:uid="{F0628FA3-9B99-4BAF-9D99-0B90AF85AEC5}"/>
    <cellStyle name="60% - Accent3 42" xfId="2709" xr:uid="{FB84E4F8-6688-4EB0-B25D-403DCA1EDDF5}"/>
    <cellStyle name="60% - Accent3 43" xfId="2710" xr:uid="{3183C24E-6C2F-4FA3-984B-61DB3D350529}"/>
    <cellStyle name="60% - Accent3 44" xfId="73" xr:uid="{293EDC41-5F11-468C-AA69-FEE41BA589E4}"/>
    <cellStyle name="60% - Accent3 5" xfId="2711" xr:uid="{9BD2E7D0-DE78-4F8E-B0A3-B653EFEE258B}"/>
    <cellStyle name="60% - Accent3 5 10" xfId="2712" xr:uid="{D3D22334-9169-4886-905D-6B9F6DCED43E}"/>
    <cellStyle name="60% - Accent3 5 11" xfId="2713" xr:uid="{38BFD86A-25F2-4287-B7F6-6765657331C9}"/>
    <cellStyle name="60% - Accent3 5 2" xfId="2714" xr:uid="{0ED3115A-0B0C-4316-9DE4-94CC6142C4CA}"/>
    <cellStyle name="60% - Accent3 5 3" xfId="2715" xr:uid="{1B066608-B3D3-4379-9762-168D2371B3D6}"/>
    <cellStyle name="60% - Accent3 5 4" xfId="2716" xr:uid="{CA1A710C-BCE9-4FD3-83ED-460E33CA41AE}"/>
    <cellStyle name="60% - Accent3 5 5" xfId="2717" xr:uid="{8DD44A19-E6C2-44A5-B635-2AA2A00507FB}"/>
    <cellStyle name="60% - Accent3 5 6" xfId="2718" xr:uid="{8EC245C5-726A-41D4-98E7-31880C36F72B}"/>
    <cellStyle name="60% - Accent3 5 7" xfId="2719" xr:uid="{7906D35D-F277-4997-AE99-58A907733149}"/>
    <cellStyle name="60% - Accent3 5 8" xfId="2720" xr:uid="{B19E2576-0D1B-4860-8F90-D94238A6DF5D}"/>
    <cellStyle name="60% - Accent3 5 9" xfId="2721" xr:uid="{0185DB63-9271-4EA6-9A26-1B9DA4EE4836}"/>
    <cellStyle name="60% - Accent3 6" xfId="2722" xr:uid="{9BA33438-B57A-4FFE-A037-D4E69EE2F883}"/>
    <cellStyle name="60% - Accent3 6 10" xfId="2723" xr:uid="{364EC321-6472-4247-8AD5-2AC79AB4A146}"/>
    <cellStyle name="60% - Accent3 6 11" xfId="2724" xr:uid="{AC30C099-730C-4F6D-AD07-30C37B41646D}"/>
    <cellStyle name="60% - Accent3 6 2" xfId="2725" xr:uid="{A705718D-2346-41F3-B6BD-07705F999A60}"/>
    <cellStyle name="60% - Accent3 6 3" xfId="2726" xr:uid="{ADCCAB77-5797-44E0-A5ED-F8BEDEAE2E0A}"/>
    <cellStyle name="60% - Accent3 6 4" xfId="2727" xr:uid="{29977FA9-83F6-41E8-B51D-1CD89FCDF64E}"/>
    <cellStyle name="60% - Accent3 6 5" xfId="2728" xr:uid="{B0A5DD1B-3572-4E00-835E-E2D910FFF78D}"/>
    <cellStyle name="60% - Accent3 6 6" xfId="2729" xr:uid="{F76636CC-C8B8-40D5-98A0-5DEB1D4D8350}"/>
    <cellStyle name="60% - Accent3 6 7" xfId="2730" xr:uid="{A4DCF792-7803-47AC-AF6C-E9DF7606422D}"/>
    <cellStyle name="60% - Accent3 6 8" xfId="2731" xr:uid="{7AED84A9-CB32-4733-B642-C368BADA69CB}"/>
    <cellStyle name="60% - Accent3 6 9" xfId="2732" xr:uid="{0BC54A98-FD47-4F56-84F4-E4744B82DA36}"/>
    <cellStyle name="60% - Accent3 7" xfId="2733" xr:uid="{C595C6FF-A805-4D9C-93B0-12817600F21B}"/>
    <cellStyle name="60% - Accent3 8" xfId="2734" xr:uid="{FF983BD6-F4A2-4C87-998E-2A6C41708BE0}"/>
    <cellStyle name="60% - Accent3 9" xfId="2735" xr:uid="{AB212C11-3AB6-4DAA-9C9D-461C3923B2AE}"/>
    <cellStyle name="60% - Accent4 10" xfId="2736" xr:uid="{D573F7F9-7AD1-4AE0-AA9D-591214B9980D}"/>
    <cellStyle name="60% - Accent4 11" xfId="2737" xr:uid="{03377D1F-57B8-4E95-8279-2BB89F6265BC}"/>
    <cellStyle name="60% - Accent4 12" xfId="2738" xr:uid="{45BE2FD8-CFB3-46EF-B5B3-18277488F2BF}"/>
    <cellStyle name="60% - Accent4 13" xfId="2739" xr:uid="{69DB962A-170E-42F0-898B-82A732E0FE75}"/>
    <cellStyle name="60% - Accent4 14" xfId="2740" xr:uid="{0A8F996A-14E3-4A99-9B12-D974255DDBA4}"/>
    <cellStyle name="60% - Accent4 15" xfId="2741" xr:uid="{06AFC0D4-79CA-4AA2-8B42-EBA335782191}"/>
    <cellStyle name="60% - Accent4 16" xfId="2742" xr:uid="{9EA331D2-AA0B-495E-A470-DDE495582680}"/>
    <cellStyle name="60% - Accent4 17" xfId="2743" xr:uid="{7283DCD4-D10C-4D0E-B951-699A36BE4AEC}"/>
    <cellStyle name="60% - Accent4 18" xfId="2744" xr:uid="{F8226B07-05CE-4EEF-B9DD-CE14387B920D}"/>
    <cellStyle name="60% - Accent4 19" xfId="2745" xr:uid="{3CE4FC35-0C5E-4ED6-97E3-DF65741F856F}"/>
    <cellStyle name="60% - Accent4 2" xfId="2746" xr:uid="{977B87D6-DEE3-46AB-B36A-EBDA40A6DF3E}"/>
    <cellStyle name="60% - Accent4 2 10" xfId="2747" xr:uid="{BC6F9A2A-B43D-4B93-83CF-D364D6404846}"/>
    <cellStyle name="60% - Accent4 2 10 2" xfId="2748" xr:uid="{05A96AD4-A7ED-480E-83DA-69BC46352913}"/>
    <cellStyle name="60% - Accent4 2 11" xfId="2749" xr:uid="{AE60E11F-754A-4408-B6F0-AFC8CE32C8A0}"/>
    <cellStyle name="60% - Accent4 2 12" xfId="42232" xr:uid="{6C80E20F-27A0-4D3F-8F35-B0E4E7137296}"/>
    <cellStyle name="60% - Accent4 2 2" xfId="2750" xr:uid="{B374E269-9C58-410E-AE54-7CD4622EF520}"/>
    <cellStyle name="60% - Accent4 2 2 2" xfId="2751" xr:uid="{38234F42-185A-4410-98F9-4FFDAC7C0F18}"/>
    <cellStyle name="60% - Accent4 2 3" xfId="2752" xr:uid="{CF884069-A8F8-4B23-96BA-68D85808142A}"/>
    <cellStyle name="60% - Accent4 2 3 2" xfId="2753" xr:uid="{6A903384-FDB3-47B3-9029-6A894D07A267}"/>
    <cellStyle name="60% - Accent4 2 4" xfId="2754" xr:uid="{D882E534-1067-4FD1-B3E3-4F4AE08B6F6F}"/>
    <cellStyle name="60% - Accent4 2 4 2" xfId="2755" xr:uid="{9A8B6FC4-E1FB-4F0D-B365-3676655A3424}"/>
    <cellStyle name="60% - Accent4 2 5" xfId="2756" xr:uid="{F9C3A2F5-C94F-4AA1-89D4-C8CB76D7AE24}"/>
    <cellStyle name="60% - Accent4 2 5 2" xfId="2757" xr:uid="{2959E0FD-BE40-403E-BEB7-62BF2BC3EE6F}"/>
    <cellStyle name="60% - Accent4 2 6" xfId="2758" xr:uid="{C0D3C5C2-FC55-4D45-A641-8E5876A10734}"/>
    <cellStyle name="60% - Accent4 2 6 2" xfId="2759" xr:uid="{164F8345-32B7-432C-ABB8-D9DF834F3BCE}"/>
    <cellStyle name="60% - Accent4 2 7" xfId="2760" xr:uid="{3897017A-C30A-4D33-A7FC-02CACAD182FA}"/>
    <cellStyle name="60% - Accent4 2 7 2" xfId="2761" xr:uid="{8940C99F-AD01-45F4-BF82-DB81A5E76ECF}"/>
    <cellStyle name="60% - Accent4 2 8" xfId="2762" xr:uid="{5CCD1223-BDF2-45E4-8535-147DECA08D36}"/>
    <cellStyle name="60% - Accent4 2 8 2" xfId="2763" xr:uid="{0467040A-AE29-4AF4-8FE0-D1AA59C8D7E4}"/>
    <cellStyle name="60% - Accent4 2 9" xfId="2764" xr:uid="{000D2734-AEFA-45AF-A8CA-0D4E5E99C036}"/>
    <cellStyle name="60% - Accent4 2 9 2" xfId="2765" xr:uid="{BA48DC6A-DAB7-4F98-809F-F1289E5F4EE6}"/>
    <cellStyle name="60% - Accent4 20" xfId="2766" xr:uid="{7F0C1166-F07F-42D7-B5F3-193A1056A469}"/>
    <cellStyle name="60% - Accent4 21" xfId="2767" xr:uid="{7C2CFD17-DF66-4807-9358-D2E67C0876A9}"/>
    <cellStyle name="60% - Accent4 22" xfId="2768" xr:uid="{742AFBB1-4E74-4947-85C0-DA225AC5B260}"/>
    <cellStyle name="60% - Accent4 23" xfId="2769" xr:uid="{D59D1E1B-E25F-43F5-9BB8-74A6B2992EE7}"/>
    <cellStyle name="60% - Accent4 24" xfId="2770" xr:uid="{0DFEDBA1-70FC-403F-B441-AB022492DD72}"/>
    <cellStyle name="60% - Accent4 25" xfId="2771" xr:uid="{4B9B553C-F913-4871-AEC2-82F182FEA1BF}"/>
    <cellStyle name="60% - Accent4 26" xfId="2772" xr:uid="{4721933B-1491-46A0-BF91-42A8F3ACBCD2}"/>
    <cellStyle name="60% - Accent4 27" xfId="2773" xr:uid="{CCCCD9FC-2BF5-48EF-B7B0-9912CC6A6A49}"/>
    <cellStyle name="60% - Accent4 28" xfId="2774" xr:uid="{6C136FE1-97E4-4D0B-9CBB-85752AA5856E}"/>
    <cellStyle name="60% - Accent4 29" xfId="2775" xr:uid="{CCD938A2-DFCD-4787-8E68-71FD5D860B3C}"/>
    <cellStyle name="60% - Accent4 3" xfId="2776" xr:uid="{642A8E12-A725-4DC4-906E-F4F181C68F65}"/>
    <cellStyle name="60% - Accent4 3 10" xfId="2777" xr:uid="{795C40FB-4160-429D-AD36-1887123EA38C}"/>
    <cellStyle name="60% - Accent4 3 11" xfId="2778" xr:uid="{65978083-6F89-49DB-9069-844E8F96A67D}"/>
    <cellStyle name="60% - Accent4 3 12" xfId="2779" xr:uid="{9A184846-4B46-459B-AD48-D22235FE7A82}"/>
    <cellStyle name="60% - Accent4 3 13" xfId="2780" xr:uid="{EBBE7450-786A-4AB9-BCFD-F043381AE53E}"/>
    <cellStyle name="60% - Accent4 3 14" xfId="42311" xr:uid="{660029EE-0672-4953-A1F5-C4B139F20544}"/>
    <cellStyle name="60% - Accent4 3 2" xfId="2781" xr:uid="{CDCCA075-AD8D-49A6-B7F7-814B0494D95B}"/>
    <cellStyle name="60% - Accent4 3 2 2" xfId="2782" xr:uid="{29FE3186-5B5D-406C-91A7-7630F2EEC6F1}"/>
    <cellStyle name="60% - Accent4 3 3" xfId="2783" xr:uid="{64F61BE0-3153-49D5-86E8-FB1A2C85C6D0}"/>
    <cellStyle name="60% - Accent4 3 4" xfId="2784" xr:uid="{61B2EF3A-DE66-4B01-81BE-997F4F717232}"/>
    <cellStyle name="60% - Accent4 3 5" xfId="2785" xr:uid="{78724AE2-A349-428F-B4C6-9C048C87F4C3}"/>
    <cellStyle name="60% - Accent4 3 6" xfId="2786" xr:uid="{1260913B-00AA-4C66-AEB5-868F47A10664}"/>
    <cellStyle name="60% - Accent4 3 7" xfId="2787" xr:uid="{947B13C1-E711-412B-A3CD-E1B263FD2F73}"/>
    <cellStyle name="60% - Accent4 3 8" xfId="2788" xr:uid="{5D8A68DE-7B2D-4B64-AA55-36480E897C0E}"/>
    <cellStyle name="60% - Accent4 3 9" xfId="2789" xr:uid="{877C2229-0B2A-47D3-AAEF-6E86B8AA8B04}"/>
    <cellStyle name="60% - Accent4 30" xfId="2790" xr:uid="{7983180B-DBB3-4597-BE92-FB27C03E8818}"/>
    <cellStyle name="60% - Accent4 31" xfId="2791" xr:uid="{613A932D-6E32-42AF-AE81-1F19FDCF2049}"/>
    <cellStyle name="60% - Accent4 32" xfId="2792" xr:uid="{A8F076A3-545E-4932-AA7A-12A6EA1FEE2F}"/>
    <cellStyle name="60% - Accent4 33" xfId="2793" xr:uid="{3404FB32-4984-45D4-9976-7FEEA7B4FE02}"/>
    <cellStyle name="60% - Accent4 34" xfId="2794" xr:uid="{5DA7B308-BFAB-49F6-8761-63A7F81FE2ED}"/>
    <cellStyle name="60% - Accent4 35" xfId="2795" xr:uid="{437F2DCF-8B98-44D8-904E-2534AF33179E}"/>
    <cellStyle name="60% - Accent4 36" xfId="2796" xr:uid="{688D0112-5AD8-482F-A921-7C123D9E6C25}"/>
    <cellStyle name="60% - Accent4 37" xfId="2797" xr:uid="{422B9AE0-645B-40E5-82A0-4A38927D2BFA}"/>
    <cellStyle name="60% - Accent4 38" xfId="2798" xr:uid="{FA70456F-D0CE-4A3B-8E56-9470CDE67B89}"/>
    <cellStyle name="60% - Accent4 39" xfId="2799" xr:uid="{C12F0193-4FFF-4E57-BD9C-31A41989AD53}"/>
    <cellStyle name="60% - Accent4 4" xfId="2800" xr:uid="{F1260174-5087-44C5-95CA-2E9003971455}"/>
    <cellStyle name="60% - Accent4 4 10" xfId="2801" xr:uid="{1A0D38BB-5E27-47B3-A4A9-A61AC09C0F83}"/>
    <cellStyle name="60% - Accent4 4 11" xfId="2802" xr:uid="{ECBD6BAA-C477-4EC2-B561-F6352EC1F06C}"/>
    <cellStyle name="60% - Accent4 4 2" xfId="2803" xr:uid="{DF728B16-96E9-4AA6-ADA8-CBBE5E8F943F}"/>
    <cellStyle name="60% - Accent4 4 3" xfId="2804" xr:uid="{DA8A2E4B-98BF-4EC0-B860-B3611C2D1223}"/>
    <cellStyle name="60% - Accent4 4 4" xfId="2805" xr:uid="{48C3AC5B-5F45-446E-AF22-916825F1C67E}"/>
    <cellStyle name="60% - Accent4 4 5" xfId="2806" xr:uid="{C8EDBC13-D8B8-4BE1-AA25-1C4DBD482536}"/>
    <cellStyle name="60% - Accent4 4 6" xfId="2807" xr:uid="{28D420FF-4EB4-4B19-B335-B29D34EDA6A9}"/>
    <cellStyle name="60% - Accent4 4 7" xfId="2808" xr:uid="{D9AB5B58-E861-43D6-AAA2-8B7A9E65B704}"/>
    <cellStyle name="60% - Accent4 4 8" xfId="2809" xr:uid="{9C8EE4B1-0427-4680-9FD0-15F99AF126F0}"/>
    <cellStyle name="60% - Accent4 4 9" xfId="2810" xr:uid="{633E6160-AA4A-4DBA-AA0E-30E6184F31FC}"/>
    <cellStyle name="60% - Accent4 40" xfId="2811" xr:uid="{1BD06A8E-6231-41F0-BD76-D00E8AE14824}"/>
    <cellStyle name="60% - Accent4 41" xfId="2812" xr:uid="{3DD8D321-44C7-4EB5-874D-E0F9E498D441}"/>
    <cellStyle name="60% - Accent4 42" xfId="2813" xr:uid="{BDD41E9E-B5EC-4041-9592-226E946EDF2E}"/>
    <cellStyle name="60% - Accent4 43" xfId="2814" xr:uid="{AC0A580A-7C59-41F6-A7CA-91831895A839}"/>
    <cellStyle name="60% - Accent4 44" xfId="74" xr:uid="{E791F3F0-DE6E-4C9F-85B7-7D7C94574D43}"/>
    <cellStyle name="60% - Accent4 5" xfId="2815" xr:uid="{F780E13B-604B-4945-9D7E-837F2BE89DE1}"/>
    <cellStyle name="60% - Accent4 5 10" xfId="2816" xr:uid="{EFFC267E-21C0-4ADB-8D19-A6101C8AE765}"/>
    <cellStyle name="60% - Accent4 5 11" xfId="2817" xr:uid="{963E363D-FB6D-483F-A2FA-04665B77E511}"/>
    <cellStyle name="60% - Accent4 5 2" xfId="2818" xr:uid="{766DB34E-AA3B-40D8-8F3D-604002A16BD1}"/>
    <cellStyle name="60% - Accent4 5 3" xfId="2819" xr:uid="{DB3ECE90-F07B-4232-AC82-99C8012678DA}"/>
    <cellStyle name="60% - Accent4 5 4" xfId="2820" xr:uid="{0295EDD5-E02D-4B72-BA98-7FA854E67C41}"/>
    <cellStyle name="60% - Accent4 5 5" xfId="2821" xr:uid="{130D617B-9597-4EDA-84E8-017EDECB8426}"/>
    <cellStyle name="60% - Accent4 5 6" xfId="2822" xr:uid="{0D9878D1-E7FC-4351-9B22-F154225B4A3F}"/>
    <cellStyle name="60% - Accent4 5 7" xfId="2823" xr:uid="{AF380CE3-4ED0-44DD-A339-B0AA6DC7277C}"/>
    <cellStyle name="60% - Accent4 5 8" xfId="2824" xr:uid="{C1DB3B5D-AC50-41F6-8F07-ED45A9EE82E1}"/>
    <cellStyle name="60% - Accent4 5 9" xfId="2825" xr:uid="{6E7B9D73-E1A5-43DC-A7F5-068033034FF5}"/>
    <cellStyle name="60% - Accent4 6" xfId="2826" xr:uid="{93025CDF-A3AF-46FB-9FC5-0121ABEE0AC8}"/>
    <cellStyle name="60% - Accent4 6 10" xfId="2827" xr:uid="{2AE55940-B892-457B-AFE8-B0964FDB3C0B}"/>
    <cellStyle name="60% - Accent4 6 11" xfId="2828" xr:uid="{5D6D0E88-6BDA-4141-A641-53744957389A}"/>
    <cellStyle name="60% - Accent4 6 2" xfId="2829" xr:uid="{6633AE2E-5EAA-46E6-A368-765C02144F3B}"/>
    <cellStyle name="60% - Accent4 6 3" xfId="2830" xr:uid="{410F97D4-A0DA-461E-8769-E283D214E9B1}"/>
    <cellStyle name="60% - Accent4 6 4" xfId="2831" xr:uid="{A5B76CFF-5CE8-48BA-B61A-9453AE410B2E}"/>
    <cellStyle name="60% - Accent4 6 5" xfId="2832" xr:uid="{8BD6C990-B414-4C44-BEDC-EEFEDD57A24A}"/>
    <cellStyle name="60% - Accent4 6 6" xfId="2833" xr:uid="{532C8A2D-12ED-42D0-846D-6ADA1C41D6E8}"/>
    <cellStyle name="60% - Accent4 6 7" xfId="2834" xr:uid="{A1145E3F-FEED-4A89-812F-10EBE54C0768}"/>
    <cellStyle name="60% - Accent4 6 8" xfId="2835" xr:uid="{9B8E7A7D-F62D-435E-BE2F-C57164BB753A}"/>
    <cellStyle name="60% - Accent4 6 9" xfId="2836" xr:uid="{77717C81-453E-4F07-A028-FFA3C6C292CA}"/>
    <cellStyle name="60% - Accent4 7" xfId="2837" xr:uid="{024D52FD-07E6-4EF7-A474-8DB97A0CA87B}"/>
    <cellStyle name="60% - Accent4 8" xfId="2838" xr:uid="{85205C8F-25DB-4BA7-ABDC-2A0FC20DAD30}"/>
    <cellStyle name="60% - Accent4 9" xfId="2839" xr:uid="{BF76AF24-0EC7-4AD9-B6D8-F8FAC75F1052}"/>
    <cellStyle name="60% - Accent5 10" xfId="2840" xr:uid="{0F6FA6DA-675E-40AE-BBEF-80F4360D5BEB}"/>
    <cellStyle name="60% - Accent5 11" xfId="2841" xr:uid="{737B2076-D5EA-41D7-BE94-93FA902A76D8}"/>
    <cellStyle name="60% - Accent5 12" xfId="2842" xr:uid="{2DEDEF2E-B142-4582-BE5D-A48A2F52BA9B}"/>
    <cellStyle name="60% - Accent5 13" xfId="2843" xr:uid="{B910DA03-7440-4AAC-B3A3-C63C27543FB4}"/>
    <cellStyle name="60% - Accent5 14" xfId="2844" xr:uid="{8879DF79-2CBE-42BA-9638-3A7883891BC3}"/>
    <cellStyle name="60% - Accent5 15" xfId="2845" xr:uid="{F2AB076C-740B-4014-88A1-3C969A864176}"/>
    <cellStyle name="60% - Accent5 16" xfId="2846" xr:uid="{8221C8DB-637B-464A-A7A7-5C0FC34054F5}"/>
    <cellStyle name="60% - Accent5 17" xfId="2847" xr:uid="{717C8796-208D-4876-B6B1-981E0A2078D0}"/>
    <cellStyle name="60% - Accent5 18" xfId="2848" xr:uid="{AF1B2213-E562-4789-960A-C3F1FCDB7922}"/>
    <cellStyle name="60% - Accent5 19" xfId="2849" xr:uid="{B3A8D889-DA0A-4F6A-BCC2-6049A07F1FC7}"/>
    <cellStyle name="60% - Accent5 2" xfId="2850" xr:uid="{452A5830-0CE0-4987-ADE2-D3F07C7A9821}"/>
    <cellStyle name="60% - Accent5 2 10" xfId="2851" xr:uid="{841FAC7C-8906-4CEA-99F1-AD7D8C51717B}"/>
    <cellStyle name="60% - Accent5 2 10 2" xfId="2852" xr:uid="{BE264A22-93D1-4F0B-9C7D-4A1B6B18D2CB}"/>
    <cellStyle name="60% - Accent5 2 11" xfId="2853" xr:uid="{C00912AA-837E-44BC-B8BA-1DFD9A889C06}"/>
    <cellStyle name="60% - Accent5 2 12" xfId="42233" xr:uid="{39427776-06FD-4120-B8E9-CD51EF7BE46E}"/>
    <cellStyle name="60% - Accent5 2 2" xfId="2854" xr:uid="{15615264-DC4B-4506-9303-0BEF610DD988}"/>
    <cellStyle name="60% - Accent5 2 2 2" xfId="2855" xr:uid="{34DA6299-9819-43CB-8160-3869AD39B0CC}"/>
    <cellStyle name="60% - Accent5 2 3" xfId="2856" xr:uid="{8093F4B5-9FE9-4AA7-9883-CAA582FD4724}"/>
    <cellStyle name="60% - Accent5 2 3 2" xfId="2857" xr:uid="{4F865391-22DB-4343-8143-3B19528C8632}"/>
    <cellStyle name="60% - Accent5 2 4" xfId="2858" xr:uid="{6AA6B9F1-3F7D-41A3-9E66-2565352EAC53}"/>
    <cellStyle name="60% - Accent5 2 4 2" xfId="2859" xr:uid="{A62BAD2C-CFD1-485A-849C-C2FC0CE840F4}"/>
    <cellStyle name="60% - Accent5 2 5" xfId="2860" xr:uid="{14870EA3-1A85-40BA-964D-D2005BA42EA9}"/>
    <cellStyle name="60% - Accent5 2 5 2" xfId="2861" xr:uid="{A415A068-4FEB-4A3A-BD37-4E4C4212F44C}"/>
    <cellStyle name="60% - Accent5 2 6" xfId="2862" xr:uid="{6A5F0278-3BE5-4396-B6A5-AEFF8810F9D7}"/>
    <cellStyle name="60% - Accent5 2 6 2" xfId="2863" xr:uid="{DA6B4D1E-F226-401F-B182-3B9100FE815F}"/>
    <cellStyle name="60% - Accent5 2 7" xfId="2864" xr:uid="{ECA45CEE-433B-4615-A993-8699C4076A11}"/>
    <cellStyle name="60% - Accent5 2 7 2" xfId="2865" xr:uid="{4E8DF71B-AC86-4EEF-B7D8-7AC744BA7294}"/>
    <cellStyle name="60% - Accent5 2 8" xfId="2866" xr:uid="{7BBD7DE8-4E9A-4DA8-988D-A59B983EF05E}"/>
    <cellStyle name="60% - Accent5 2 8 2" xfId="2867" xr:uid="{B5138FDB-F396-482C-B8C1-2952A539971A}"/>
    <cellStyle name="60% - Accent5 2 9" xfId="2868" xr:uid="{2A82FEC6-5C8C-40A7-91CB-FC6454709AD2}"/>
    <cellStyle name="60% - Accent5 2 9 2" xfId="2869" xr:uid="{A6415C16-F0F7-47D9-AFD4-D083AA1F434A}"/>
    <cellStyle name="60% - Accent5 20" xfId="2870" xr:uid="{69D86FF3-4FA6-40B8-914B-80EE565D0786}"/>
    <cellStyle name="60% - Accent5 21" xfId="2871" xr:uid="{7754448A-F4C4-4786-BFD3-1F81D978B49D}"/>
    <cellStyle name="60% - Accent5 22" xfId="2872" xr:uid="{209E6B6B-B282-4AE8-86C4-8BAA57170518}"/>
    <cellStyle name="60% - Accent5 23" xfId="2873" xr:uid="{B97B0231-4181-4D53-BAED-CC04C7A58B99}"/>
    <cellStyle name="60% - Accent5 24" xfId="2874" xr:uid="{5372E922-2856-42C6-A3B7-F6ED50084887}"/>
    <cellStyle name="60% - Accent5 25" xfId="2875" xr:uid="{085C1F78-EB82-4894-B751-5EFDB74CF304}"/>
    <cellStyle name="60% - Accent5 26" xfId="2876" xr:uid="{C18AEE89-AD43-4AFA-BE8B-14A2105C1895}"/>
    <cellStyle name="60% - Accent5 27" xfId="2877" xr:uid="{784CF94D-BC69-4AA9-A7AA-4D704B66977D}"/>
    <cellStyle name="60% - Accent5 28" xfId="2878" xr:uid="{EC3F4427-58B9-4A2A-B9A2-258D2C06DE07}"/>
    <cellStyle name="60% - Accent5 29" xfId="2879" xr:uid="{CA4CAF3B-83CE-461F-BEA6-327404E40F5E}"/>
    <cellStyle name="60% - Accent5 3" xfId="2880" xr:uid="{B66BA3CB-89B5-4CCF-B93E-28C47FC58FA9}"/>
    <cellStyle name="60% - Accent5 3 10" xfId="2881" xr:uid="{A5AEA497-64EF-4191-A65B-212618957071}"/>
    <cellStyle name="60% - Accent5 3 11" xfId="2882" xr:uid="{FDBC2A26-1B93-492A-B4B6-D2897FFCC132}"/>
    <cellStyle name="60% - Accent5 3 12" xfId="2883" xr:uid="{7009ADB8-71AD-47C6-A75A-605F0FD30F24}"/>
    <cellStyle name="60% - Accent5 3 13" xfId="42312" xr:uid="{A6472AB2-3271-496C-BE28-C47D339070C7}"/>
    <cellStyle name="60% - Accent5 3 2" xfId="2884" xr:uid="{DDE9475A-0F58-4716-AE0C-780B13D8E57B}"/>
    <cellStyle name="60% - Accent5 3 2 2" xfId="2885" xr:uid="{68FF9465-1A0A-4CD0-97B6-4D7E7D1EA8EF}"/>
    <cellStyle name="60% - Accent5 3 3" xfId="2886" xr:uid="{0422DA2F-B83C-4763-9741-17F24E6CEA28}"/>
    <cellStyle name="60% - Accent5 3 4" xfId="2887" xr:uid="{ED3661BF-1531-4B37-8108-7937052475EE}"/>
    <cellStyle name="60% - Accent5 3 5" xfId="2888" xr:uid="{DD44BE76-B22A-4D85-BF7E-380F9E64682D}"/>
    <cellStyle name="60% - Accent5 3 6" xfId="2889" xr:uid="{092F1E63-E092-4DF2-A10D-1B596FA2E512}"/>
    <cellStyle name="60% - Accent5 3 7" xfId="2890" xr:uid="{85799FA2-1A44-466C-8F02-400F50B1FB75}"/>
    <cellStyle name="60% - Accent5 3 8" xfId="2891" xr:uid="{369510C7-BA60-4939-BA09-2A06E7F8A8EE}"/>
    <cellStyle name="60% - Accent5 3 9" xfId="2892" xr:uid="{D7344305-32F4-401B-B27C-C2BD81A8A832}"/>
    <cellStyle name="60% - Accent5 30" xfId="2893" xr:uid="{5C0EC835-4EE9-4159-9A64-98936850E53E}"/>
    <cellStyle name="60% - Accent5 31" xfId="2894" xr:uid="{FDA937DA-6576-425A-9F7F-DD72FC917EC8}"/>
    <cellStyle name="60% - Accent5 32" xfId="2895" xr:uid="{CC8340CD-C07B-4EB9-870C-EBE66191BFC2}"/>
    <cellStyle name="60% - Accent5 33" xfId="2896" xr:uid="{E6A51BC3-CE3D-466D-94D4-4EB3AA861A8F}"/>
    <cellStyle name="60% - Accent5 34" xfId="2897" xr:uid="{21A72485-3A01-4F1F-8949-F5134DC673BE}"/>
    <cellStyle name="60% - Accent5 35" xfId="2898" xr:uid="{B53AE205-6EE7-4D57-9CF9-BEE876020485}"/>
    <cellStyle name="60% - Accent5 36" xfId="2899" xr:uid="{64C44409-8AD8-4077-A40C-C5B9AF37CFBE}"/>
    <cellStyle name="60% - Accent5 37" xfId="2900" xr:uid="{CAE64BD9-BA8A-44D4-BAC7-F122D19F99F2}"/>
    <cellStyle name="60% - Accent5 38" xfId="2901" xr:uid="{DB8E56F9-DDFC-4E01-915E-3215523BD5BC}"/>
    <cellStyle name="60% - Accent5 39" xfId="2902" xr:uid="{25DD7ACB-7ECE-42BD-A1BC-0CD4250C3631}"/>
    <cellStyle name="60% - Accent5 4" xfId="2903" xr:uid="{2181BB65-8163-4C4B-96CA-CB48B26B2B7E}"/>
    <cellStyle name="60% - Accent5 4 10" xfId="2904" xr:uid="{0C7431DF-D355-4816-B533-96B01A4F1844}"/>
    <cellStyle name="60% - Accent5 4 11" xfId="2905" xr:uid="{C1734C9E-3951-448F-948C-45D93B022FD6}"/>
    <cellStyle name="60% - Accent5 4 2" xfId="2906" xr:uid="{551AD529-4BB0-4BF4-9544-A00112CA0623}"/>
    <cellStyle name="60% - Accent5 4 3" xfId="2907" xr:uid="{ABA3E232-CB7F-4939-B103-390C8AD886E6}"/>
    <cellStyle name="60% - Accent5 4 4" xfId="2908" xr:uid="{74AC2EBA-22B7-4AC5-88A4-6FF58C17690D}"/>
    <cellStyle name="60% - Accent5 4 5" xfId="2909" xr:uid="{243E57C2-2CCC-4374-AFF9-91B3AD67B261}"/>
    <cellStyle name="60% - Accent5 4 6" xfId="2910" xr:uid="{8BE4740B-FB9B-4A54-8B31-8E82C1B6C662}"/>
    <cellStyle name="60% - Accent5 4 7" xfId="2911" xr:uid="{6E0BE640-051F-40C2-999F-D4832E661F76}"/>
    <cellStyle name="60% - Accent5 4 8" xfId="2912" xr:uid="{CB873450-DB59-4AEC-8EBF-910B66CC9688}"/>
    <cellStyle name="60% - Accent5 4 9" xfId="2913" xr:uid="{4A08700C-7EB8-48AA-9FB4-7EAE4505F821}"/>
    <cellStyle name="60% - Accent5 40" xfId="2914" xr:uid="{77A17E22-8C54-439D-AE9D-0C2E025ED7B2}"/>
    <cellStyle name="60% - Accent5 41" xfId="2915" xr:uid="{0451FC19-A1C7-4602-B33A-095169C937D5}"/>
    <cellStyle name="60% - Accent5 42" xfId="2916" xr:uid="{D40A12DB-CD8B-47A2-9055-DB8CF0A2334A}"/>
    <cellStyle name="60% - Accent5 43" xfId="2917" xr:uid="{0B240B40-4C53-4636-B801-ED6659D054F3}"/>
    <cellStyle name="60% - Accent5 44" xfId="75" xr:uid="{43292220-5208-49F7-8FE3-5806E5048248}"/>
    <cellStyle name="60% - Accent5 5" xfId="2918" xr:uid="{251E5AFB-7AF5-43AF-AEDF-2B157B2D238D}"/>
    <cellStyle name="60% - Accent5 5 10" xfId="2919" xr:uid="{E9509F5F-5C62-401F-9EAA-006AB84D2600}"/>
    <cellStyle name="60% - Accent5 5 11" xfId="2920" xr:uid="{C6D51BCE-51AE-4ADA-8E49-EC8342A2BF95}"/>
    <cellStyle name="60% - Accent5 5 2" xfId="2921" xr:uid="{4C2E82DE-513B-4FBF-AF64-AD99BFBFE79F}"/>
    <cellStyle name="60% - Accent5 5 3" xfId="2922" xr:uid="{5B8D5198-7668-4579-AAB5-CCB45708AC25}"/>
    <cellStyle name="60% - Accent5 5 4" xfId="2923" xr:uid="{67758037-BFD1-4815-963D-411D65454227}"/>
    <cellStyle name="60% - Accent5 5 5" xfId="2924" xr:uid="{4EB9A431-AC20-4F81-A0BB-9D4B2135621F}"/>
    <cellStyle name="60% - Accent5 5 6" xfId="2925" xr:uid="{163FC635-6345-4FE7-B75F-82C96B9D424B}"/>
    <cellStyle name="60% - Accent5 5 7" xfId="2926" xr:uid="{6A4817B2-A8D5-4FB7-978C-1FFC82E959C0}"/>
    <cellStyle name="60% - Accent5 5 8" xfId="2927" xr:uid="{B00D0E0C-64E8-4676-ACAF-E9D5EA4DC389}"/>
    <cellStyle name="60% - Accent5 5 9" xfId="2928" xr:uid="{8AD2529D-A085-4320-9F2C-3AEDE7EBCA12}"/>
    <cellStyle name="60% - Accent5 6" xfId="2929" xr:uid="{1408DE1F-8411-4F72-AC3C-A83D32BC5019}"/>
    <cellStyle name="60% - Accent5 6 10" xfId="2930" xr:uid="{04198A02-D8AC-4F28-97C8-A8D05B15699A}"/>
    <cellStyle name="60% - Accent5 6 11" xfId="2931" xr:uid="{47988E88-77EE-45FC-B5D2-FBD8C1F68110}"/>
    <cellStyle name="60% - Accent5 6 2" xfId="2932" xr:uid="{149936E0-1AAD-4DAD-8E51-A59EED7808D8}"/>
    <cellStyle name="60% - Accent5 6 3" xfId="2933" xr:uid="{62DC1D9F-758D-4D28-9F32-3EA5D844F946}"/>
    <cellStyle name="60% - Accent5 6 4" xfId="2934" xr:uid="{5B8979A0-766C-4209-A7EB-D8BCF2813C1B}"/>
    <cellStyle name="60% - Accent5 6 5" xfId="2935" xr:uid="{250B6CEA-5451-4B65-AF1D-02FC5015DE32}"/>
    <cellStyle name="60% - Accent5 6 6" xfId="2936" xr:uid="{23D693B2-4605-420E-B3AD-6CE0A86FEA72}"/>
    <cellStyle name="60% - Accent5 6 7" xfId="2937" xr:uid="{14447142-5969-458B-90A7-00BE95265D9C}"/>
    <cellStyle name="60% - Accent5 6 8" xfId="2938" xr:uid="{150AD3BD-2082-40FD-A433-9E1E81539721}"/>
    <cellStyle name="60% - Accent5 6 9" xfId="2939" xr:uid="{41B97FF1-C6B5-44F9-8869-838A01455343}"/>
    <cellStyle name="60% - Accent5 7" xfId="2940" xr:uid="{915B8257-8694-4690-B2E6-726E4C554C58}"/>
    <cellStyle name="60% - Accent5 8" xfId="2941" xr:uid="{BBDD7E6F-B205-49BF-B2ED-5EFAB9CC47A6}"/>
    <cellStyle name="60% - Accent5 9" xfId="2942" xr:uid="{89C41019-8135-4F6A-AF8E-4CEEDAF9ABDF}"/>
    <cellStyle name="60% - Accent6 10" xfId="2943" xr:uid="{AE4C9563-46B9-48B5-AC38-BDC75D8D762C}"/>
    <cellStyle name="60% - Accent6 11" xfId="2944" xr:uid="{8031033A-2406-4409-B297-225DE0A6A25B}"/>
    <cellStyle name="60% - Accent6 12" xfId="2945" xr:uid="{43965F5C-2984-4DA4-8C1A-AEDC2B4BC66B}"/>
    <cellStyle name="60% - Accent6 13" xfId="2946" xr:uid="{EB2E2E3D-C0CD-4055-88CB-B020B6C3488F}"/>
    <cellStyle name="60% - Accent6 14" xfId="2947" xr:uid="{4114A330-2AFF-41CC-8DFC-2F977CCDBBDC}"/>
    <cellStyle name="60% - Accent6 15" xfId="2948" xr:uid="{A2727C83-04F0-4141-8352-027C05B384D4}"/>
    <cellStyle name="60% - Accent6 16" xfId="2949" xr:uid="{4340F9DE-4243-44F4-B20F-CDBF967FEE5A}"/>
    <cellStyle name="60% - Accent6 17" xfId="2950" xr:uid="{F8673B1D-4278-49BA-8B8E-F9DE8EF99FE6}"/>
    <cellStyle name="60% - Accent6 18" xfId="2951" xr:uid="{7909BA2A-EFDE-4100-AE33-53C80C83D2FC}"/>
    <cellStyle name="60% - Accent6 19" xfId="2952" xr:uid="{1E5196A5-0F20-4A76-9ECA-31DD7475E35A}"/>
    <cellStyle name="60% - Accent6 2" xfId="2953" xr:uid="{1A47C8A9-ABED-45F4-B656-F196F2D2B98A}"/>
    <cellStyle name="60% - Accent6 2 10" xfId="2954" xr:uid="{682A4B5D-7AA5-49E1-A4B0-81061757A824}"/>
    <cellStyle name="60% - Accent6 2 10 2" xfId="2955" xr:uid="{F9622393-AE2C-4BA9-89E7-9F2732DF7059}"/>
    <cellStyle name="60% - Accent6 2 11" xfId="2956" xr:uid="{9B5AD256-DB08-46F1-B6AC-D2A705985717}"/>
    <cellStyle name="60% - Accent6 2 12" xfId="42234" xr:uid="{D871FF73-95BE-41B0-AF03-D4A2A31A320E}"/>
    <cellStyle name="60% - Accent6 2 2" xfId="2957" xr:uid="{8091CD53-217F-4165-AA98-894925708E7C}"/>
    <cellStyle name="60% - Accent6 2 2 2" xfId="2958" xr:uid="{C1A8E109-39BE-48F2-9244-236B8B305318}"/>
    <cellStyle name="60% - Accent6 2 3" xfId="2959" xr:uid="{E0EA6AAB-F701-4036-8C7C-506F0D13D986}"/>
    <cellStyle name="60% - Accent6 2 3 2" xfId="2960" xr:uid="{1037DDC6-C97D-4B17-9CA1-7FF66B4A75E9}"/>
    <cellStyle name="60% - Accent6 2 4" xfId="2961" xr:uid="{8056A115-57A1-4481-BA1D-0CFFAFD9651F}"/>
    <cellStyle name="60% - Accent6 2 4 2" xfId="2962" xr:uid="{49AD5F3D-FB71-47F1-B60F-4C8565E0A44C}"/>
    <cellStyle name="60% - Accent6 2 5" xfId="2963" xr:uid="{E231D503-E3B0-448F-9F0C-11788FB8A7F9}"/>
    <cellStyle name="60% - Accent6 2 5 2" xfId="2964" xr:uid="{CE6023D9-F568-4110-80BE-BCD69976799B}"/>
    <cellStyle name="60% - Accent6 2 6" xfId="2965" xr:uid="{B201A01B-E1E6-4F6E-9181-A66C607170F7}"/>
    <cellStyle name="60% - Accent6 2 6 2" xfId="2966" xr:uid="{1A19993C-4224-472D-9A90-B79AD83B843E}"/>
    <cellStyle name="60% - Accent6 2 7" xfId="2967" xr:uid="{2C4005F9-5BD8-467A-9B97-73F959C95EF6}"/>
    <cellStyle name="60% - Accent6 2 7 2" xfId="2968" xr:uid="{9C9E5848-56FE-4948-BAE3-9F709F164590}"/>
    <cellStyle name="60% - Accent6 2 8" xfId="2969" xr:uid="{7A0BC3A8-141F-4182-B590-4667B4C12AD9}"/>
    <cellStyle name="60% - Accent6 2 8 2" xfId="2970" xr:uid="{4B72C722-988D-4A16-AD43-9A92D864424F}"/>
    <cellStyle name="60% - Accent6 2 9" xfId="2971" xr:uid="{7F24D3D3-CFB5-45F2-B660-00829609B6AD}"/>
    <cellStyle name="60% - Accent6 2 9 2" xfId="2972" xr:uid="{3A78188B-C1AA-4E59-BC3F-34CE26D9761A}"/>
    <cellStyle name="60% - Accent6 20" xfId="2973" xr:uid="{93A036EF-776D-441C-A7DF-1089017D803F}"/>
    <cellStyle name="60% - Accent6 21" xfId="2974" xr:uid="{A9B5BA58-4E17-42F4-BBE9-B452E0DC6B96}"/>
    <cellStyle name="60% - Accent6 22" xfId="2975" xr:uid="{C34FDB85-6F8B-4376-8900-DD89CDC15159}"/>
    <cellStyle name="60% - Accent6 23" xfId="2976" xr:uid="{110ACF6D-0755-4F85-A5D2-2C9738C08D19}"/>
    <cellStyle name="60% - Accent6 24" xfId="2977" xr:uid="{E901ECC8-1F09-483E-97F5-F4163DC6A8F9}"/>
    <cellStyle name="60% - Accent6 25" xfId="2978" xr:uid="{9AAC79F4-5F68-4F82-86C3-B304929AFAE1}"/>
    <cellStyle name="60% - Accent6 26" xfId="2979" xr:uid="{CC4825E2-1656-4660-8CC7-E491F2C5782D}"/>
    <cellStyle name="60% - Accent6 27" xfId="2980" xr:uid="{4AB0D8EC-2223-4EEB-A015-0F29B3DADFEB}"/>
    <cellStyle name="60% - Accent6 28" xfId="2981" xr:uid="{9DF9AD3E-CF14-4ACA-9E4A-5779CEA3582A}"/>
    <cellStyle name="60% - Accent6 29" xfId="2982" xr:uid="{9C89B1DA-F65D-4DEC-8CC8-4075ECAB4F7C}"/>
    <cellStyle name="60% - Accent6 3" xfId="2983" xr:uid="{8A5BA800-D714-4BAA-9FAA-2871206DCDF5}"/>
    <cellStyle name="60% - Accent6 3 10" xfId="2984" xr:uid="{9C48E162-E026-4321-B839-8854FEA46089}"/>
    <cellStyle name="60% - Accent6 3 11" xfId="2985" xr:uid="{0E5E4398-3F99-4BC6-AA86-4CF54DEA8B6D}"/>
    <cellStyle name="60% - Accent6 3 12" xfId="2986" xr:uid="{A03EF7ED-0B12-429E-A9EB-DCF374AF2A0D}"/>
    <cellStyle name="60% - Accent6 3 13" xfId="2987" xr:uid="{4C24E773-D6D0-454C-8511-3501C57645D9}"/>
    <cellStyle name="60% - Accent6 3 14" xfId="42313" xr:uid="{34533B08-BD26-408C-B09E-3E8E2F8937CC}"/>
    <cellStyle name="60% - Accent6 3 2" xfId="2988" xr:uid="{1D9EDC7E-CD5C-4363-8B64-DDD775189981}"/>
    <cellStyle name="60% - Accent6 3 2 2" xfId="2989" xr:uid="{27B310B1-E99F-4C5F-8F0F-1A0769F1D4A6}"/>
    <cellStyle name="60% - Accent6 3 3" xfId="2990" xr:uid="{A28117D4-4884-476B-9EB9-7D92C30F3B7F}"/>
    <cellStyle name="60% - Accent6 3 4" xfId="2991" xr:uid="{BE5104E6-19BF-464B-A02B-8944AB52C953}"/>
    <cellStyle name="60% - Accent6 3 5" xfId="2992" xr:uid="{5BCE2F5A-3829-433D-8163-DC58164B8BFE}"/>
    <cellStyle name="60% - Accent6 3 6" xfId="2993" xr:uid="{15FFD09A-EFFB-497D-ADA1-84F3DA915D6B}"/>
    <cellStyle name="60% - Accent6 3 7" xfId="2994" xr:uid="{7E495380-1286-4D92-A038-DBDE2D4A0A7D}"/>
    <cellStyle name="60% - Accent6 3 8" xfId="2995" xr:uid="{5014B3D2-83C0-4B2A-A1E0-97205AB622BF}"/>
    <cellStyle name="60% - Accent6 3 9" xfId="2996" xr:uid="{2E78E458-50C8-4DF2-B4AA-905DCBF5DB81}"/>
    <cellStyle name="60% - Accent6 30" xfId="2997" xr:uid="{1D124351-4671-4469-80D1-5EF8A3703E29}"/>
    <cellStyle name="60% - Accent6 31" xfId="2998" xr:uid="{666710CB-5FE4-4C81-A774-7006B631FD4F}"/>
    <cellStyle name="60% - Accent6 32" xfId="2999" xr:uid="{5AF626EB-B0E3-48B4-ADC0-DF49C6CB1DA3}"/>
    <cellStyle name="60% - Accent6 33" xfId="3000" xr:uid="{72E17082-E339-42C0-BB8F-CD5D560FF9BF}"/>
    <cellStyle name="60% - Accent6 34" xfId="3001" xr:uid="{21E64CE4-0AD0-4A42-85B9-B4D8FB41ECC9}"/>
    <cellStyle name="60% - Accent6 35" xfId="3002" xr:uid="{9F13B8EB-CE9D-46DF-B7A7-71FFD00064D7}"/>
    <cellStyle name="60% - Accent6 36" xfId="3003" xr:uid="{63273E55-B422-439F-B2F4-142A3753B191}"/>
    <cellStyle name="60% - Accent6 37" xfId="3004" xr:uid="{F670AAED-05F2-4277-8BDA-EDEC3D29C855}"/>
    <cellStyle name="60% - Accent6 38" xfId="3005" xr:uid="{1146C1CD-6A25-46A9-9060-2A71F5ECBCA2}"/>
    <cellStyle name="60% - Accent6 39" xfId="3006" xr:uid="{878DEE7B-5FDE-4202-B69F-33AB2FD75840}"/>
    <cellStyle name="60% - Accent6 4" xfId="3007" xr:uid="{6B739E6F-7AF8-40B2-9014-9DE5B239141D}"/>
    <cellStyle name="60% - Accent6 4 10" xfId="3008" xr:uid="{E05A5C36-B7A8-4C1C-9A15-D0C0F4069C42}"/>
    <cellStyle name="60% - Accent6 4 11" xfId="3009" xr:uid="{027437EA-5788-4F4A-AE74-92FCB3D24F32}"/>
    <cellStyle name="60% - Accent6 4 2" xfId="3010" xr:uid="{F065BCAF-FC9B-43B8-9CDE-135109AB9B41}"/>
    <cellStyle name="60% - Accent6 4 3" xfId="3011" xr:uid="{5FA1B035-6A13-4429-86D8-950321E9D3D2}"/>
    <cellStyle name="60% - Accent6 4 4" xfId="3012" xr:uid="{9F534EE6-4281-462F-8A74-8105E4A4DDA0}"/>
    <cellStyle name="60% - Accent6 4 5" xfId="3013" xr:uid="{558A1B3B-BCCE-44F5-9133-CBEF0922EBC0}"/>
    <cellStyle name="60% - Accent6 4 6" xfId="3014" xr:uid="{16ECD221-3C8E-4E15-AD56-8FCAC222C7D5}"/>
    <cellStyle name="60% - Accent6 4 7" xfId="3015" xr:uid="{5E08FDA1-6C22-4147-ACC4-CB1A17677CB0}"/>
    <cellStyle name="60% - Accent6 4 8" xfId="3016" xr:uid="{E1C9CB6E-066B-4D8C-9C38-3291F0823F67}"/>
    <cellStyle name="60% - Accent6 4 9" xfId="3017" xr:uid="{FCA1F126-1055-42ED-B9F8-3EC7D67F5B56}"/>
    <cellStyle name="60% - Accent6 40" xfId="3018" xr:uid="{7D73BBEB-EB28-4197-86B4-A5FCC4014913}"/>
    <cellStyle name="60% - Accent6 41" xfId="3019" xr:uid="{5D733DB9-EF83-457A-B0F7-B253048794D5}"/>
    <cellStyle name="60% - Accent6 42" xfId="3020" xr:uid="{61A95CD0-3AF0-47DC-8F33-3FAB3B4AA6E9}"/>
    <cellStyle name="60% - Accent6 43" xfId="3021" xr:uid="{CDE7F088-12F6-4A95-BEA0-E4232DA22C82}"/>
    <cellStyle name="60% - Accent6 44" xfId="76" xr:uid="{B794EC5D-221C-4332-B672-4692C0903000}"/>
    <cellStyle name="60% - Accent6 5" xfId="3022" xr:uid="{35F52BF7-767D-4B2B-8AF7-8B1504BCC1B2}"/>
    <cellStyle name="60% - Accent6 5 10" xfId="3023" xr:uid="{B657A4AF-6909-4C50-8AA7-91AD84C83644}"/>
    <cellStyle name="60% - Accent6 5 11" xfId="3024" xr:uid="{AF5D8CBD-2CB1-4ECE-BF39-93E47491D65F}"/>
    <cellStyle name="60% - Accent6 5 2" xfId="3025" xr:uid="{D162E5EC-8014-4FAF-8327-36C4CEEAEB83}"/>
    <cellStyle name="60% - Accent6 5 3" xfId="3026" xr:uid="{79887336-DC1B-4584-B6D9-A8EA4654DB8C}"/>
    <cellStyle name="60% - Accent6 5 4" xfId="3027" xr:uid="{51697358-97DF-4C60-82ED-1A5679676095}"/>
    <cellStyle name="60% - Accent6 5 5" xfId="3028" xr:uid="{631D7BD0-6481-4B65-AC6E-B713A8CE9111}"/>
    <cellStyle name="60% - Accent6 5 6" xfId="3029" xr:uid="{4AF972D1-569C-4108-B74C-FA8AECD277D5}"/>
    <cellStyle name="60% - Accent6 5 7" xfId="3030" xr:uid="{40B3FF4C-8B08-4E1C-8546-3CFF56DFCC02}"/>
    <cellStyle name="60% - Accent6 5 8" xfId="3031" xr:uid="{201B9184-3713-4DE8-B004-2F3B83B7E820}"/>
    <cellStyle name="60% - Accent6 5 9" xfId="3032" xr:uid="{2D69FC6A-8EEF-4658-B5C5-CE48CB28034F}"/>
    <cellStyle name="60% - Accent6 6" xfId="3033" xr:uid="{8FA2B824-270F-4516-83A0-47D10E5AB1BD}"/>
    <cellStyle name="60% - Accent6 6 10" xfId="3034" xr:uid="{D5CDDF92-B31F-4B54-A87B-D86E36EDB19D}"/>
    <cellStyle name="60% - Accent6 6 11" xfId="3035" xr:uid="{1F492A64-E17E-4464-B3B4-C309B28ECC15}"/>
    <cellStyle name="60% - Accent6 6 2" xfId="3036" xr:uid="{FE24CF7D-AE68-435C-B6C3-E36632E8B20C}"/>
    <cellStyle name="60% - Accent6 6 3" xfId="3037" xr:uid="{66A6BD43-811A-4766-B4C8-E49FE1D2F2B9}"/>
    <cellStyle name="60% - Accent6 6 4" xfId="3038" xr:uid="{AB179FCF-C7D6-4A2D-9D5C-6D4EAE93A6EC}"/>
    <cellStyle name="60% - Accent6 6 5" xfId="3039" xr:uid="{D94BD02F-01CB-45B3-B6DC-A5657631F36B}"/>
    <cellStyle name="60% - Accent6 6 6" xfId="3040" xr:uid="{6E2A5125-80A8-4DAC-9089-7177A1C02118}"/>
    <cellStyle name="60% - Accent6 6 7" xfId="3041" xr:uid="{C05DE1FC-0FED-4E6B-987F-AC8C49A6CE11}"/>
    <cellStyle name="60% - Accent6 6 8" xfId="3042" xr:uid="{2D4E6F33-554C-4004-99F5-77D18D82D01F}"/>
    <cellStyle name="60% - Accent6 6 9" xfId="3043" xr:uid="{D5DDDC0F-B405-41F9-A73F-A2DC2830033B}"/>
    <cellStyle name="60% - Accent6 7" xfId="3044" xr:uid="{77192792-5DC9-4637-AC1B-236D45FDC1C0}"/>
    <cellStyle name="60% - Accent6 8" xfId="3045" xr:uid="{6106AFC7-329D-4D15-9570-FDB85CA75346}"/>
    <cellStyle name="60% - Accent6 9" xfId="3046" xr:uid="{E3DD982D-577A-44D1-AE2C-0EE309C7AF39}"/>
    <cellStyle name="60% - Akzent1" xfId="3047" xr:uid="{9779C2E8-8969-4B52-A860-C9BE813CC267}"/>
    <cellStyle name="60% - Akzent2" xfId="3048" xr:uid="{D7E4E18C-4842-4104-8AA8-6C925776DC4E}"/>
    <cellStyle name="60% - Akzent3" xfId="3049" xr:uid="{14FB3465-9B5C-40E4-A619-DF8B74B30A43}"/>
    <cellStyle name="60% - Akzent4" xfId="3050" xr:uid="{8A562849-D686-492A-8513-9C5D4761D77C}"/>
    <cellStyle name="60% - Akzent5" xfId="3051" xr:uid="{06EB88D4-58B9-4CD9-B0E0-EF46518C10CC}"/>
    <cellStyle name="60% - Akzent6" xfId="3052" xr:uid="{536CA37C-61D4-4FF8-BD5F-5F8C3B2FCCC4}"/>
    <cellStyle name="60% - Colore 1" xfId="3053" xr:uid="{3B8FAFBC-D600-41FD-89C5-5C81CAAC148A}"/>
    <cellStyle name="60% - Colore 2" xfId="3054" xr:uid="{6FE0600B-4E55-4D81-A187-4C5A35544D37}"/>
    <cellStyle name="60% - Colore 3" xfId="3055" xr:uid="{8D034C97-37DF-4877-A12D-E840A2A0DF5E}"/>
    <cellStyle name="60% - Colore 4" xfId="3056" xr:uid="{5E3ECACA-BA4F-4D2C-A77F-56997D313076}"/>
    <cellStyle name="60% - Colore 5" xfId="3057" xr:uid="{44D8A265-B6E3-4FE6-A21F-6958E213A952}"/>
    <cellStyle name="60% - Colore 6" xfId="3058" xr:uid="{905BE35C-386D-4717-BD05-0B8F5254B79B}"/>
    <cellStyle name="60% - Cor4 2" xfId="3059" xr:uid="{1EB86F5B-3F6A-4F48-902D-CB7DE5F7A7E9}"/>
    <cellStyle name="a_Calc_Outputs" xfId="3060" xr:uid="{2E667E56-A348-433F-B72A-09BCABA88F75}"/>
    <cellStyle name="Accent1" xfId="51" builtinId="29" customBuiltin="1"/>
    <cellStyle name="Accent1 10" xfId="3061" xr:uid="{C0748DC3-CD03-4A7B-91CA-D7420A89E4AE}"/>
    <cellStyle name="Accent1 11" xfId="3062" xr:uid="{B9C9E1B9-CD6B-44AF-AB7B-CCE05589DD54}"/>
    <cellStyle name="Accent1 12" xfId="3063" xr:uid="{C11A4C29-8F7A-4C8E-AE10-E2EB03D13E35}"/>
    <cellStyle name="Accent1 13" xfId="3064" xr:uid="{330B8BAE-37CC-4F3C-8B25-8DD9E9DD3884}"/>
    <cellStyle name="Accent1 14" xfId="3065" xr:uid="{56F1743A-B5B9-4A44-A366-1CC8495FAF8D}"/>
    <cellStyle name="Accent1 15" xfId="3066" xr:uid="{22E4CAE3-450C-4010-A192-3B9F51D714BA}"/>
    <cellStyle name="Accent1 16" xfId="3067" xr:uid="{D8AB105F-AC6E-420B-8F94-29FCE2E94B01}"/>
    <cellStyle name="Accent1 17" xfId="3068" xr:uid="{6D7595E8-386C-419B-AF74-5AC6331D5F4C}"/>
    <cellStyle name="Accent1 18" xfId="3069" xr:uid="{A49BA8D1-D96B-4697-A3BD-08799135B037}"/>
    <cellStyle name="Accent1 19" xfId="3070" xr:uid="{87CFABD7-66D2-4256-950B-EC6835DA6AAE}"/>
    <cellStyle name="Accent1 2" xfId="3071" xr:uid="{6E5C9B71-D5D9-478B-865E-7CE23924C64A}"/>
    <cellStyle name="Accent1 2 10" xfId="3072" xr:uid="{9604042C-AE1C-41FC-8D3C-BDF4E7C7D216}"/>
    <cellStyle name="Accent1 2 10 2" xfId="3073" xr:uid="{E6D5F3E9-5800-43E9-950E-DE8EDAFA1FA1}"/>
    <cellStyle name="Accent1 2 11" xfId="3074" xr:uid="{B1CB7D20-EFC9-4F8E-A046-1B699064631B}"/>
    <cellStyle name="Accent1 2 12" xfId="42235" xr:uid="{9FBE4324-F449-4570-AA2F-5C6CF1DA4496}"/>
    <cellStyle name="Accent1 2 2" xfId="3075" xr:uid="{9355B8C3-D193-41A9-883E-B11BFEBFF01A}"/>
    <cellStyle name="Accent1 2 2 2" xfId="3076" xr:uid="{F86E0EF7-F22D-445F-995C-5AE86FCACC42}"/>
    <cellStyle name="Accent1 2 3" xfId="3077" xr:uid="{CD4B1675-38B6-4D20-A089-579DC91E1826}"/>
    <cellStyle name="Accent1 2 3 2" xfId="3078" xr:uid="{1B7FD0D0-447F-49EB-BB42-CBEBE909AC14}"/>
    <cellStyle name="Accent1 2 4" xfId="3079" xr:uid="{596362BC-83E6-4B39-A40F-BAE25CFBA832}"/>
    <cellStyle name="Accent1 2 4 2" xfId="3080" xr:uid="{717A012A-2721-472E-87A1-84E321C95255}"/>
    <cellStyle name="Accent1 2 5" xfId="3081" xr:uid="{3EF1197D-B42D-4CF1-AE4D-B1FA056E05F2}"/>
    <cellStyle name="Accent1 2 5 2" xfId="3082" xr:uid="{2F41EF95-7352-4E61-8757-E56BD71E8C37}"/>
    <cellStyle name="Accent1 2 6" xfId="3083" xr:uid="{4B6AFCF5-556E-45D9-83FE-EC0116E6A6E7}"/>
    <cellStyle name="Accent1 2 6 2" xfId="3084" xr:uid="{D12906E4-23F9-4D18-B926-1C08161E0BCD}"/>
    <cellStyle name="Accent1 2 7" xfId="3085" xr:uid="{3FD7AD03-CB28-4C03-A34D-5D6A61D1F230}"/>
    <cellStyle name="Accent1 2 7 2" xfId="3086" xr:uid="{F15EB574-A69B-45C6-AA8D-F339E9CF9ED3}"/>
    <cellStyle name="Accent1 2 8" xfId="3087" xr:uid="{D9E765A3-72B9-466F-8F0A-2BF63B48E90F}"/>
    <cellStyle name="Accent1 2 8 2" xfId="3088" xr:uid="{17EDD110-B49E-4470-A707-01571214D725}"/>
    <cellStyle name="Accent1 2 9" xfId="3089" xr:uid="{4F2D85C6-ADC3-4D68-A667-756F3C0AECC9}"/>
    <cellStyle name="Accent1 2 9 2" xfId="3090" xr:uid="{37B5387B-D7E1-4672-AF12-A3C9746A4598}"/>
    <cellStyle name="Accent1 20" xfId="3091" xr:uid="{24B4B31D-4A8C-4585-830C-CDC74940849B}"/>
    <cellStyle name="Accent1 21" xfId="3092" xr:uid="{3F93188C-FEB7-4CAC-A6F7-BAEF6BAC9CB0}"/>
    <cellStyle name="Accent1 22" xfId="3093" xr:uid="{34AFA750-5941-4B6A-B8D9-C2029E446730}"/>
    <cellStyle name="Accent1 23" xfId="3094" xr:uid="{DE8A7668-A40F-47DD-A936-BA146BEC6FDF}"/>
    <cellStyle name="Accent1 24" xfId="3095" xr:uid="{F80E7C37-D9B8-43CC-AFCD-B7D18A23C0DF}"/>
    <cellStyle name="Accent1 25" xfId="3096" xr:uid="{4E35A00B-940B-4531-BDBA-8F985AF7BC23}"/>
    <cellStyle name="Accent1 26" xfId="3097" xr:uid="{F59D772F-2EC1-4383-AF60-95E8A809D1CE}"/>
    <cellStyle name="Accent1 27" xfId="3098" xr:uid="{9C382AEF-DB81-4BCC-991F-C7D136E93E7D}"/>
    <cellStyle name="Accent1 28" xfId="3099" xr:uid="{D85CA4A4-39DC-4A3B-9307-058C2521D4DA}"/>
    <cellStyle name="Accent1 29" xfId="3100" xr:uid="{B8D81A2E-F14B-4FA0-873A-31C4CB8F9872}"/>
    <cellStyle name="Accent1 3" xfId="3101" xr:uid="{44F17ABD-247B-4958-968D-B3D0A9B048C0}"/>
    <cellStyle name="Accent1 3 10" xfId="3102" xr:uid="{2162CE46-4296-4029-9606-8982BD69F0AF}"/>
    <cellStyle name="Accent1 3 11" xfId="3103" xr:uid="{BEB47291-0581-416B-AC79-A2D165F95F74}"/>
    <cellStyle name="Accent1 3 12" xfId="3104" xr:uid="{C10614EE-7DC7-40C4-8067-6C5B1504504F}"/>
    <cellStyle name="Accent1 3 13" xfId="42314" xr:uid="{A8323329-675D-4820-A71B-5A9E6A934C68}"/>
    <cellStyle name="Accent1 3 2" xfId="3105" xr:uid="{75339498-B87E-4283-B44E-1A6F0FBEFD15}"/>
    <cellStyle name="Accent1 3 2 2" xfId="3106" xr:uid="{418C10F5-4AF7-400D-B9BD-64842DEAD128}"/>
    <cellStyle name="Accent1 3 3" xfId="3107" xr:uid="{2E0DADDF-B9B1-487B-896C-6E6B7074361C}"/>
    <cellStyle name="Accent1 3 4" xfId="3108" xr:uid="{C3872952-AE8D-4423-A9FC-BC6B1522BA46}"/>
    <cellStyle name="Accent1 3 5" xfId="3109" xr:uid="{8A2683A8-75D9-47F8-B8AA-C981AFFC5C91}"/>
    <cellStyle name="Accent1 3 6" xfId="3110" xr:uid="{A0D2E41A-2FB6-446C-B271-B3D7CB609E9F}"/>
    <cellStyle name="Accent1 3 7" xfId="3111" xr:uid="{9FC9A22F-03B0-41AB-9264-0640C6BB5053}"/>
    <cellStyle name="Accent1 3 8" xfId="3112" xr:uid="{5CD3F421-F40A-4511-9A39-2001FF824708}"/>
    <cellStyle name="Accent1 3 9" xfId="3113" xr:uid="{7F5C40A8-6DDE-4A94-9FF1-2D7109C56428}"/>
    <cellStyle name="Accent1 30" xfId="3114" xr:uid="{44B6FBD5-9AD3-4C74-A344-DCDB5D6F6249}"/>
    <cellStyle name="Accent1 31" xfId="3115" xr:uid="{BA84428D-4595-4490-88BF-0DF786FC9127}"/>
    <cellStyle name="Accent1 32" xfId="3116" xr:uid="{57FAB09C-EB1A-43FD-AC62-C510E9E698BA}"/>
    <cellStyle name="Accent1 33" xfId="3117" xr:uid="{821F2D93-6C3B-4E0D-A189-DCB15AADAFCB}"/>
    <cellStyle name="Accent1 34" xfId="3118" xr:uid="{031D43E8-F759-4A08-A77B-219E4FB108B7}"/>
    <cellStyle name="Accent1 35" xfId="3119" xr:uid="{FBC47243-740D-4751-B500-5537840244C3}"/>
    <cellStyle name="Accent1 36" xfId="3120" xr:uid="{C3E124F2-487B-4E2F-A346-C74E2BF8DB3A}"/>
    <cellStyle name="Accent1 37" xfId="3121" xr:uid="{6F261C87-89E8-4118-948F-FB0BE737653B}"/>
    <cellStyle name="Accent1 38" xfId="3122" xr:uid="{CF2A6340-33B3-4829-90CD-5789F0AFE06F}"/>
    <cellStyle name="Accent1 39" xfId="3123" xr:uid="{C5738206-CEBC-4D31-A0CA-9DF6CB4F6875}"/>
    <cellStyle name="Accent1 4" xfId="3124" xr:uid="{B897C056-381E-45F5-AD51-540C9946ECE9}"/>
    <cellStyle name="Accent1 4 10" xfId="3125" xr:uid="{C6F899D2-2B0E-469D-9943-5F268FFA1AE4}"/>
    <cellStyle name="Accent1 4 11" xfId="3126" xr:uid="{B7FA9E4C-C422-421D-86A5-D48631EE9DF3}"/>
    <cellStyle name="Accent1 4 2" xfId="3127" xr:uid="{E774EBE9-F38B-4365-836A-05C130996EE5}"/>
    <cellStyle name="Accent1 4 3" xfId="3128" xr:uid="{31509B5A-11FC-47C2-96E1-8452A2D898CF}"/>
    <cellStyle name="Accent1 4 4" xfId="3129" xr:uid="{D886F13C-B496-4A2E-B7FB-9AB36635DCCC}"/>
    <cellStyle name="Accent1 4 5" xfId="3130" xr:uid="{F623E128-B4AE-40B7-8855-AD8201AB2489}"/>
    <cellStyle name="Accent1 4 6" xfId="3131" xr:uid="{786473C0-DC9C-4CBC-9E67-47F7E9235E13}"/>
    <cellStyle name="Accent1 4 7" xfId="3132" xr:uid="{EE1E2B6A-821C-4502-970D-48B8C2803C62}"/>
    <cellStyle name="Accent1 4 8" xfId="3133" xr:uid="{C984CE62-480B-4996-A266-E791CEF4522F}"/>
    <cellStyle name="Accent1 4 9" xfId="3134" xr:uid="{4F0D4B67-B2A7-4C4E-917D-A43992778012}"/>
    <cellStyle name="Accent1 40" xfId="3135" xr:uid="{A3A24244-390C-4E6D-822F-CBB0F8D373EC}"/>
    <cellStyle name="Accent1 41" xfId="3136" xr:uid="{D00D7F65-305A-4B3A-A159-18607B87D6A7}"/>
    <cellStyle name="Accent1 42" xfId="3137" xr:uid="{F3B111F4-1552-4DAD-8E7F-7CDD63BED458}"/>
    <cellStyle name="Accent1 43" xfId="3138" xr:uid="{035BF8E0-DCC9-45DC-8161-6F19B6E90210}"/>
    <cellStyle name="Accent1 5" xfId="3139" xr:uid="{B47864C3-320C-4D84-82EC-E4E52058D44A}"/>
    <cellStyle name="Accent1 5 10" xfId="3140" xr:uid="{DD1BB56F-0919-45F0-B2B6-B7D0E18F3353}"/>
    <cellStyle name="Accent1 5 11" xfId="3141" xr:uid="{FEB2F248-47B4-4F25-9A4F-3F459FB597E5}"/>
    <cellStyle name="Accent1 5 2" xfId="3142" xr:uid="{63102FA3-2F69-4D37-A2A7-5F18ED5B522B}"/>
    <cellStyle name="Accent1 5 3" xfId="3143" xr:uid="{6FFA7C03-216A-45EC-A833-53A0BB103157}"/>
    <cellStyle name="Accent1 5 4" xfId="3144" xr:uid="{0551C47C-C1F1-44D3-A3FB-3E4748D05646}"/>
    <cellStyle name="Accent1 5 5" xfId="3145" xr:uid="{5C2B5BE9-17F8-4B69-8810-1A77F8F44BE4}"/>
    <cellStyle name="Accent1 5 6" xfId="3146" xr:uid="{3F0A1C24-5610-4F9A-A4A1-E781079BB26A}"/>
    <cellStyle name="Accent1 5 7" xfId="3147" xr:uid="{C697CB99-CB40-4F9B-8602-18A53ECC5DB2}"/>
    <cellStyle name="Accent1 5 8" xfId="3148" xr:uid="{4EF0E617-7860-445B-BE10-2AAACF06B26B}"/>
    <cellStyle name="Accent1 5 9" xfId="3149" xr:uid="{9FA47AE3-E75F-4EBB-AFE1-54E733A1148F}"/>
    <cellStyle name="Accent1 6" xfId="3150" xr:uid="{E03EBCC1-3621-433E-961A-DAB55D42B7F7}"/>
    <cellStyle name="Accent1 6 10" xfId="3151" xr:uid="{254FC358-B506-4FE9-8E8B-BEF2757EE292}"/>
    <cellStyle name="Accent1 6 11" xfId="3152" xr:uid="{20F262B2-17BA-496C-AC8A-661514A4F735}"/>
    <cellStyle name="Accent1 6 2" xfId="3153" xr:uid="{01F2BAD7-700C-4D8E-AE7A-C5E5E0150BCE}"/>
    <cellStyle name="Accent1 6 3" xfId="3154" xr:uid="{181AC00D-29DB-4993-8C83-3C6794A9A29B}"/>
    <cellStyle name="Accent1 6 4" xfId="3155" xr:uid="{70DF4EDE-8A46-4537-AD29-A704CE00D2D0}"/>
    <cellStyle name="Accent1 6 5" xfId="3156" xr:uid="{DEFE134B-E9D6-4DEC-BBD5-C50BE41A4A04}"/>
    <cellStyle name="Accent1 6 6" xfId="3157" xr:uid="{64E3C504-A54E-47A2-8C35-F853C3FD7BB6}"/>
    <cellStyle name="Accent1 6 7" xfId="3158" xr:uid="{68D4CF0D-C362-4165-8A77-01003D8213C2}"/>
    <cellStyle name="Accent1 6 8" xfId="3159" xr:uid="{384A8FB0-5FCA-4520-A5F1-3DEDBD5BF25D}"/>
    <cellStyle name="Accent1 6 9" xfId="3160" xr:uid="{3181D9FF-F742-4395-AAA0-6E3C82DBACBD}"/>
    <cellStyle name="Accent1 7" xfId="3161" xr:uid="{DA9B4F74-D4A5-446C-A980-533EAB4FF198}"/>
    <cellStyle name="Accent1 8" xfId="3162" xr:uid="{5709BBA4-C1B5-425C-BA7A-C9B09E78820D}"/>
    <cellStyle name="Accent1 9" xfId="3163" xr:uid="{BE3BE22E-24BD-4C8E-B2B0-5182B9ED9344}"/>
    <cellStyle name="Accent2" xfId="54" builtinId="33" customBuiltin="1"/>
    <cellStyle name="Accent2 10" xfId="3164" xr:uid="{C3B07C7C-B8B8-4D39-9830-50A70A416C0F}"/>
    <cellStyle name="Accent2 11" xfId="3165" xr:uid="{104D5FC8-6305-47FC-919A-325E517AE398}"/>
    <cellStyle name="Accent2 12" xfId="3166" xr:uid="{7A1B23C7-6A8F-49BA-A270-4B1A163DD024}"/>
    <cellStyle name="Accent2 13" xfId="3167" xr:uid="{8BC169B4-0DF7-42FA-A3D2-5BF771F05F40}"/>
    <cellStyle name="Accent2 14" xfId="3168" xr:uid="{A6D623F3-CA53-4C87-BFFC-1EA138770D66}"/>
    <cellStyle name="Accent2 15" xfId="3169" xr:uid="{1E05F689-F0CB-455B-88CD-C2FB645D2BEC}"/>
    <cellStyle name="Accent2 16" xfId="3170" xr:uid="{D6A5F245-F7B2-44E4-BE85-860EA68951EF}"/>
    <cellStyle name="Accent2 17" xfId="3171" xr:uid="{40975417-17E6-417F-BF96-0B48D65F586D}"/>
    <cellStyle name="Accent2 18" xfId="3172" xr:uid="{B96D5EB3-1F87-4D9D-ACA0-0B75874C7BEF}"/>
    <cellStyle name="Accent2 19" xfId="3173" xr:uid="{FAA26CAF-1E99-4FED-96DC-143621891EC0}"/>
    <cellStyle name="Accent2 2" xfId="3174" xr:uid="{35E985E6-0ED8-428C-B438-1A047720E9F8}"/>
    <cellStyle name="Accent2 2 10" xfId="3175" xr:uid="{9E1BEA65-F694-4F05-9624-39C2E9DE20F4}"/>
    <cellStyle name="Accent2 2 10 2" xfId="3176" xr:uid="{F7BC2B60-809B-4693-9006-FE09A91DE424}"/>
    <cellStyle name="Accent2 2 11" xfId="3177" xr:uid="{50139C81-56AC-498E-9C5C-892DF572E6BE}"/>
    <cellStyle name="Accent2 2 12" xfId="42236" xr:uid="{34D13928-3E0B-41AD-A09C-465C2FECF623}"/>
    <cellStyle name="Accent2 2 2" xfId="3178" xr:uid="{6AC6427F-45D5-409F-9A28-48A5866E365E}"/>
    <cellStyle name="Accent2 2 2 2" xfId="3179" xr:uid="{478CECC6-64F7-4CED-BF36-59CC344D94BA}"/>
    <cellStyle name="Accent2 2 3" xfId="3180" xr:uid="{F539BA12-79E5-4C73-B63E-FE50A72D034F}"/>
    <cellStyle name="Accent2 2 3 2" xfId="3181" xr:uid="{421FA7BC-8C80-4972-B395-B5E00163FADD}"/>
    <cellStyle name="Accent2 2 4" xfId="3182" xr:uid="{37D9E96E-34EC-462D-BEC5-BE2F02CD111B}"/>
    <cellStyle name="Accent2 2 4 2" xfId="3183" xr:uid="{0642505E-1C11-456A-87DE-C7E16243E4C6}"/>
    <cellStyle name="Accent2 2 5" xfId="3184" xr:uid="{BF992205-08BB-49B6-8202-2655445674CF}"/>
    <cellStyle name="Accent2 2 5 2" xfId="3185" xr:uid="{DE6F0268-BD96-4A95-8E98-C5051CB06FB2}"/>
    <cellStyle name="Accent2 2 6" xfId="3186" xr:uid="{A61C53F3-2B57-4BAC-ABA1-825BB44B7CA6}"/>
    <cellStyle name="Accent2 2 6 2" xfId="3187" xr:uid="{D1119C39-1047-416E-996F-2A77D5B699A1}"/>
    <cellStyle name="Accent2 2 7" xfId="3188" xr:uid="{0E3B466E-7CA2-4044-BD9B-BEB9DDA34395}"/>
    <cellStyle name="Accent2 2 7 2" xfId="3189" xr:uid="{CE644B46-3993-4A70-AE7B-80722611A879}"/>
    <cellStyle name="Accent2 2 8" xfId="3190" xr:uid="{DE2DB5A7-E49E-4575-A4BD-8AE3C7F9FD78}"/>
    <cellStyle name="Accent2 2 8 2" xfId="3191" xr:uid="{93F1B0CA-3BEF-4B7A-9733-98582B23E1EE}"/>
    <cellStyle name="Accent2 2 9" xfId="3192" xr:uid="{88E2D8BE-D943-4A37-AF19-FBE866FB51F1}"/>
    <cellStyle name="Accent2 2 9 2" xfId="3193" xr:uid="{AE785B29-374B-4D15-A19E-CAB560377BE0}"/>
    <cellStyle name="Accent2 20" xfId="3194" xr:uid="{F77EEF6E-AB90-4404-8894-10B18175960B}"/>
    <cellStyle name="Accent2 21" xfId="3195" xr:uid="{4B4939C3-226C-4DB5-8F80-07DA23A1905A}"/>
    <cellStyle name="Accent2 22" xfId="3196" xr:uid="{2F276EA7-F630-431F-B95A-3B2367AEF9AB}"/>
    <cellStyle name="Accent2 23" xfId="3197" xr:uid="{DBE956D6-4C82-43C7-ACA3-699EC587B68C}"/>
    <cellStyle name="Accent2 24" xfId="3198" xr:uid="{9964E59B-A888-436B-864E-FDA39FEFA891}"/>
    <cellStyle name="Accent2 25" xfId="3199" xr:uid="{97598B97-066F-48F6-90FF-F80AB1BC66FF}"/>
    <cellStyle name="Accent2 26" xfId="3200" xr:uid="{72A7F4AA-DB7C-44BE-B7FF-FCAE9737D87D}"/>
    <cellStyle name="Accent2 27" xfId="3201" xr:uid="{99AAA8CD-7DC1-41B6-82E7-38A7A782EA88}"/>
    <cellStyle name="Accent2 28" xfId="3202" xr:uid="{5A45F522-BF0B-4A68-AC3C-0F950117F94F}"/>
    <cellStyle name="Accent2 29" xfId="3203" xr:uid="{CC2BD0AC-B9A5-471A-AB1E-159526CDFCCE}"/>
    <cellStyle name="Accent2 3" xfId="3204" xr:uid="{67D5C528-6FD1-44F6-A9BA-4A8EDF90B7AC}"/>
    <cellStyle name="Accent2 3 10" xfId="3205" xr:uid="{ED04CBC6-D395-4E93-9565-0FE2A2274FC7}"/>
    <cellStyle name="Accent2 3 11" xfId="3206" xr:uid="{967DEF95-2F8B-48D7-86FE-628F9D84ADE8}"/>
    <cellStyle name="Accent2 3 12" xfId="3207" xr:uid="{05728F5F-C475-48A4-94D1-B4FC4DFE1B4F}"/>
    <cellStyle name="Accent2 3 13" xfId="42315" xr:uid="{2A3D5831-E4D5-4B5B-9239-52F255ABC9D6}"/>
    <cellStyle name="Accent2 3 2" xfId="3208" xr:uid="{DBDBF699-89F0-477B-A651-8186540A6C2B}"/>
    <cellStyle name="Accent2 3 2 2" xfId="3209" xr:uid="{CF1AE07C-D88C-42AF-A086-EF99D05F0C1D}"/>
    <cellStyle name="Accent2 3 3" xfId="3210" xr:uid="{441455B0-8F7B-4EB0-AF06-89F611258EA0}"/>
    <cellStyle name="Accent2 3 4" xfId="3211" xr:uid="{4CB11DC9-AA73-46CC-BCBD-DE04C7B83ED8}"/>
    <cellStyle name="Accent2 3 5" xfId="3212" xr:uid="{FECAA453-3D67-475F-BBFE-C22E61B112E2}"/>
    <cellStyle name="Accent2 3 6" xfId="3213" xr:uid="{A84876CA-FDE8-4F13-BE2A-B5639E6C5D9C}"/>
    <cellStyle name="Accent2 3 7" xfId="3214" xr:uid="{E3120886-13BA-442D-A157-5706B3FC0E02}"/>
    <cellStyle name="Accent2 3 8" xfId="3215" xr:uid="{5109403B-4BAB-42F5-9C89-1DD94B46D31D}"/>
    <cellStyle name="Accent2 3 9" xfId="3216" xr:uid="{693540A7-D070-40AA-837C-88DDC0159E45}"/>
    <cellStyle name="Accent2 30" xfId="3217" xr:uid="{F18A3C05-6087-4B1E-86CC-BEDAE83EAD5C}"/>
    <cellStyle name="Accent2 31" xfId="3218" xr:uid="{52BC6BE9-256A-4BFD-AA45-623CBCDFE94A}"/>
    <cellStyle name="Accent2 32" xfId="3219" xr:uid="{81F1F2BE-8825-43BA-89C6-F1FB8569F26E}"/>
    <cellStyle name="Accent2 33" xfId="3220" xr:uid="{07F4AB57-28CA-4C48-BB3A-0424D2FAE10B}"/>
    <cellStyle name="Accent2 34" xfId="3221" xr:uid="{311F2761-C93C-450A-A45C-890DF513DA8C}"/>
    <cellStyle name="Accent2 35" xfId="3222" xr:uid="{555E28AF-622E-469B-ACD9-4BB0BDFB9788}"/>
    <cellStyle name="Accent2 36" xfId="3223" xr:uid="{2C04605B-D39F-4C26-8202-9D611B3C3E98}"/>
    <cellStyle name="Accent2 37" xfId="3224" xr:uid="{8E4AFBFE-7923-4E2F-B3A2-1225FE183D55}"/>
    <cellStyle name="Accent2 38" xfId="3225" xr:uid="{F04390C5-B7A3-4AAE-A39E-1F9C825F6E06}"/>
    <cellStyle name="Accent2 39" xfId="3226" xr:uid="{3B9290B8-00DC-4A55-A6C4-5AB7D42449BC}"/>
    <cellStyle name="Accent2 4" xfId="3227" xr:uid="{D8AAF909-0C72-4C2B-AC19-30D2BA2FA751}"/>
    <cellStyle name="Accent2 4 10" xfId="3228" xr:uid="{7CCF5FC3-376B-49AC-9D3A-CA9373C29167}"/>
    <cellStyle name="Accent2 4 11" xfId="3229" xr:uid="{58196230-B2AA-4980-87C5-40898351D5D3}"/>
    <cellStyle name="Accent2 4 2" xfId="3230" xr:uid="{301487CB-6ACB-4C52-87E0-6FFD6B14AA5C}"/>
    <cellStyle name="Accent2 4 3" xfId="3231" xr:uid="{28B155B4-F501-411E-BB38-CCCF94A0A3A1}"/>
    <cellStyle name="Accent2 4 4" xfId="3232" xr:uid="{ED389D3F-885D-4E7A-B74A-7AC32BFC84CD}"/>
    <cellStyle name="Accent2 4 5" xfId="3233" xr:uid="{1FF64D30-BDC7-498C-A65B-71F8A7956A38}"/>
    <cellStyle name="Accent2 4 6" xfId="3234" xr:uid="{306DCD65-B551-42E8-9637-2F4588F7E8D9}"/>
    <cellStyle name="Accent2 4 7" xfId="3235" xr:uid="{46556379-EEA1-40FB-A478-DC510C8A1E78}"/>
    <cellStyle name="Accent2 4 8" xfId="3236" xr:uid="{FE8DD442-4915-437D-B50B-62B0552E54A4}"/>
    <cellStyle name="Accent2 4 9" xfId="3237" xr:uid="{609BF32A-9B44-48F7-BFC8-466B8DAE1092}"/>
    <cellStyle name="Accent2 40" xfId="3238" xr:uid="{A88500B2-4690-4F60-9A0B-DCE64A232694}"/>
    <cellStyle name="Accent2 41" xfId="3239" xr:uid="{EEA2806F-D3EA-429D-AE2B-1982A1193DD2}"/>
    <cellStyle name="Accent2 42" xfId="3240" xr:uid="{29079EFA-57BD-478C-BDE1-AC275976D8EA}"/>
    <cellStyle name="Accent2 43" xfId="3241" xr:uid="{9BF5CBF8-78BB-44EF-9D3D-950FC2CD2DB5}"/>
    <cellStyle name="Accent2 5" xfId="3242" xr:uid="{7CFC61A4-155B-4DE8-9BCC-7AE795A26CB0}"/>
    <cellStyle name="Accent2 5 10" xfId="3243" xr:uid="{2978D02A-4A56-443E-B41D-8A36F4937FD3}"/>
    <cellStyle name="Accent2 5 11" xfId="3244" xr:uid="{9CA20E66-8A53-4849-860E-C457B6F43156}"/>
    <cellStyle name="Accent2 5 2" xfId="3245" xr:uid="{E109BECC-0452-4055-A358-184CE44BAE1B}"/>
    <cellStyle name="Accent2 5 3" xfId="3246" xr:uid="{D34CF691-63DF-44C5-8C26-A1408831146D}"/>
    <cellStyle name="Accent2 5 4" xfId="3247" xr:uid="{95F0841D-9A98-47E6-8984-798DF3E25D03}"/>
    <cellStyle name="Accent2 5 5" xfId="3248" xr:uid="{BD34CE3E-1C1D-45AB-9170-693D7B5CEEAA}"/>
    <cellStyle name="Accent2 5 6" xfId="3249" xr:uid="{B90AE7F3-62D9-4BCA-8850-C6D08765EE3A}"/>
    <cellStyle name="Accent2 5 7" xfId="3250" xr:uid="{AC6D633F-87AE-42C1-A16C-D25F3D3EB02F}"/>
    <cellStyle name="Accent2 5 8" xfId="3251" xr:uid="{1D61AF67-9353-495B-8593-F6681CB3AA25}"/>
    <cellStyle name="Accent2 5 9" xfId="3252" xr:uid="{02049CC7-31F7-4AC3-8614-615F4356DA7C}"/>
    <cellStyle name="Accent2 6" xfId="3253" xr:uid="{716DBFDE-ED4F-41F8-9BD2-AFB4F6D26A89}"/>
    <cellStyle name="Accent2 6 10" xfId="3254" xr:uid="{1FDD31F2-4CA0-4F35-A548-F9DBF6DFDC38}"/>
    <cellStyle name="Accent2 6 11" xfId="3255" xr:uid="{36BD0F08-0AC2-4AEA-AF7F-7276A8DCFEF6}"/>
    <cellStyle name="Accent2 6 2" xfId="3256" xr:uid="{25053584-7451-4A6D-8CBC-6081153C7F0B}"/>
    <cellStyle name="Accent2 6 3" xfId="3257" xr:uid="{4FE596D9-7231-4F79-BCA9-7E53D6476E3C}"/>
    <cellStyle name="Accent2 6 4" xfId="3258" xr:uid="{77540FDC-D098-46ED-9E36-31C052C71707}"/>
    <cellStyle name="Accent2 6 5" xfId="3259" xr:uid="{D0F6DC9D-13C9-47CD-B366-E0B3EB8A5EE3}"/>
    <cellStyle name="Accent2 6 6" xfId="3260" xr:uid="{2ED323C8-58E2-4692-B5C1-69177B311B1B}"/>
    <cellStyle name="Accent2 6 7" xfId="3261" xr:uid="{4BDA8372-383C-4B70-830F-330C4896D84D}"/>
    <cellStyle name="Accent2 6 8" xfId="3262" xr:uid="{A9216A12-C788-4FE0-B9B1-25F508B923AF}"/>
    <cellStyle name="Accent2 6 9" xfId="3263" xr:uid="{D0D07FE5-7572-4A37-AE39-B99AE85CECC3}"/>
    <cellStyle name="Accent2 7" xfId="3264" xr:uid="{2FD3AD94-133E-4B7A-BC10-A826EA233AFC}"/>
    <cellStyle name="Accent2 8" xfId="3265" xr:uid="{46924FE3-C41B-44F8-9C90-EA4AAB177C13}"/>
    <cellStyle name="Accent2 9" xfId="3266" xr:uid="{6630BF3A-99CA-49CF-B5D3-121DD1805194}"/>
    <cellStyle name="Accent3" xfId="57" builtinId="37" customBuiltin="1"/>
    <cellStyle name="Accent3 10" xfId="3267" xr:uid="{D319EC22-90D1-4136-BA0F-9B5D8CAC2A71}"/>
    <cellStyle name="Accent3 11" xfId="3268" xr:uid="{B741A4CE-B21F-43F0-BB25-9B1DCEAE6D63}"/>
    <cellStyle name="Accent3 12" xfId="3269" xr:uid="{3CB4AC91-7D66-4C6C-BD88-09763EB19824}"/>
    <cellStyle name="Accent3 13" xfId="3270" xr:uid="{DCC32C61-5139-455E-B453-9CD7CE3274CC}"/>
    <cellStyle name="Accent3 14" xfId="3271" xr:uid="{5AFAF64D-0AAD-4EA6-9038-5ABA552B62A4}"/>
    <cellStyle name="Accent3 15" xfId="3272" xr:uid="{4A2027CF-D8F1-4DB0-AF7F-ACBCCE487627}"/>
    <cellStyle name="Accent3 16" xfId="3273" xr:uid="{7CC78117-18DB-4AD2-9A60-1128D577E9A2}"/>
    <cellStyle name="Accent3 17" xfId="3274" xr:uid="{491CA36B-BAA9-45E0-BFA5-EEDA6A8EF7FC}"/>
    <cellStyle name="Accent3 18" xfId="3275" xr:uid="{CCEA8864-9E87-4CB4-B772-513CD3301816}"/>
    <cellStyle name="Accent3 19" xfId="3276" xr:uid="{644C1377-EAB5-485F-B7FC-D9ABB3AF77CE}"/>
    <cellStyle name="Accent3 2" xfId="3277" xr:uid="{74F3F489-5593-4DD8-B6D6-92610CD57C31}"/>
    <cellStyle name="Accent3 2 10" xfId="3278" xr:uid="{88777B97-6C3C-4BB2-84FA-9D0F10FDC62F}"/>
    <cellStyle name="Accent3 2 10 2" xfId="3279" xr:uid="{B15F3C7F-139B-4A73-9936-86AAFA7887D1}"/>
    <cellStyle name="Accent3 2 11" xfId="3280" xr:uid="{4211CC2E-5763-4475-90CB-EE041765F01B}"/>
    <cellStyle name="Accent3 2 12" xfId="42237" xr:uid="{D520AE01-AEE3-47AF-AEAA-9604600047BD}"/>
    <cellStyle name="Accent3 2 2" xfId="3281" xr:uid="{4C8DAC6C-717C-44B3-866C-14EEF9895F8C}"/>
    <cellStyle name="Accent3 2 2 2" xfId="3282" xr:uid="{1F7C9FAD-8B8C-4F8E-87FA-F4154A832E9A}"/>
    <cellStyle name="Accent3 2 3" xfId="3283" xr:uid="{BB3B84A9-D4AB-4E77-9C73-36BEEA0CDA3B}"/>
    <cellStyle name="Accent3 2 3 2" xfId="3284" xr:uid="{2519337A-288B-4383-B0D5-8CE3E55A32F1}"/>
    <cellStyle name="Accent3 2 4" xfId="3285" xr:uid="{E998ED56-E6C0-4BD4-AE60-AFB0C349462C}"/>
    <cellStyle name="Accent3 2 4 2" xfId="3286" xr:uid="{9247EA1C-C80F-4A0F-9A17-AFE25A32C1A5}"/>
    <cellStyle name="Accent3 2 5" xfId="3287" xr:uid="{BDC418AC-5AD4-4E09-8EFD-EF86DD1AEEE5}"/>
    <cellStyle name="Accent3 2 5 2" xfId="3288" xr:uid="{EC8DD61F-E5D9-4553-8675-0E8FD3F7A312}"/>
    <cellStyle name="Accent3 2 6" xfId="3289" xr:uid="{BAFEAFDB-841D-4679-A7D7-9DD25F0679E2}"/>
    <cellStyle name="Accent3 2 6 2" xfId="3290" xr:uid="{779BD1E5-F9B6-4EA7-9600-8F34FDA65A26}"/>
    <cellStyle name="Accent3 2 7" xfId="3291" xr:uid="{7402DCBE-DF78-4EC0-BFFA-3ED1A9E97CC1}"/>
    <cellStyle name="Accent3 2 7 2" xfId="3292" xr:uid="{2FA7B10E-8BB3-4E7C-B377-7120E31D807E}"/>
    <cellStyle name="Accent3 2 8" xfId="3293" xr:uid="{563AFC31-E057-4830-B4D5-CAAF1909494C}"/>
    <cellStyle name="Accent3 2 8 2" xfId="3294" xr:uid="{80487A14-73DA-4755-88BC-C18B9C562410}"/>
    <cellStyle name="Accent3 2 9" xfId="3295" xr:uid="{A05B165F-FD1F-42CC-A6DC-399E5042E29F}"/>
    <cellStyle name="Accent3 2 9 2" xfId="3296" xr:uid="{E1D7F694-0B29-4676-ACFB-34A86A8E9502}"/>
    <cellStyle name="Accent3 20" xfId="3297" xr:uid="{E320CB0E-12CC-4095-ABA7-6DD07CA9AF44}"/>
    <cellStyle name="Accent3 21" xfId="3298" xr:uid="{744F4A33-74BF-4A33-8D74-CE43DD515077}"/>
    <cellStyle name="Accent3 22" xfId="3299" xr:uid="{ECC502FE-D79D-4163-B53A-1907BC3EC796}"/>
    <cellStyle name="Accent3 23" xfId="3300" xr:uid="{519A9497-30B7-428A-81C0-1E13BAAC48D2}"/>
    <cellStyle name="Accent3 24" xfId="3301" xr:uid="{14A76399-15C3-40A7-BBDB-345216C925FE}"/>
    <cellStyle name="Accent3 25" xfId="3302" xr:uid="{5FA7885A-C858-472F-9C7D-29D9FB70F5FD}"/>
    <cellStyle name="Accent3 26" xfId="3303" xr:uid="{EBC65348-3265-4198-BF7F-656F0E48ECF7}"/>
    <cellStyle name="Accent3 27" xfId="3304" xr:uid="{4A10B699-802D-4CB2-9A06-4D1EFBECFF35}"/>
    <cellStyle name="Accent3 28" xfId="3305" xr:uid="{5547925B-4647-4EFD-991A-BA51875881DD}"/>
    <cellStyle name="Accent3 29" xfId="3306" xr:uid="{8EF31583-FF06-42DC-9574-892B61F552EF}"/>
    <cellStyle name="Accent3 3" xfId="3307" xr:uid="{DBA618C5-1082-4928-ACFE-F7E585EBD826}"/>
    <cellStyle name="Accent3 3 10" xfId="3308" xr:uid="{28F050AD-216F-4267-831D-6D01CC464D68}"/>
    <cellStyle name="Accent3 3 11" xfId="3309" xr:uid="{D0AD1010-7B15-410F-8DC9-EADC73F75EC9}"/>
    <cellStyle name="Accent3 3 12" xfId="3310" xr:uid="{01DBFDEE-9F01-4F0B-80BB-D29B388C7146}"/>
    <cellStyle name="Accent3 3 13" xfId="42316" xr:uid="{092F6ED4-FB78-44A9-892B-078B8DC10F06}"/>
    <cellStyle name="Accent3 3 2" xfId="3311" xr:uid="{D39B59BD-2ED2-4625-882E-966EEFC85D8D}"/>
    <cellStyle name="Accent3 3 2 2" xfId="3312" xr:uid="{AAFD9D87-1910-4AE7-8882-580FA9E32923}"/>
    <cellStyle name="Accent3 3 3" xfId="3313" xr:uid="{E10C6581-585E-4E54-97AF-9F65AB67B86C}"/>
    <cellStyle name="Accent3 3 4" xfId="3314" xr:uid="{2F257BE1-4E65-43B2-8652-2B67CB44B290}"/>
    <cellStyle name="Accent3 3 5" xfId="3315" xr:uid="{DE9DEE31-C093-4E7E-9D1A-E9D4E4FE72C3}"/>
    <cellStyle name="Accent3 3 6" xfId="3316" xr:uid="{ECAE0131-7FA9-44DC-ADE7-89211311DA54}"/>
    <cellStyle name="Accent3 3 7" xfId="3317" xr:uid="{C654F20D-848C-4BFE-8B4C-4095CD4C2E59}"/>
    <cellStyle name="Accent3 3 8" xfId="3318" xr:uid="{B01DDE25-8FED-4857-8C95-D6B8E6000166}"/>
    <cellStyle name="Accent3 3 9" xfId="3319" xr:uid="{05F3401B-8285-4832-918D-053637FD1271}"/>
    <cellStyle name="Accent3 30" xfId="3320" xr:uid="{A3B81D40-A5FC-4A4F-91B2-6369DC822958}"/>
    <cellStyle name="Accent3 31" xfId="3321" xr:uid="{52F10908-3575-4C73-9A2B-370855DA1A36}"/>
    <cellStyle name="Accent3 32" xfId="3322" xr:uid="{CC27525E-D78B-4B7D-B7B1-DB7D330513D2}"/>
    <cellStyle name="Accent3 33" xfId="3323" xr:uid="{3532010A-5DCB-4334-B5B0-65666F5D91C2}"/>
    <cellStyle name="Accent3 34" xfId="3324" xr:uid="{3BF1641C-5CC7-4516-AFD0-5A3E85675A0B}"/>
    <cellStyle name="Accent3 35" xfId="3325" xr:uid="{0CE47EA8-2FEB-45ED-97FD-1E643BC52114}"/>
    <cellStyle name="Accent3 36" xfId="3326" xr:uid="{0C2616C7-840F-4AB1-9715-C03515C939B6}"/>
    <cellStyle name="Accent3 37" xfId="3327" xr:uid="{89C295B6-0E70-4083-A865-C2A74965068F}"/>
    <cellStyle name="Accent3 38" xfId="3328" xr:uid="{0DA4A754-B4EF-482B-A133-A465E0FDCA8B}"/>
    <cellStyle name="Accent3 39" xfId="3329" xr:uid="{8B65654C-0E1E-4C93-BB55-5659DA041DA6}"/>
    <cellStyle name="Accent3 4" xfId="3330" xr:uid="{C130BBF6-A9EE-4842-99FB-0AF778F1B76D}"/>
    <cellStyle name="Accent3 4 10" xfId="3331" xr:uid="{54D28245-254E-487B-BDF3-C08C7365632F}"/>
    <cellStyle name="Accent3 4 11" xfId="3332" xr:uid="{1E9612FE-697F-4B61-BAD9-ED254DA99ABC}"/>
    <cellStyle name="Accent3 4 2" xfId="3333" xr:uid="{636C0C20-9E85-4BBB-A00C-3EB8A2C75591}"/>
    <cellStyle name="Accent3 4 3" xfId="3334" xr:uid="{3F657A68-4639-440A-865D-15D93C3F4E03}"/>
    <cellStyle name="Accent3 4 4" xfId="3335" xr:uid="{D99BCCEA-C986-495D-AE63-A5942EB80E73}"/>
    <cellStyle name="Accent3 4 5" xfId="3336" xr:uid="{C8D71046-2A5D-4CB0-BE10-0214D7B5DA03}"/>
    <cellStyle name="Accent3 4 6" xfId="3337" xr:uid="{A4B7A608-3D0B-4DC6-A28C-B779CC3F017E}"/>
    <cellStyle name="Accent3 4 7" xfId="3338" xr:uid="{8A1EB0AC-1650-42FF-A3E5-1D1939E2DEBD}"/>
    <cellStyle name="Accent3 4 8" xfId="3339" xr:uid="{E210BE4E-DFC8-449C-8020-FE693706DF7A}"/>
    <cellStyle name="Accent3 4 9" xfId="3340" xr:uid="{0BB8DF03-ED60-4F02-B2D9-F15CB93100C3}"/>
    <cellStyle name="Accent3 40" xfId="3341" xr:uid="{A6C8CC68-A250-4E3F-AD63-B10980D37303}"/>
    <cellStyle name="Accent3 41" xfId="3342" xr:uid="{FBF56310-E7E7-42B0-A7BB-410C2D6EF78D}"/>
    <cellStyle name="Accent3 42" xfId="3343" xr:uid="{837FD0EC-A595-4EF5-8AC8-066C4D087FCF}"/>
    <cellStyle name="Accent3 43" xfId="3344" xr:uid="{C02CE06C-2D21-4204-8D30-1674EEDAA2C0}"/>
    <cellStyle name="Accent3 5" xfId="3345" xr:uid="{CF7C43D6-DDAF-486F-8D8E-2EA0958C6981}"/>
    <cellStyle name="Accent3 5 10" xfId="3346" xr:uid="{52C871BD-B4E6-442C-82DB-5A1E83C623CE}"/>
    <cellStyle name="Accent3 5 11" xfId="3347" xr:uid="{FB36A362-9B37-495D-AE9D-DBB976EBBB84}"/>
    <cellStyle name="Accent3 5 2" xfId="3348" xr:uid="{863EAAE7-91A3-4C5F-A437-D8AD892C45DD}"/>
    <cellStyle name="Accent3 5 3" xfId="3349" xr:uid="{2FC01E43-1D5B-48C6-BB78-A18D0F06E6B4}"/>
    <cellStyle name="Accent3 5 4" xfId="3350" xr:uid="{62EF055E-0740-447B-9E76-8E20CEF7C991}"/>
    <cellStyle name="Accent3 5 5" xfId="3351" xr:uid="{6EFEDF5C-02F7-4CC6-9481-2B29376BAB9B}"/>
    <cellStyle name="Accent3 5 6" xfId="3352" xr:uid="{A2AE7AB9-8C4F-4E28-B80C-E65463DCF60B}"/>
    <cellStyle name="Accent3 5 7" xfId="3353" xr:uid="{F07F402D-7233-429E-8081-F0B9E99480FE}"/>
    <cellStyle name="Accent3 5 8" xfId="3354" xr:uid="{B556EDAA-2BE2-4A7F-8FF5-7FB438D74013}"/>
    <cellStyle name="Accent3 5 9" xfId="3355" xr:uid="{A1EFDB4B-46C4-4CBD-8E12-63AB7A0682DB}"/>
    <cellStyle name="Accent3 6" xfId="3356" xr:uid="{49742F38-611D-45F4-A264-DB7275A05D2A}"/>
    <cellStyle name="Accent3 6 10" xfId="3357" xr:uid="{4703E0CD-1410-4654-827A-60EE96E0F35C}"/>
    <cellStyle name="Accent3 6 11" xfId="3358" xr:uid="{EF0B2E66-158B-48C8-ABCE-446C69427061}"/>
    <cellStyle name="Accent3 6 2" xfId="3359" xr:uid="{63B0A1DC-6A8F-4C5C-9A03-7A69B0B036BE}"/>
    <cellStyle name="Accent3 6 3" xfId="3360" xr:uid="{15D853C5-2707-4551-B2A1-F15B67D9B825}"/>
    <cellStyle name="Accent3 6 4" xfId="3361" xr:uid="{9A866764-3FD3-40FF-99C1-DC8A27CAE0C8}"/>
    <cellStyle name="Accent3 6 5" xfId="3362" xr:uid="{2F385D2F-CE59-4219-9492-98BFAC1D2DF5}"/>
    <cellStyle name="Accent3 6 6" xfId="3363" xr:uid="{AA27351B-600E-444E-9A55-0AD730B17127}"/>
    <cellStyle name="Accent3 6 7" xfId="3364" xr:uid="{59265268-F916-4A13-815A-3ACC14093423}"/>
    <cellStyle name="Accent3 6 8" xfId="3365" xr:uid="{51C9D989-0CB2-4037-A1ED-BDD4C554EAE5}"/>
    <cellStyle name="Accent3 6 9" xfId="3366" xr:uid="{BCD14690-A99E-499B-B910-603C9AF47B1F}"/>
    <cellStyle name="Accent3 7" xfId="3367" xr:uid="{EBA44B84-14B3-4558-8099-DDD3CAEAEC47}"/>
    <cellStyle name="Accent3 8" xfId="3368" xr:uid="{13E93995-6F08-4127-82D9-DCC8FA1976B2}"/>
    <cellStyle name="Accent3 9" xfId="3369" xr:uid="{7F7D7B2F-7AC4-46E5-9D5F-434FF9B3957E}"/>
    <cellStyle name="Accent4" xfId="60" builtinId="41" customBuiltin="1"/>
    <cellStyle name="Accent4 10" xfId="3370" xr:uid="{737B8085-AB35-42E1-8AAB-F90461CE6156}"/>
    <cellStyle name="Accent4 11" xfId="3371" xr:uid="{E84B77E3-08B4-4236-963D-33168E99DBC6}"/>
    <cellStyle name="Accent4 12" xfId="3372" xr:uid="{1ACA5CB9-2FBE-4C8B-ADD4-EAD0B853341B}"/>
    <cellStyle name="Accent4 13" xfId="3373" xr:uid="{DA153A42-3145-4A27-91DC-38054F0F3594}"/>
    <cellStyle name="Accent4 14" xfId="3374" xr:uid="{B2C3243C-4890-4998-959A-5A53765980E0}"/>
    <cellStyle name="Accent4 15" xfId="3375" xr:uid="{E4195EA3-6B9D-451D-9CD6-AD411BFDFEF5}"/>
    <cellStyle name="Accent4 16" xfId="3376" xr:uid="{3005AD7A-B400-4061-8006-ADAB878F2391}"/>
    <cellStyle name="Accent4 17" xfId="3377" xr:uid="{FA84CE67-DCC8-485C-A970-6DCBFC824F2B}"/>
    <cellStyle name="Accent4 18" xfId="3378" xr:uid="{32482C06-6562-4C9A-8F89-A0AFEA6D7374}"/>
    <cellStyle name="Accent4 19" xfId="3379" xr:uid="{6A3E4AB7-B138-49B8-92C2-9B92C2E86C53}"/>
    <cellStyle name="Accent4 2" xfId="3380" xr:uid="{994761C4-1A28-45E6-B745-C59C2B3D923D}"/>
    <cellStyle name="Accent4 2 10" xfId="3381" xr:uid="{908B75CF-81B5-4AA0-B9F0-28BDDD51FA09}"/>
    <cellStyle name="Accent4 2 10 2" xfId="3382" xr:uid="{27721C1A-E974-44C8-A23D-0636229F5ADC}"/>
    <cellStyle name="Accent4 2 11" xfId="3383" xr:uid="{F29CB36F-D8C1-48BB-B0B8-35E016F5F710}"/>
    <cellStyle name="Accent4 2 12" xfId="42238" xr:uid="{0CE9936E-A864-44E2-911D-5986BC30019B}"/>
    <cellStyle name="Accent4 2 2" xfId="3384" xr:uid="{1045ED6D-5D78-43FC-AA4F-2BC489AD6426}"/>
    <cellStyle name="Accent4 2 2 2" xfId="3385" xr:uid="{ABC6BE2A-5ED7-4B20-B593-86671FD091F5}"/>
    <cellStyle name="Accent4 2 3" xfId="3386" xr:uid="{91A0AD19-4696-467D-9072-F75E085702C4}"/>
    <cellStyle name="Accent4 2 3 2" xfId="3387" xr:uid="{382ADE28-3C71-4254-B5DC-8DB2F1491222}"/>
    <cellStyle name="Accent4 2 4" xfId="3388" xr:uid="{EEF32E65-0635-415B-8190-A31553FB490F}"/>
    <cellStyle name="Accent4 2 4 2" xfId="3389" xr:uid="{8D32FF65-11C2-41CE-AB53-BF71AF55928A}"/>
    <cellStyle name="Accent4 2 5" xfId="3390" xr:uid="{5900ECE1-2D2F-4A73-967B-3E3A651B53DC}"/>
    <cellStyle name="Accent4 2 5 2" xfId="3391" xr:uid="{11C94D0A-F43B-4E04-BDC0-AFBF328F36C5}"/>
    <cellStyle name="Accent4 2 6" xfId="3392" xr:uid="{A95652BB-C088-4D7F-9C2C-EFDFFC72BB2D}"/>
    <cellStyle name="Accent4 2 6 2" xfId="3393" xr:uid="{2A10F194-0DB7-4977-95A9-943069AF1FC2}"/>
    <cellStyle name="Accent4 2 7" xfId="3394" xr:uid="{D48FC7C6-E385-43CD-A79B-7E82D7CF90F7}"/>
    <cellStyle name="Accent4 2 7 2" xfId="3395" xr:uid="{8E9B6D04-6671-415B-8F7E-84777C713C1C}"/>
    <cellStyle name="Accent4 2 8" xfId="3396" xr:uid="{F3661817-08BE-4D86-96B5-E98A8E7EDD12}"/>
    <cellStyle name="Accent4 2 8 2" xfId="3397" xr:uid="{F9CF8A83-2513-475A-8CB0-C07A49849568}"/>
    <cellStyle name="Accent4 2 9" xfId="3398" xr:uid="{283EC6D5-857E-46A1-AAD0-967280497C9D}"/>
    <cellStyle name="Accent4 2 9 2" xfId="3399" xr:uid="{EFC3A984-DC5B-41F7-938C-4CE3DE7DABB9}"/>
    <cellStyle name="Accent4 20" xfId="3400" xr:uid="{9E484C17-D18D-473C-8AD6-6FB475000996}"/>
    <cellStyle name="Accent4 21" xfId="3401" xr:uid="{D3657EE2-50B2-4043-8E09-5CFE23F9F3ED}"/>
    <cellStyle name="Accent4 22" xfId="3402" xr:uid="{CEBE8EF2-00E3-48FB-B215-4D483FFA25D7}"/>
    <cellStyle name="Accent4 23" xfId="3403" xr:uid="{77516278-6F45-4B2C-86CD-8D3FB4E590AE}"/>
    <cellStyle name="Accent4 24" xfId="3404" xr:uid="{7AAE4FCB-1492-4846-A846-F9DEA0B5296F}"/>
    <cellStyle name="Accent4 25" xfId="3405" xr:uid="{FB27AB2B-9C56-479B-9CBC-A720FBEFCCF0}"/>
    <cellStyle name="Accent4 26" xfId="3406" xr:uid="{1D6C989F-24EA-421B-B84B-5F3FAE48BB5B}"/>
    <cellStyle name="Accent4 27" xfId="3407" xr:uid="{DD3B4249-B48F-4434-95E4-EC44E55BE010}"/>
    <cellStyle name="Accent4 28" xfId="3408" xr:uid="{7EAD4612-B3DE-4334-BF4A-1A1BA73F3E77}"/>
    <cellStyle name="Accent4 29" xfId="3409" xr:uid="{670712FA-1404-4AF4-84A9-64CE65A18DAB}"/>
    <cellStyle name="Accent4 3" xfId="3410" xr:uid="{4E200D5C-A184-42BE-9853-2B7D525B5125}"/>
    <cellStyle name="Accent4 3 10" xfId="3411" xr:uid="{F4F4B843-B533-4C5B-8A5E-F338B1BCA392}"/>
    <cellStyle name="Accent4 3 11" xfId="3412" xr:uid="{15EA0FEA-98B2-4010-ABD8-DC1ACFE81E3E}"/>
    <cellStyle name="Accent4 3 12" xfId="3413" xr:uid="{C73C07FF-E206-454D-AD20-2FCCF10AD76F}"/>
    <cellStyle name="Accent4 3 13" xfId="42317" xr:uid="{F367DAD6-31C2-423B-99C2-893E292D63BC}"/>
    <cellStyle name="Accent4 3 2" xfId="3414" xr:uid="{8F13F56C-FFE1-455A-BD33-841DE20E1B94}"/>
    <cellStyle name="Accent4 3 2 2" xfId="3415" xr:uid="{72E3E6A2-401B-4E37-BD8F-3E36E42632F0}"/>
    <cellStyle name="Accent4 3 3" xfId="3416" xr:uid="{9DF7E2A7-DDEB-40DB-BE9D-857A7CB277E8}"/>
    <cellStyle name="Accent4 3 4" xfId="3417" xr:uid="{2080F53E-3C8B-4040-B9EF-2A9A47821B5D}"/>
    <cellStyle name="Accent4 3 5" xfId="3418" xr:uid="{A38C3365-9E86-47D0-B3FD-663DD5D50836}"/>
    <cellStyle name="Accent4 3 6" xfId="3419" xr:uid="{72C5D5A7-FE20-4165-AA90-D109FF412238}"/>
    <cellStyle name="Accent4 3 7" xfId="3420" xr:uid="{A1635A30-1476-4B26-B47D-CDA094A89C61}"/>
    <cellStyle name="Accent4 3 8" xfId="3421" xr:uid="{8A66538B-352E-4361-94C2-CE5489C92D66}"/>
    <cellStyle name="Accent4 3 9" xfId="3422" xr:uid="{C446B126-8A5D-4F6E-8441-D44CA0FF8FB0}"/>
    <cellStyle name="Accent4 30" xfId="3423" xr:uid="{5329B961-7577-417C-8483-4F48596F2431}"/>
    <cellStyle name="Accent4 31" xfId="3424" xr:uid="{97243C86-D151-47A0-A2D9-AA1EEAB60B53}"/>
    <cellStyle name="Accent4 32" xfId="3425" xr:uid="{7EB4E06B-A4CF-4CB4-8100-A42597D81590}"/>
    <cellStyle name="Accent4 33" xfId="3426" xr:uid="{03642D50-9C3D-43BC-8B3B-82E3ECA02287}"/>
    <cellStyle name="Accent4 34" xfId="3427" xr:uid="{51965C4C-4F36-46DE-8826-BB3F2E03BE68}"/>
    <cellStyle name="Accent4 35" xfId="3428" xr:uid="{6BD9E89D-DE65-4D83-B255-23B8F228523B}"/>
    <cellStyle name="Accent4 36" xfId="3429" xr:uid="{5D7D7AB0-692D-4854-AA85-DB6237F3215C}"/>
    <cellStyle name="Accent4 37" xfId="3430" xr:uid="{3DA3AF1E-A933-4EE6-8239-B54FEC18D9E4}"/>
    <cellStyle name="Accent4 38" xfId="3431" xr:uid="{A3E9D4A9-378A-47AC-B21A-F80A58048091}"/>
    <cellStyle name="Accent4 39" xfId="3432" xr:uid="{167BC66C-5CA1-4E7F-83EC-9E20B6391C69}"/>
    <cellStyle name="Accent4 4" xfId="3433" xr:uid="{DA6B3E58-ADCC-411B-B980-6F5E784428E1}"/>
    <cellStyle name="Accent4 4 10" xfId="3434" xr:uid="{CA006B23-F248-40D0-A274-FD5875C348C5}"/>
    <cellStyle name="Accent4 4 11" xfId="3435" xr:uid="{35D00CEE-3AE6-441D-80F8-1FBBB5E66649}"/>
    <cellStyle name="Accent4 4 2" xfId="3436" xr:uid="{E94D4ECE-D442-4937-BBB4-A1E9FDF57674}"/>
    <cellStyle name="Accent4 4 3" xfId="3437" xr:uid="{03D9B182-D8F0-4C51-9D30-1A46E6070804}"/>
    <cellStyle name="Accent4 4 4" xfId="3438" xr:uid="{2BFE42A7-7CB1-4CE2-96D8-0E007443D8B3}"/>
    <cellStyle name="Accent4 4 5" xfId="3439" xr:uid="{A530CDB7-56E1-4D77-8C75-C371016BB092}"/>
    <cellStyle name="Accent4 4 6" xfId="3440" xr:uid="{C4678B33-35F2-4315-93C4-FCB164D6CF7D}"/>
    <cellStyle name="Accent4 4 7" xfId="3441" xr:uid="{007CE0E4-ED21-41B1-BF39-C0D69F9E6704}"/>
    <cellStyle name="Accent4 4 8" xfId="3442" xr:uid="{EF4A1C7C-C8AE-4C3B-9612-3A2591278025}"/>
    <cellStyle name="Accent4 4 9" xfId="3443" xr:uid="{D44AFE9A-B1A6-468A-AAA3-FCD6241F3991}"/>
    <cellStyle name="Accent4 40" xfId="3444" xr:uid="{B95FE97B-B206-4966-B8E4-92F630FC3BAF}"/>
    <cellStyle name="Accent4 41" xfId="3445" xr:uid="{9F4D9DE4-D92F-4112-BD31-843810BD4ACA}"/>
    <cellStyle name="Accent4 42" xfId="3446" xr:uid="{0E919FD7-3096-42F8-B45F-07776B638C7D}"/>
    <cellStyle name="Accent4 43" xfId="3447" xr:uid="{7E93889D-FBA3-4C79-9AA3-C30537E23210}"/>
    <cellStyle name="Accent4 5" xfId="3448" xr:uid="{327BFA40-4C44-4479-9B29-213724C330C1}"/>
    <cellStyle name="Accent4 5 10" xfId="3449" xr:uid="{DD6419D2-01A6-4329-B243-8210F618D868}"/>
    <cellStyle name="Accent4 5 11" xfId="3450" xr:uid="{1F994B05-3863-46F0-8F88-454A389A8F97}"/>
    <cellStyle name="Accent4 5 2" xfId="3451" xr:uid="{D1E88342-E56C-4FA2-B1A5-21C3ACD719E4}"/>
    <cellStyle name="Accent4 5 3" xfId="3452" xr:uid="{1104BB8D-D00C-407B-87A6-952CF88DD9F4}"/>
    <cellStyle name="Accent4 5 4" xfId="3453" xr:uid="{EA53E1C3-9F10-4515-AFCB-D8BC6A89508E}"/>
    <cellStyle name="Accent4 5 5" xfId="3454" xr:uid="{9795D153-A289-4A04-87BE-D22DB3492A7D}"/>
    <cellStyle name="Accent4 5 6" xfId="3455" xr:uid="{3494A493-5BA8-4562-8A4C-6087101B8114}"/>
    <cellStyle name="Accent4 5 7" xfId="3456" xr:uid="{BFB7210C-9439-44C8-B0F6-51766790B2EE}"/>
    <cellStyle name="Accent4 5 8" xfId="3457" xr:uid="{CADC3407-B7E8-4D34-B81E-3591B9C86A0F}"/>
    <cellStyle name="Accent4 5 9" xfId="3458" xr:uid="{15D34A0C-D0AC-4EEE-A21D-6D9366C70CF4}"/>
    <cellStyle name="Accent4 6" xfId="3459" xr:uid="{3D5B1373-3340-4804-AA8B-758786B4AC18}"/>
    <cellStyle name="Accent4 6 10" xfId="3460" xr:uid="{C56EB48F-71B6-479C-9152-092A9EC3F0A4}"/>
    <cellStyle name="Accent4 6 11" xfId="3461" xr:uid="{CC20A1CF-7963-4FED-AA6D-BC5E73D08A61}"/>
    <cellStyle name="Accent4 6 2" xfId="3462" xr:uid="{0A8988B6-EBDC-4B1B-BB3F-572E32514AD6}"/>
    <cellStyle name="Accent4 6 3" xfId="3463" xr:uid="{4D7F6236-B970-4920-8047-FE345839EE42}"/>
    <cellStyle name="Accent4 6 4" xfId="3464" xr:uid="{E121AF43-5B09-4FD4-A134-27F2F6FC7226}"/>
    <cellStyle name="Accent4 6 5" xfId="3465" xr:uid="{725DEEF4-195B-450C-BF37-E7B9F763B4FC}"/>
    <cellStyle name="Accent4 6 6" xfId="3466" xr:uid="{8DCB83DC-CAD3-425E-8629-AB2AF2BA979A}"/>
    <cellStyle name="Accent4 6 7" xfId="3467" xr:uid="{C969CA22-B1B7-432C-A17E-B8281A50BBDE}"/>
    <cellStyle name="Accent4 6 8" xfId="3468" xr:uid="{DA1138CA-1574-47BD-AEA2-15357347C62A}"/>
    <cellStyle name="Accent4 6 9" xfId="3469" xr:uid="{603654E9-7FBD-4DE7-8099-FEBB5950906E}"/>
    <cellStyle name="Accent4 7" xfId="3470" xr:uid="{6B74C6DF-3FC4-403B-A716-6A4655ADD20B}"/>
    <cellStyle name="Accent4 8" xfId="3471" xr:uid="{A0E8D7C9-DEF6-4CA9-A3B0-AEAE04C81EBD}"/>
    <cellStyle name="Accent4 9" xfId="3472" xr:uid="{06142BB6-08D5-480E-A62B-E0A226940F1B}"/>
    <cellStyle name="Accent5" xfId="63" builtinId="45" customBuiltin="1"/>
    <cellStyle name="Accent5 10" xfId="3473" xr:uid="{B61DCC00-7D40-43E1-A247-E12062844BA3}"/>
    <cellStyle name="Accent5 11" xfId="3474" xr:uid="{517A7DF4-1307-4FDB-9D27-C72E5F2B6AD3}"/>
    <cellStyle name="Accent5 12" xfId="3475" xr:uid="{EC9A2DC4-FF18-4BEE-9A78-D34AB573AEAC}"/>
    <cellStyle name="Accent5 13" xfId="3476" xr:uid="{80C0B5BE-3044-4DA6-8C28-BE25828D431C}"/>
    <cellStyle name="Accent5 14" xfId="3477" xr:uid="{459D459F-7A61-44A9-AF2E-C7C8D5E5B233}"/>
    <cellStyle name="Accent5 15" xfId="3478" xr:uid="{DE1440BA-5007-438B-A58D-929B6600FDE9}"/>
    <cellStyle name="Accent5 16" xfId="3479" xr:uid="{3F2B5410-EC9D-49EC-B330-A6AB1B3A0171}"/>
    <cellStyle name="Accent5 17" xfId="3480" xr:uid="{740E78FA-225C-4FB0-A965-8D57106CA60B}"/>
    <cellStyle name="Accent5 18" xfId="3481" xr:uid="{D20B7DB5-6D05-46A3-8A9A-E646E36331FD}"/>
    <cellStyle name="Accent5 19" xfId="3482" xr:uid="{6168C000-B866-47E0-A3B2-F2498D59DB36}"/>
    <cellStyle name="Accent5 2" xfId="3483" xr:uid="{7CC025FD-FF67-42FE-A5AF-B2CC5BFFF2B6}"/>
    <cellStyle name="Accent5 2 10" xfId="3484" xr:uid="{5C136045-3CB0-4256-BEB1-D7FE42E0FA35}"/>
    <cellStyle name="Accent5 2 11" xfId="3485" xr:uid="{1B3769DB-7297-4142-910A-7DA4F26AE04F}"/>
    <cellStyle name="Accent5 2 12" xfId="42239" xr:uid="{67FCEB88-2EB6-4AE6-BDB1-03CDD16B1B55}"/>
    <cellStyle name="Accent5 2 2" xfId="3486" xr:uid="{96AA4541-D3BE-41F2-A1D9-9FEC3B4C32F8}"/>
    <cellStyle name="Accent5 2 3" xfId="3487" xr:uid="{A4B00413-16E7-451F-915B-D588FAD1E5A3}"/>
    <cellStyle name="Accent5 2 4" xfId="3488" xr:uid="{5F17AB52-2BCA-4A18-A44A-B0A6EC43113D}"/>
    <cellStyle name="Accent5 2 5" xfId="3489" xr:uid="{00035213-28A7-4644-B920-DF2F0DC97147}"/>
    <cellStyle name="Accent5 2 6" xfId="3490" xr:uid="{C6355288-DA3F-4BFB-B039-3B4DB2BD913E}"/>
    <cellStyle name="Accent5 2 7" xfId="3491" xr:uid="{5510F8F6-94B0-40F3-B5C6-547FD8AA9624}"/>
    <cellStyle name="Accent5 2 8" xfId="3492" xr:uid="{E591003E-8C76-47B9-8DDC-376DCD90CF5F}"/>
    <cellStyle name="Accent5 2 9" xfId="3493" xr:uid="{25FFAD49-2CFF-4B0E-9595-4DD39AC8D06F}"/>
    <cellStyle name="Accent5 20" xfId="3494" xr:uid="{612A09AC-AF31-4A26-80EB-0AB0B11D4157}"/>
    <cellStyle name="Accent5 21" xfId="3495" xr:uid="{F7138D35-98F8-491C-9D76-737583172B8A}"/>
    <cellStyle name="Accent5 22" xfId="3496" xr:uid="{EFADC5FB-8DA3-416C-B21A-98D22AA507C4}"/>
    <cellStyle name="Accent5 23" xfId="3497" xr:uid="{3FB8FD6B-6C42-42E9-AFBA-25E2F6CA78A7}"/>
    <cellStyle name="Accent5 24" xfId="3498" xr:uid="{2C7CED2F-017F-4667-8CEE-EC9676DB5C10}"/>
    <cellStyle name="Accent5 25" xfId="3499" xr:uid="{31DA238B-7201-4B22-B7B8-D1BBA51C1EB1}"/>
    <cellStyle name="Accent5 26" xfId="3500" xr:uid="{F9976DED-04D8-4562-9C33-4D4839A7C410}"/>
    <cellStyle name="Accent5 27" xfId="3501" xr:uid="{6119B8A4-622F-4BF5-9497-241BEED80C3A}"/>
    <cellStyle name="Accent5 28" xfId="3502" xr:uid="{8D67CDD9-D70D-47B7-91B4-6301E9A71AAC}"/>
    <cellStyle name="Accent5 29" xfId="3503" xr:uid="{18423A89-E522-4564-A9E3-29EC855CA5CD}"/>
    <cellStyle name="Accent5 3" xfId="3504" xr:uid="{DD53A12F-5503-4B3E-BDA4-980286B5306C}"/>
    <cellStyle name="Accent5 3 10" xfId="3505" xr:uid="{99F58334-DCB0-4F12-BD49-37280B66BC85}"/>
    <cellStyle name="Accent5 3 11" xfId="3506" xr:uid="{610F0C8A-427C-4B7C-B114-D0727E03119A}"/>
    <cellStyle name="Accent5 3 12" xfId="42318" xr:uid="{3E5DD8BE-71D0-40CB-A2FE-4725B7848646}"/>
    <cellStyle name="Accent5 3 2" xfId="3507" xr:uid="{D0B11CD4-6715-482A-9F51-87FF0B3D14C3}"/>
    <cellStyle name="Accent5 3 3" xfId="3508" xr:uid="{567D05F5-BA73-4118-8B13-30AE0FDC129F}"/>
    <cellStyle name="Accent5 3 4" xfId="3509" xr:uid="{3509D3C1-5DAF-433F-BB15-45E40A3A497E}"/>
    <cellStyle name="Accent5 3 5" xfId="3510" xr:uid="{B630D2C2-A86A-43E0-BA13-2461033E4AA2}"/>
    <cellStyle name="Accent5 3 6" xfId="3511" xr:uid="{6CB29D7A-F500-4D51-AA1A-73452FE78262}"/>
    <cellStyle name="Accent5 3 7" xfId="3512" xr:uid="{B0EAB8A4-D6E0-41AA-B707-632E15AE041F}"/>
    <cellStyle name="Accent5 3 8" xfId="3513" xr:uid="{855D0B78-EB35-43A1-B0EF-B3194D904DBC}"/>
    <cellStyle name="Accent5 3 9" xfId="3514" xr:uid="{F8589593-0CC0-48F6-81F0-8E5D1FD10784}"/>
    <cellStyle name="Accent5 30" xfId="3515" xr:uid="{94AF8A3D-A297-4799-A93B-081B7BCF6D66}"/>
    <cellStyle name="Accent5 31" xfId="3516" xr:uid="{EB8DC2A1-F39A-4485-952C-B53131134219}"/>
    <cellStyle name="Accent5 32" xfId="3517" xr:uid="{BE7EBAEF-6160-431C-9B95-D3BA5E3CE062}"/>
    <cellStyle name="Accent5 33" xfId="3518" xr:uid="{50E56934-B3E8-4148-BDFE-D3C57D938153}"/>
    <cellStyle name="Accent5 34" xfId="3519" xr:uid="{52DCF088-27A9-4FA0-9B3E-91EBBCC0A401}"/>
    <cellStyle name="Accent5 35" xfId="3520" xr:uid="{567BFF90-99F0-4A97-8A16-C3034F5A56D0}"/>
    <cellStyle name="Accent5 36" xfId="3521" xr:uid="{6A265D1D-2D82-4FD2-A5A9-B38CB7911D5C}"/>
    <cellStyle name="Accent5 37" xfId="3522" xr:uid="{CC8DD06C-3EE7-4B90-B664-156C6944EC85}"/>
    <cellStyle name="Accent5 38" xfId="3523" xr:uid="{05718C54-E8D0-4C4D-AEA2-7CCECA7E451F}"/>
    <cellStyle name="Accent5 39" xfId="3524" xr:uid="{B593F1AB-3CB6-4750-BEF8-213899DC0C7D}"/>
    <cellStyle name="Accent5 4" xfId="3525" xr:uid="{F916BCF0-1BDE-4BA3-BCC6-2F1CC474C77F}"/>
    <cellStyle name="Accent5 4 10" xfId="3526" xr:uid="{AAFF6F10-EB36-4600-ACDD-ACB3347BA31E}"/>
    <cellStyle name="Accent5 4 11" xfId="3527" xr:uid="{996B5883-261C-4340-BDD7-1E976B449F2A}"/>
    <cellStyle name="Accent5 4 2" xfId="3528" xr:uid="{B3FBE682-727F-422D-A47D-AC6795B594B7}"/>
    <cellStyle name="Accent5 4 3" xfId="3529" xr:uid="{548AD12C-7578-4DB9-8232-B79DBD789158}"/>
    <cellStyle name="Accent5 4 4" xfId="3530" xr:uid="{9270BD96-4401-4FDF-BEF5-A276491B2E2D}"/>
    <cellStyle name="Accent5 4 5" xfId="3531" xr:uid="{34E66F07-98C4-4634-B180-A019D0B2F86D}"/>
    <cellStyle name="Accent5 4 6" xfId="3532" xr:uid="{8502FC78-5C6C-437D-81BF-CAD14C3C7E4A}"/>
    <cellStyle name="Accent5 4 7" xfId="3533" xr:uid="{92887831-FC65-4DC2-AD15-74465B630256}"/>
    <cellStyle name="Accent5 4 8" xfId="3534" xr:uid="{E8CE89DD-B5FE-4274-A3F9-0842E96A5A42}"/>
    <cellStyle name="Accent5 4 9" xfId="3535" xr:uid="{4165FFBA-DE65-41A1-9808-6E56EC6632E3}"/>
    <cellStyle name="Accent5 40" xfId="3536" xr:uid="{460FCA4B-7C22-4696-B507-E7EAC7C85CF4}"/>
    <cellStyle name="Accent5 41" xfId="3537" xr:uid="{94E435D6-89AA-4A7A-B826-E3D99AD76770}"/>
    <cellStyle name="Accent5 42" xfId="3538" xr:uid="{134772D1-12BB-4CAC-8BD8-A528AC560B85}"/>
    <cellStyle name="Accent5 43" xfId="3539" xr:uid="{CEAD2BAF-D9F2-4AFE-B257-B0681E046711}"/>
    <cellStyle name="Accent5 5" xfId="3540" xr:uid="{DD7CC8CA-6926-40D9-902B-2CF1D1401861}"/>
    <cellStyle name="Accent5 5 10" xfId="3541" xr:uid="{39C50758-0B6A-4BBB-9C8B-5E57E92D3138}"/>
    <cellStyle name="Accent5 5 11" xfId="3542" xr:uid="{A7E12BE0-299E-44F6-9D4E-EC1A699741AA}"/>
    <cellStyle name="Accent5 5 2" xfId="3543" xr:uid="{72ADBC38-992D-40C0-84AD-2AFB86B185C3}"/>
    <cellStyle name="Accent5 5 3" xfId="3544" xr:uid="{FCA6D28F-81CF-4B8D-A605-5591A96735AE}"/>
    <cellStyle name="Accent5 5 4" xfId="3545" xr:uid="{0DC5638C-128A-48B3-8964-32C4196C1863}"/>
    <cellStyle name="Accent5 5 5" xfId="3546" xr:uid="{5678192F-6054-4D56-9AA0-46234849A03E}"/>
    <cellStyle name="Accent5 5 6" xfId="3547" xr:uid="{95E73304-3128-4DE1-895C-1BD5ADFA81C1}"/>
    <cellStyle name="Accent5 5 7" xfId="3548" xr:uid="{81834BFB-CA2C-488B-AECA-30A0D356606E}"/>
    <cellStyle name="Accent5 5 8" xfId="3549" xr:uid="{225D543A-A1B1-4F3C-8181-A53DEB436AC2}"/>
    <cellStyle name="Accent5 5 9" xfId="3550" xr:uid="{05F90678-3F97-4468-A206-1853E292C525}"/>
    <cellStyle name="Accent5 6" xfId="3551" xr:uid="{3CBEAFED-A44E-471A-844E-C7B6249B3C09}"/>
    <cellStyle name="Accent5 6 10" xfId="3552" xr:uid="{B2F49D28-B918-4A37-910E-F5E713E029A5}"/>
    <cellStyle name="Accent5 6 11" xfId="3553" xr:uid="{81D9DBA3-7C4D-47BD-B176-ACDD9D7C1CE6}"/>
    <cellStyle name="Accent5 6 2" xfId="3554" xr:uid="{D4983F38-030C-4329-BE94-B0EF03E2EAA2}"/>
    <cellStyle name="Accent5 6 3" xfId="3555" xr:uid="{51208224-96EE-4C4E-93A0-F519385AFB58}"/>
    <cellStyle name="Accent5 6 4" xfId="3556" xr:uid="{DFD6457C-87C3-4E19-AE83-29F134ADA8F5}"/>
    <cellStyle name="Accent5 6 5" xfId="3557" xr:uid="{D9F7B808-CF6B-4480-8DA8-2F3378FB077A}"/>
    <cellStyle name="Accent5 6 6" xfId="3558" xr:uid="{5BB3B330-4452-4538-AB39-418D1FB74DA5}"/>
    <cellStyle name="Accent5 6 7" xfId="3559" xr:uid="{74802F86-2F63-4C60-889E-C8E6B792A035}"/>
    <cellStyle name="Accent5 6 8" xfId="3560" xr:uid="{9E2CFC77-1B5F-4068-A892-50D5E2771927}"/>
    <cellStyle name="Accent5 6 9" xfId="3561" xr:uid="{60355F24-F60D-4595-BFD8-D1E857DB46A3}"/>
    <cellStyle name="Accent5 7" xfId="3562" xr:uid="{2A25317A-032C-4962-90FB-4F2BB8B22A69}"/>
    <cellStyle name="Accent5 8" xfId="3563" xr:uid="{0060F940-D44F-4C25-B8DE-79F9694466DD}"/>
    <cellStyle name="Accent5 9" xfId="3564" xr:uid="{65FD348A-8268-400E-86FB-766725277B8F}"/>
    <cellStyle name="Accent6" xfId="66" builtinId="49" customBuiltin="1"/>
    <cellStyle name="Accent6 10" xfId="3565" xr:uid="{04EF313C-A0A1-414E-9C38-312ADAAE49E5}"/>
    <cellStyle name="Accent6 11" xfId="3566" xr:uid="{77EEB3A2-B42D-4619-A970-FA07A392AD4B}"/>
    <cellStyle name="Accent6 12" xfId="3567" xr:uid="{C23D2DDC-04AF-49B4-9F81-F3D3C5664613}"/>
    <cellStyle name="Accent6 13" xfId="3568" xr:uid="{B2C68BC3-A8B6-4573-9D6D-956E92169AD2}"/>
    <cellStyle name="Accent6 14" xfId="3569" xr:uid="{B316F7AD-3B76-4B68-87E5-70B99C7234FD}"/>
    <cellStyle name="Accent6 15" xfId="3570" xr:uid="{49549508-904F-4EF3-A666-D55193127ECC}"/>
    <cellStyle name="Accent6 16" xfId="3571" xr:uid="{31D3790D-31A1-4787-92F3-2A27F4CA71B2}"/>
    <cellStyle name="Accent6 17" xfId="3572" xr:uid="{0B06C2A7-12C4-465B-B39B-3E5C7BB39E12}"/>
    <cellStyle name="Accent6 18" xfId="3573" xr:uid="{DFF76CC9-A72C-44A7-AAFC-A07C388CD49C}"/>
    <cellStyle name="Accent6 19" xfId="3574" xr:uid="{6C1C0401-F3D4-49DC-B846-5594028644D7}"/>
    <cellStyle name="Accent6 2" xfId="3575" xr:uid="{18A8C8ED-54B9-488A-9FD2-19092C5E7B97}"/>
    <cellStyle name="Accent6 2 10" xfId="3576" xr:uid="{CB702321-27BE-4953-AB15-5ABA41018BCB}"/>
    <cellStyle name="Accent6 2 10 2" xfId="3577" xr:uid="{DEC89F68-8E99-44ED-B562-E5856D238BC9}"/>
    <cellStyle name="Accent6 2 11" xfId="3578" xr:uid="{AB8562F1-D3BE-42B7-AC98-9486F76F061F}"/>
    <cellStyle name="Accent6 2 12" xfId="42240" xr:uid="{7D030DD8-B233-4F34-914A-AA56FF610036}"/>
    <cellStyle name="Accent6 2 2" xfId="3579" xr:uid="{0E935092-B1BB-4DE7-928D-F6844683B72B}"/>
    <cellStyle name="Accent6 2 2 2" xfId="3580" xr:uid="{2669DC7D-F3CE-48E8-9ED1-3CBB23678905}"/>
    <cellStyle name="Accent6 2 3" xfId="3581" xr:uid="{FB90947E-5D9D-4061-892D-E7C43901802C}"/>
    <cellStyle name="Accent6 2 3 2" xfId="3582" xr:uid="{997E747A-B537-4891-B305-88717767CC0D}"/>
    <cellStyle name="Accent6 2 4" xfId="3583" xr:uid="{220B105B-6C95-4D15-9880-32B1C90D36A5}"/>
    <cellStyle name="Accent6 2 4 2" xfId="3584" xr:uid="{1F0874FC-BAF4-49D0-94D9-AFAC77A8B968}"/>
    <cellStyle name="Accent6 2 5" xfId="3585" xr:uid="{9A4F707F-A760-4F94-BB6B-2FFA3A4F7FDF}"/>
    <cellStyle name="Accent6 2 5 2" xfId="3586" xr:uid="{3F0C5893-85F8-4FCC-BEFE-E4A2AE4857E6}"/>
    <cellStyle name="Accent6 2 6" xfId="3587" xr:uid="{3B514C5C-8B33-4B23-9345-51ADFB798BCD}"/>
    <cellStyle name="Accent6 2 6 2" xfId="3588" xr:uid="{2CEA4E74-710D-4179-9452-ED3317E3259B}"/>
    <cellStyle name="Accent6 2 7" xfId="3589" xr:uid="{F1B1DD19-6D30-4613-8D02-256D80A964BF}"/>
    <cellStyle name="Accent6 2 7 2" xfId="3590" xr:uid="{9D3C4F9A-A341-458E-AE77-2BCE874910CB}"/>
    <cellStyle name="Accent6 2 8" xfId="3591" xr:uid="{7F0266CD-265D-404E-8D67-BF06B630E936}"/>
    <cellStyle name="Accent6 2 8 2" xfId="3592" xr:uid="{B8D95505-107A-49D9-A1F7-B7A8136067BA}"/>
    <cellStyle name="Accent6 2 9" xfId="3593" xr:uid="{41826612-2C77-41BC-A0C2-5AB57F754F86}"/>
    <cellStyle name="Accent6 2 9 2" xfId="3594" xr:uid="{ABF36125-026A-4868-B075-BC5DBC4E82F8}"/>
    <cellStyle name="Accent6 20" xfId="3595" xr:uid="{DA90982E-C2C7-4401-9351-632ED66455A8}"/>
    <cellStyle name="Accent6 21" xfId="3596" xr:uid="{9512BA52-747F-44D3-AB14-6C89C39D1428}"/>
    <cellStyle name="Accent6 22" xfId="3597" xr:uid="{BAA9651D-A151-4DD0-A855-97E6BF9DF68B}"/>
    <cellStyle name="Accent6 23" xfId="3598" xr:uid="{D7F7C70F-8DA0-453E-80F1-9E05811E52A5}"/>
    <cellStyle name="Accent6 24" xfId="3599" xr:uid="{98B22B09-ECA4-4BFA-9797-D19A7A566D8B}"/>
    <cellStyle name="Accent6 25" xfId="3600" xr:uid="{CD78BD87-EC06-43E9-B137-59D9A4F6C312}"/>
    <cellStyle name="Accent6 26" xfId="3601" xr:uid="{36F65AAD-63A2-4348-B526-9DC70EABF2D2}"/>
    <cellStyle name="Accent6 27" xfId="3602" xr:uid="{6004A807-829C-42EB-8862-7BDCC07D2A59}"/>
    <cellStyle name="Accent6 28" xfId="3603" xr:uid="{D3588F98-F409-44D7-8704-E62C1DC38D18}"/>
    <cellStyle name="Accent6 29" xfId="3604" xr:uid="{5DCBCF4D-A890-45C9-894E-C21D8505EF01}"/>
    <cellStyle name="Accent6 3" xfId="3605" xr:uid="{283ECDBA-469F-47F8-BB56-D94EBA86C346}"/>
    <cellStyle name="Accent6 3 10" xfId="3606" xr:uid="{74D2B613-A0F2-471D-877B-DC040E0ECF88}"/>
    <cellStyle name="Accent6 3 11" xfId="3607" xr:uid="{26A5DE85-CB5C-4324-BF9F-4A29D4735B61}"/>
    <cellStyle name="Accent6 3 12" xfId="3608" xr:uid="{A7CA2A6F-E151-4BEE-8E23-2E773BF64A67}"/>
    <cellStyle name="Accent6 3 13" xfId="42319" xr:uid="{E83F68AE-F28B-4D90-B15E-E51CFBE91E0A}"/>
    <cellStyle name="Accent6 3 2" xfId="3609" xr:uid="{45A4A482-C19D-47E6-A00A-41D4AE6EA5CC}"/>
    <cellStyle name="Accent6 3 2 2" xfId="3610" xr:uid="{C21ECE6C-5D71-4B12-8FBC-5AB2B0628CF0}"/>
    <cellStyle name="Accent6 3 3" xfId="3611" xr:uid="{9E01F927-CC55-4FAB-ADCB-C84123BBEED2}"/>
    <cellStyle name="Accent6 3 4" xfId="3612" xr:uid="{D2DE2132-1013-4766-926F-B7B8924BA243}"/>
    <cellStyle name="Accent6 3 5" xfId="3613" xr:uid="{86FD5270-6245-49FC-BB9A-D281C13C3663}"/>
    <cellStyle name="Accent6 3 6" xfId="3614" xr:uid="{E93C5FFD-C1D5-4839-8CC0-EF5CF03EC499}"/>
    <cellStyle name="Accent6 3 7" xfId="3615" xr:uid="{2340D67D-6891-4BD4-8B9B-86455B894747}"/>
    <cellStyle name="Accent6 3 8" xfId="3616" xr:uid="{52B5B1A1-BDF4-437B-B217-AFEFCF0EF35A}"/>
    <cellStyle name="Accent6 3 9" xfId="3617" xr:uid="{0D80E860-0640-4DD9-AACA-EE2E00A2EEF6}"/>
    <cellStyle name="Accent6 30" xfId="3618" xr:uid="{B84D3D36-C258-44B5-85DD-549E8713333F}"/>
    <cellStyle name="Accent6 31" xfId="3619" xr:uid="{D406EA5F-5731-4312-9E6C-3E652D6E536B}"/>
    <cellStyle name="Accent6 32" xfId="3620" xr:uid="{04F471D4-2376-4F69-AAE4-7A0D9724AFFE}"/>
    <cellStyle name="Accent6 33" xfId="3621" xr:uid="{AB6E7037-A196-4A5C-B0DA-2CDC57CD12EE}"/>
    <cellStyle name="Accent6 34" xfId="3622" xr:uid="{62A9662A-1987-4D19-AEA7-A0D1311ACA74}"/>
    <cellStyle name="Accent6 35" xfId="3623" xr:uid="{55112F48-C9F3-404C-B350-5C2F8EBC91E4}"/>
    <cellStyle name="Accent6 36" xfId="3624" xr:uid="{D4797512-21DC-4DED-B2C5-E42083795ACC}"/>
    <cellStyle name="Accent6 37" xfId="3625" xr:uid="{565F3368-3212-477F-897E-BAE0490C6D70}"/>
    <cellStyle name="Accent6 38" xfId="3626" xr:uid="{07050D71-FB77-4EBC-AD4C-8DFD632821B5}"/>
    <cellStyle name="Accent6 39" xfId="3627" xr:uid="{630301ED-1DC6-485B-9F8E-728010CC3328}"/>
    <cellStyle name="Accent6 4" xfId="3628" xr:uid="{2309D096-F97A-4AF9-B820-5855843F27E0}"/>
    <cellStyle name="Accent6 4 10" xfId="3629" xr:uid="{90A73CB2-9CF7-4450-A7F8-59C86F94E845}"/>
    <cellStyle name="Accent6 4 11" xfId="3630" xr:uid="{AE655762-0BCC-4440-AD2C-2855605E94AA}"/>
    <cellStyle name="Accent6 4 2" xfId="3631" xr:uid="{DFAEB899-34D4-4872-8C80-64DED4C24D26}"/>
    <cellStyle name="Accent6 4 3" xfId="3632" xr:uid="{FD328B86-C842-45AD-B28D-BC898C32FF9F}"/>
    <cellStyle name="Accent6 4 4" xfId="3633" xr:uid="{9C316602-D406-4943-828C-B5E0FFF16AAC}"/>
    <cellStyle name="Accent6 4 5" xfId="3634" xr:uid="{C1D7A897-3A2F-4F21-89BA-A48484D59A72}"/>
    <cellStyle name="Accent6 4 6" xfId="3635" xr:uid="{0CC27087-7A37-4CD5-B915-BD19B80250EE}"/>
    <cellStyle name="Accent6 4 7" xfId="3636" xr:uid="{14D2F148-FA0C-4A1A-8ECD-61F6DD9F6CDD}"/>
    <cellStyle name="Accent6 4 8" xfId="3637" xr:uid="{B7F91C0D-D046-4F08-98DB-46D3B9DDFB2A}"/>
    <cellStyle name="Accent6 4 9" xfId="3638" xr:uid="{419AED5A-4B4D-48B2-B7FB-E4D286DB99D0}"/>
    <cellStyle name="Accent6 40" xfId="3639" xr:uid="{BD77C4FF-935B-4B36-A601-40E851F25733}"/>
    <cellStyle name="Accent6 41" xfId="3640" xr:uid="{45D41CB4-7486-4927-AB3E-1026FD3C1E4B}"/>
    <cellStyle name="Accent6 42" xfId="3641" xr:uid="{AB20268A-FF41-418C-8B3C-1EF4E6DB533D}"/>
    <cellStyle name="Accent6 43" xfId="3642" xr:uid="{80A15ECC-E73D-49AB-A0FC-DB40AF209BA1}"/>
    <cellStyle name="Accent6 5" xfId="3643" xr:uid="{248A4999-55C4-4D71-9A73-BC95FA29F701}"/>
    <cellStyle name="Accent6 5 10" xfId="3644" xr:uid="{0DF4579D-48C9-4701-A2AF-502B76A53AAA}"/>
    <cellStyle name="Accent6 5 11" xfId="3645" xr:uid="{AADA72BA-D2AA-46A6-85C2-3DA5A26B4102}"/>
    <cellStyle name="Accent6 5 2" xfId="3646" xr:uid="{41E394BB-5A9E-4C1A-BFAA-185C86713832}"/>
    <cellStyle name="Accent6 5 3" xfId="3647" xr:uid="{0034F10E-C1C3-4ADC-9404-A8969E059EEF}"/>
    <cellStyle name="Accent6 5 4" xfId="3648" xr:uid="{0D7936B3-2953-4FE8-B858-089F07743F30}"/>
    <cellStyle name="Accent6 5 5" xfId="3649" xr:uid="{3A28C957-812C-418F-8F40-A016B0CD4C8E}"/>
    <cellStyle name="Accent6 5 6" xfId="3650" xr:uid="{00F35DAE-8FCE-426F-B243-7859C16FEE6E}"/>
    <cellStyle name="Accent6 5 7" xfId="3651" xr:uid="{4B4F05EE-550E-4AF9-9201-72C0B01A7CEB}"/>
    <cellStyle name="Accent6 5 8" xfId="3652" xr:uid="{1EF950B2-D6C5-4BB4-AD70-7F851C71D776}"/>
    <cellStyle name="Accent6 5 9" xfId="3653" xr:uid="{EC4BDF79-2E24-4EC2-8655-E655F5C7D3E7}"/>
    <cellStyle name="Accent6 6" xfId="3654" xr:uid="{E92EBD09-3629-43B3-8BD9-09CC7050CDC8}"/>
    <cellStyle name="Accent6 6 10" xfId="3655" xr:uid="{06F5D806-8376-4F9D-83F3-5D59A9E26698}"/>
    <cellStyle name="Accent6 6 11" xfId="3656" xr:uid="{087F0602-2D0D-4AF9-9386-D661A0883F32}"/>
    <cellStyle name="Accent6 6 2" xfId="3657" xr:uid="{38E61AA1-B959-4B3E-8E06-7BFD000AA4FE}"/>
    <cellStyle name="Accent6 6 3" xfId="3658" xr:uid="{6A4B0133-2BB1-433F-8E8E-C5C27A8380AE}"/>
    <cellStyle name="Accent6 6 4" xfId="3659" xr:uid="{78041114-FADF-489B-B0AF-FC7C194B48D2}"/>
    <cellStyle name="Accent6 6 5" xfId="3660" xr:uid="{95261237-5650-4518-B5E0-F18743277E26}"/>
    <cellStyle name="Accent6 6 6" xfId="3661" xr:uid="{298DE934-C261-48D6-A606-9A643BB26802}"/>
    <cellStyle name="Accent6 6 7" xfId="3662" xr:uid="{3776ACBD-5935-4AA8-9AC7-9357CA0BDC7A}"/>
    <cellStyle name="Accent6 6 8" xfId="3663" xr:uid="{A727B8B5-37EE-4851-92BE-5301F48E2A76}"/>
    <cellStyle name="Accent6 6 9" xfId="3664" xr:uid="{5118DABC-4FC7-4AEC-9395-C7FDA31B8A90}"/>
    <cellStyle name="Accent6 7" xfId="3665" xr:uid="{2A8D2DE5-75A3-4F9F-A62D-6E54CC13EDC8}"/>
    <cellStyle name="Accent6 8" xfId="3666" xr:uid="{44311918-59C2-4CC7-AF7C-7DD08F30417E}"/>
    <cellStyle name="Accent6 9" xfId="3667" xr:uid="{29A9EFEF-9E34-4B62-9748-491317DEDEAA}"/>
    <cellStyle name="AggblueBoldCels" xfId="3668" xr:uid="{BA6721EA-C498-483E-A795-7706590827F2}"/>
    <cellStyle name="AggblueBoldCels 2" xfId="42241" xr:uid="{C7788317-450B-4E6F-9FC5-9053EEE83199}"/>
    <cellStyle name="AggblueCels" xfId="3669" xr:uid="{4B37B0CD-B43F-4F56-B44E-EB39629F244B}"/>
    <cellStyle name="AggblueCels 2" xfId="42242" xr:uid="{5130EAAA-6C87-4683-8455-B9C78486A5AD}"/>
    <cellStyle name="AggblueCels_1x" xfId="42177" xr:uid="{9E607DE0-AAFA-4B04-A7E2-5D5567FB4871}"/>
    <cellStyle name="AggBoldCells" xfId="3670" xr:uid="{B5974799-7A98-472C-B5A3-DFC597E60D5F}"/>
    <cellStyle name="AggBoldCells 2" xfId="3671" xr:uid="{C47A81E4-6EC5-4BE0-A1D6-1DFDFAA6F330}"/>
    <cellStyle name="AggBoldCells 2 2" xfId="42243" xr:uid="{97EA9EAE-86E2-4D09-B3BE-AAC7A1701FC1}"/>
    <cellStyle name="AggBoldCells 3" xfId="42289" xr:uid="{2775E5C8-71CB-4599-852E-B88E089B2EA9}"/>
    <cellStyle name="AggBoldCells 4" xfId="42413" xr:uid="{8652F1F1-32CB-4A4B-B456-21EDC8122269}"/>
    <cellStyle name="AggCels" xfId="3672" xr:uid="{1924882C-F930-4921-B7B6-280F07B367BC}"/>
    <cellStyle name="AggCels 2" xfId="3673" xr:uid="{06F2B657-2AA0-4781-9A51-52D152E411F1}"/>
    <cellStyle name="AggCels 2 2" xfId="42244" xr:uid="{FE51BFA8-F24E-4639-8D5C-ABC342E7E4BB}"/>
    <cellStyle name="AggCels 3" xfId="42290" xr:uid="{E8734903-27DC-42C7-ADA2-4EEA4A55EA4E}"/>
    <cellStyle name="AggCels 4" xfId="42414" xr:uid="{DE9E7427-400E-4808-933B-1D7F41C904BA}"/>
    <cellStyle name="AggCels_T(2)" xfId="42169" xr:uid="{30064CF0-1033-4C7A-B2E4-7236CC890FA0}"/>
    <cellStyle name="AggGreen" xfId="3674" xr:uid="{A603BB7F-5D8B-494F-91BF-D1EA47F413F8}"/>
    <cellStyle name="AggGreen 2" xfId="3675" xr:uid="{509FA12C-2310-47C3-A001-33C3FDA3C537}"/>
    <cellStyle name="AggGreen 2 2" xfId="3676" xr:uid="{85883E3C-F350-4179-9703-4739F4466122}"/>
    <cellStyle name="AggGreen 2 2 2" xfId="3677" xr:uid="{1561EA71-02FE-4B8E-8C9C-B348DAD0252B}"/>
    <cellStyle name="AggGreen 2 2 2 2" xfId="42785" xr:uid="{B84B5BDF-2F98-4A51-939F-49E6D1402AAD}"/>
    <cellStyle name="AggGreen 2 2 2 3" xfId="42588" xr:uid="{253A87DE-A88A-425A-81E3-D06185D3ECF4}"/>
    <cellStyle name="AggGreen 2 2 3" xfId="42704" xr:uid="{2F7923AD-70B0-4EFE-8A5F-A74322CF6B71}"/>
    <cellStyle name="AggGreen 2 2 4" xfId="42448" xr:uid="{9684A8B8-72E8-42BE-A77D-BBB90F9042FD}"/>
    <cellStyle name="AggGreen 2 3" xfId="3678" xr:uid="{9596A890-6B0F-4AC9-BAF4-A28049C159A8}"/>
    <cellStyle name="AggGreen 2 3 2" xfId="42607" xr:uid="{73A3BF4E-7063-4CAD-A6DA-BE21A40566E8}"/>
    <cellStyle name="AggGreen 2 3 2 2" xfId="42804" xr:uid="{8D98456A-03AF-4F58-A0AE-FEE0E9C042CA}"/>
    <cellStyle name="AggGreen 2 3 3" xfId="42666" xr:uid="{C8EC0D73-856F-4920-A3F2-5FD7E1F25790}"/>
    <cellStyle name="AggGreen 2 3 3 2" xfId="42872" xr:uid="{53295259-84FD-4BD4-B63D-759E4CCD21BC}"/>
    <cellStyle name="AggGreen 2 3 4" xfId="42663" xr:uid="{1326A7EF-8C40-4FB6-9DFA-739381859D08}"/>
    <cellStyle name="AggGreen 2 3 4 2" xfId="42868" xr:uid="{C12B50D6-840D-4EC0-B1B3-0E3A16DCCB79}"/>
    <cellStyle name="AggGreen 2 3 5" xfId="42357" xr:uid="{0721DF24-72BF-4B76-B1BC-DD9155277FB7}"/>
    <cellStyle name="AggGreen 2 4" xfId="42245" xr:uid="{492079AF-3B75-4F33-94C1-035B59933B73}"/>
    <cellStyle name="AggGreen 3" xfId="3679" xr:uid="{4276E7F1-7386-4053-925D-CA4F4F53A7A4}"/>
    <cellStyle name="AggGreen 3 2" xfId="3680" xr:uid="{9333F255-E7F3-42C3-B488-0733EA46F3B5}"/>
    <cellStyle name="AggGreen 3 2 2" xfId="42736" xr:uid="{4F8F7147-604E-41E9-84D4-79FA7DC5A787}"/>
    <cellStyle name="AggGreen 3 2 3" xfId="42545" xr:uid="{EE4CCE95-217F-45F5-BBD8-8148854EFA28}"/>
    <cellStyle name="AggGreen 3 3" xfId="42703" xr:uid="{4FC51FC0-FA71-4A89-BDF1-347185D5BFA3}"/>
    <cellStyle name="AggGreen 4" xfId="3681" xr:uid="{01727E94-A089-4441-8A3C-4C3F1882614B}"/>
    <cellStyle name="AggGreen 4 2" xfId="3682" xr:uid="{0C61102D-7EE0-4F20-9327-AEA4E7432620}"/>
    <cellStyle name="AggGreen 4 2 2" xfId="42803" xr:uid="{17D780AC-8399-4FE7-87DD-1CDC0D6D1A52}"/>
    <cellStyle name="AggGreen 4 2 3" xfId="42606" xr:uid="{6978219F-ECFF-4BE0-BC63-6427E44D2823}"/>
    <cellStyle name="AggGreen 4 3" xfId="42530" xr:uid="{908F1C5F-61FF-48A6-8E70-8A453AE7E78B}"/>
    <cellStyle name="AggGreen 4 3 2" xfId="42721" xr:uid="{6FCB4D89-E1A3-4FC0-BCF3-0506B9F24BFB}"/>
    <cellStyle name="AggGreen 4 4" xfId="42636" xr:uid="{8286E224-EB46-4ACF-A131-8CFA6EA6F6A3}"/>
    <cellStyle name="AggGreen 4 4 2" xfId="42835" xr:uid="{91F43AAA-6DC2-4DA8-884B-4E5E789F9F12}"/>
    <cellStyle name="AggGreen 4 5" xfId="42356" xr:uid="{FA06A6B0-490F-4B28-B333-F45A4295DB74}"/>
    <cellStyle name="AggGreen 5" xfId="3683" xr:uid="{B288AD1A-BD7B-4D34-B71A-95EC8ECCF4F1}"/>
    <cellStyle name="AggGreen 6" xfId="3684" xr:uid="{0819163E-F68C-4A4D-B372-66AD4D26F433}"/>
    <cellStyle name="AggGreen_Bbdr" xfId="42173" xr:uid="{5BF6AF1B-C7C2-4458-A177-565A49AB879A}"/>
    <cellStyle name="AggGreen12" xfId="3685" xr:uid="{0101C095-8C34-47DE-B811-75C5C9325912}"/>
    <cellStyle name="AggGreen12 2" xfId="3686" xr:uid="{8DE26FD7-8B14-4131-9DC9-F91AF82124D3}"/>
    <cellStyle name="AggGreen12 2 2" xfId="3687" xr:uid="{B91E65A7-471D-4DCD-8CE4-498E0297FA02}"/>
    <cellStyle name="AggGreen12 2 2 2" xfId="3688" xr:uid="{C4DD210A-3D21-41B9-BE81-825F6377ED6A}"/>
    <cellStyle name="AggGreen12 2 2 2 2" xfId="42802" xr:uid="{758D06FF-DB2F-4F0A-83DA-3BB41876EEB0}"/>
    <cellStyle name="AggGreen12 2 2 2 3" xfId="42605" xr:uid="{8683F355-B431-46DA-9A36-DC431E3DEBD1}"/>
    <cellStyle name="AggGreen12 2 2 3" xfId="42706" xr:uid="{2E9E32D9-E495-4E3B-AD8D-023DD996C203}"/>
    <cellStyle name="AggGreen12 2 2 4" xfId="42449" xr:uid="{48A5230B-A9D3-418B-8E4F-72BD5185937A}"/>
    <cellStyle name="AggGreen12 2 3" xfId="3689" xr:uid="{F2B3475A-5AB9-41E0-8E0A-AF5EFE80C3DE}"/>
    <cellStyle name="AggGreen12 2 3 2" xfId="42609" xr:uid="{A2F901EF-CFE0-464B-B21F-2E2228ED8C38}"/>
    <cellStyle name="AggGreen12 2 3 2 2" xfId="42806" xr:uid="{228FAEC4-D27A-4ABD-A9AB-4C92EAAE50AC}"/>
    <cellStyle name="AggGreen12 2 3 3" xfId="42564" xr:uid="{B086DA72-F473-46B2-B90B-7ACD2D57EB76}"/>
    <cellStyle name="AggGreen12 2 3 3 2" xfId="42758" xr:uid="{7C754ADE-C327-4EC5-A9CC-689B2C435379}"/>
    <cellStyle name="AggGreen12 2 3 4" xfId="42635" xr:uid="{4B25581F-27C5-4E0B-8069-C3B9EB8C4989}"/>
    <cellStyle name="AggGreen12 2 3 4 2" xfId="42834" xr:uid="{073F348B-D5D7-426D-90DF-F83BAE5DDAF7}"/>
    <cellStyle name="AggGreen12 2 3 5" xfId="42359" xr:uid="{D32A0359-E693-4F54-8090-CCA522F2D485}"/>
    <cellStyle name="AggGreen12 2 4" xfId="42246" xr:uid="{AF58E3F8-6CB7-4DD4-A78C-579E200F0253}"/>
    <cellStyle name="AggGreen12 3" xfId="3690" xr:uid="{0123FF3D-AF85-4FD5-8719-C68AFE12E009}"/>
    <cellStyle name="AggGreen12 3 2" xfId="3691" xr:uid="{21DF6D7E-459B-41CB-A3E7-F5B3804792B1}"/>
    <cellStyle name="AggGreen12 3 2 2" xfId="42735" xr:uid="{3F299929-C936-461D-98AF-BD3957C84429}"/>
    <cellStyle name="AggGreen12 3 2 3" xfId="42544" xr:uid="{C3151D99-9A50-47D2-B5D5-CD1FD830D7C9}"/>
    <cellStyle name="AggGreen12 3 3" xfId="42705" xr:uid="{E26A56F4-617A-4D9D-91F0-62CCFD1CA53F}"/>
    <cellStyle name="AggGreen12 4" xfId="3692" xr:uid="{2B9D37BF-A243-46BD-BF50-C6D3D4D99EB7}"/>
    <cellStyle name="AggGreen12 4 2" xfId="3693" xr:uid="{7DC42EDD-91DC-4558-B7B1-B69E3CAD2912}"/>
    <cellStyle name="AggGreen12 4 2 2" xfId="42805" xr:uid="{DBE0FDA4-2EB6-4C15-8D91-EF9051275978}"/>
    <cellStyle name="AggGreen12 4 2 3" xfId="42608" xr:uid="{0652BC74-2B1C-4FE8-8906-5C04BE0FA152}"/>
    <cellStyle name="AggGreen12 4 3" xfId="42653" xr:uid="{BEA65755-2473-4C6C-A9DF-BBE88E08F183}"/>
    <cellStyle name="AggGreen12 4 3 2" xfId="42856" xr:uid="{03FC7D4F-17BE-4F0C-A206-614820CD0BD2}"/>
    <cellStyle name="AggGreen12 4 4" xfId="42662" xr:uid="{4C99D54B-46F9-47C2-AD1B-1E0E58BF8A00}"/>
    <cellStyle name="AggGreen12 4 4 2" xfId="42867" xr:uid="{B29AF5AE-626B-4AD6-9822-372E3B336A71}"/>
    <cellStyle name="AggGreen12 4 5" xfId="42358" xr:uid="{3C07745F-5EEE-4768-A093-E3EE42890374}"/>
    <cellStyle name="AggGreen12 5" xfId="3694" xr:uid="{5EC2526E-0B74-4B5F-9BE6-6839D053586C}"/>
    <cellStyle name="AggGreen12 6" xfId="3695" xr:uid="{193D79F2-9DFA-4743-A6A7-9FE5A5F9EB4B}"/>
    <cellStyle name="AggOrange" xfId="3696" xr:uid="{9893244C-1459-4DEA-AA6F-AF05993BF9C1}"/>
    <cellStyle name="AggOrange 2" xfId="3697" xr:uid="{4C611160-424E-4AA6-AAA8-F2CF5A932685}"/>
    <cellStyle name="AggOrange 2 2" xfId="3698" xr:uid="{CE7467D8-1640-4F1D-8D36-5963363A20C5}"/>
    <cellStyle name="AggOrange 2 2 2" xfId="3699" xr:uid="{91132A5B-172B-4ADA-A66B-AFD089F1B741}"/>
    <cellStyle name="AggOrange 2 2 2 2" xfId="42734" xr:uid="{89D7B763-3110-43F3-BC1F-8C0ECA529428}"/>
    <cellStyle name="AggOrange 2 2 2 3" xfId="42543" xr:uid="{E8FB4103-E5B8-4313-9C04-4B44700004EB}"/>
    <cellStyle name="AggOrange 2 2 3" xfId="42708" xr:uid="{B4B78AC8-A4E8-41C6-9002-2622BA7211DB}"/>
    <cellStyle name="AggOrange 2 2 4" xfId="42450" xr:uid="{32694E3E-4166-4603-BA94-2E53B2A5BFEF}"/>
    <cellStyle name="AggOrange 2 3" xfId="3700" xr:uid="{493447B8-6620-4074-88DE-B1AD9E2BEF7F}"/>
    <cellStyle name="AggOrange 2 3 2" xfId="42611" xr:uid="{F49D9182-6BE9-4FF8-AC46-B42DA9F802EE}"/>
    <cellStyle name="AggOrange 2 3 2 2" xfId="42808" xr:uid="{434312AC-C53D-4670-B725-768CAE0F8799}"/>
    <cellStyle name="AggOrange 2 3 3" xfId="42527" xr:uid="{77604DAF-1392-42CB-A970-37065440B1D1}"/>
    <cellStyle name="AggOrange 2 3 3 2" xfId="42718" xr:uid="{AEBCFE7F-08FB-4094-A48C-9A4176ADDFBE}"/>
    <cellStyle name="AggOrange 2 3 4" xfId="42542" xr:uid="{050B4404-D179-44C8-A854-62A6E502D88C}"/>
    <cellStyle name="AggOrange 2 3 4 2" xfId="42733" xr:uid="{56F2D0A1-B443-4C93-8103-77A4154F6B87}"/>
    <cellStyle name="AggOrange 2 3 5" xfId="42361" xr:uid="{582F0CA2-0457-4230-BA03-CA15ED71C685}"/>
    <cellStyle name="AggOrange 2 4" xfId="42247" xr:uid="{47BD0544-5D76-45C1-B00F-78906939C03D}"/>
    <cellStyle name="AggOrange 3" xfId="3701" xr:uid="{8A9BA59E-C86C-4471-8521-49FD7E8C6AB1}"/>
    <cellStyle name="AggOrange 3 2" xfId="3702" xr:uid="{97EF09E7-126A-47CD-8C20-12C33944264A}"/>
    <cellStyle name="AggOrange 3 2 2" xfId="42849" xr:uid="{A07FC911-B31A-49D0-8191-05AC92C304CA}"/>
    <cellStyle name="AggOrange 3 2 3" xfId="42649" xr:uid="{18B3BF89-45C4-4B1D-A39A-EB25FD7DD8E0}"/>
    <cellStyle name="AggOrange 3 3" xfId="42707" xr:uid="{4B001F95-CC35-495E-BD8A-5734CA73A253}"/>
    <cellStyle name="AggOrange 4" xfId="3703" xr:uid="{F2DF0A5C-0152-4916-AC3A-9F2FC92CA4A6}"/>
    <cellStyle name="AggOrange 4 2" xfId="3704" xr:uid="{000C29BD-2377-416E-A92C-3AAC98B848DE}"/>
    <cellStyle name="AggOrange 4 2 2" xfId="42807" xr:uid="{067C0B2C-8DA5-4F34-B9CC-E4B2670145BA}"/>
    <cellStyle name="AggOrange 4 2 3" xfId="42610" xr:uid="{ED96FEEB-0AEA-4F74-868A-5770F07C6C2E}"/>
    <cellStyle name="AggOrange 4 3" xfId="42600" xr:uid="{D74C9A16-4734-4B01-B2C5-FFE0657CCFC6}"/>
    <cellStyle name="AggOrange 4 3 2" xfId="42797" xr:uid="{CFC62CB5-9D2F-4DB3-A6FE-298A7F2D05B2}"/>
    <cellStyle name="AggOrange 4 4" xfId="42576" xr:uid="{70264DC2-3D61-4C2A-8915-149E6C53D0EC}"/>
    <cellStyle name="AggOrange 4 4 2" xfId="42772" xr:uid="{958E373E-9839-4AAF-A8C2-AE8BFEDCD89C}"/>
    <cellStyle name="AggOrange 4 5" xfId="42360" xr:uid="{D6D02AEA-DBF7-4E81-9BB1-01947A570FD5}"/>
    <cellStyle name="AggOrange 5" xfId="3705" xr:uid="{9BC2A4A8-A61D-45DB-BDE7-08F1053D8D2E}"/>
    <cellStyle name="AggOrange 6" xfId="3706" xr:uid="{AB62A3E1-FB06-4C19-90AE-981E4C98FBC6}"/>
    <cellStyle name="AggOrange_B_border" xfId="42175" xr:uid="{7D784F3A-2EFC-4C46-B7A7-8A12EC8448AB}"/>
    <cellStyle name="AggOrange9" xfId="3707" xr:uid="{4FF5359A-E121-481D-B22F-AC07FFFC243A}"/>
    <cellStyle name="AggOrange9 2" xfId="3708" xr:uid="{1AF1DEB7-869C-4610-8FA2-F1BD99C822E3}"/>
    <cellStyle name="AggOrange9 2 2" xfId="3709" xr:uid="{9A166AEC-F794-499F-8C29-9A4C777B1786}"/>
    <cellStyle name="AggOrange9 2 2 2" xfId="3710" xr:uid="{5B57042E-0B40-41C0-8C1F-5B1EF4FBA5E6}"/>
    <cellStyle name="AggOrange9 2 2 2 2" xfId="42848" xr:uid="{28983543-F5E1-4160-A6C6-BE11A0C18C4B}"/>
    <cellStyle name="AggOrange9 2 2 2 3" xfId="42648" xr:uid="{4791F00A-F234-4358-B8C0-EE787105A942}"/>
    <cellStyle name="AggOrange9 2 2 3" xfId="42710" xr:uid="{5CBBFB02-B0A9-474D-92F8-62D41A8536C9}"/>
    <cellStyle name="AggOrange9 2 2 4" xfId="42451" xr:uid="{30DB014B-09FE-4863-9EB9-FA64660AEB96}"/>
    <cellStyle name="AggOrange9 2 3" xfId="3711" xr:uid="{ABFCA1AD-8028-4743-B9FE-AF9BDB6C461D}"/>
    <cellStyle name="AggOrange9 2 3 2" xfId="42613" xr:uid="{5CD8681A-5481-4B74-ADC4-E2B4FB76F298}"/>
    <cellStyle name="AggOrange9 2 3 2 2" xfId="42810" xr:uid="{37BA5A76-37C8-4D5A-A7BA-10665CBC4F4B}"/>
    <cellStyle name="AggOrange9 2 3 3" xfId="42652" xr:uid="{45A41CEA-0AA4-4713-8CE8-42744396E7D0}"/>
    <cellStyle name="AggOrange9 2 3 3 2" xfId="42855" xr:uid="{DBDE14F7-8AAC-4FA4-9CB9-DA5CCF74F81B}"/>
    <cellStyle name="AggOrange9 2 3 4" xfId="42664" xr:uid="{9C34D20A-48DE-4571-8095-ABA1DE0BA1F3}"/>
    <cellStyle name="AggOrange9 2 3 4 2" xfId="42869" xr:uid="{349AF9F6-B180-4576-8598-2042B7ED63EC}"/>
    <cellStyle name="AggOrange9 2 3 5" xfId="42363" xr:uid="{FDF71C48-98FA-461D-81E2-EFECC9509939}"/>
    <cellStyle name="AggOrange9 2 4" xfId="42248" xr:uid="{122FDE56-4751-4A5F-BDA1-B63B56D2261E}"/>
    <cellStyle name="AggOrange9 3" xfId="3712" xr:uid="{C65C0945-BF9F-4A5E-989A-912F11455E15}"/>
    <cellStyle name="AggOrange9 3 2" xfId="3713" xr:uid="{CAF6B87B-53C6-48B6-9C7A-88157CE32F41}"/>
    <cellStyle name="AggOrange9 3 2 2" xfId="42801" xr:uid="{296896C9-68BD-4868-B946-8DFD02928232}"/>
    <cellStyle name="AggOrange9 3 2 3" xfId="42604" xr:uid="{93A2E0B7-2E7B-4EF3-9C2B-2FD70BB6D3D8}"/>
    <cellStyle name="AggOrange9 3 3" xfId="42709" xr:uid="{09477E53-4A71-4F52-8D32-EBA350649F34}"/>
    <cellStyle name="AggOrange9 4" xfId="3714" xr:uid="{0DB9EB30-F553-411B-9C97-308E42CD247E}"/>
    <cellStyle name="AggOrange9 4 2" xfId="3715" xr:uid="{DA60D90B-9DEA-42B8-B36A-85D4647CD194}"/>
    <cellStyle name="AggOrange9 4 2 2" xfId="42809" xr:uid="{4DD1B33B-C157-416B-8F84-9E0B136B4A1D}"/>
    <cellStyle name="AggOrange9 4 2 3" xfId="42612" xr:uid="{E923246C-DF2D-4C54-A47B-5D8813E27716}"/>
    <cellStyle name="AggOrange9 4 3" xfId="42563" xr:uid="{09CADDA3-A36A-4F97-AC05-241D9310AD6B}"/>
    <cellStyle name="AggOrange9 4 3 2" xfId="42757" xr:uid="{F82AD3DF-D60D-4F3D-8D9C-0198781A560B}"/>
    <cellStyle name="AggOrange9 4 4" xfId="42603" xr:uid="{B3FE3989-FCF3-4E23-8A1E-148F7EA3708D}"/>
    <cellStyle name="AggOrange9 4 4 2" xfId="42800" xr:uid="{775D26D2-F4C4-4412-B53F-34A73AFAEA13}"/>
    <cellStyle name="AggOrange9 4 5" xfId="42362" xr:uid="{0B37D03A-6F75-4669-B1B5-E2B0A8DACC0F}"/>
    <cellStyle name="AggOrange9 5" xfId="3716" xr:uid="{F77C05D4-456C-4C0E-B77C-2905BDE451FA}"/>
    <cellStyle name="AggOrange9 6" xfId="3717" xr:uid="{BCBF993F-F753-4B31-B48D-3EF42E5B7329}"/>
    <cellStyle name="AggOrange9_CRFReport-template" xfId="15" xr:uid="{00000000-0005-0000-0000-000002000000}"/>
    <cellStyle name="AggOrangeLB_2x" xfId="3718" xr:uid="{DB96F2FA-D55B-4914-A189-A242E144778E}"/>
    <cellStyle name="AggOrangeLBorder" xfId="3719" xr:uid="{221E120D-AB4A-4DE3-8E0C-A3C6EA6485F0}"/>
    <cellStyle name="AggOrangeLBorder 2" xfId="42249" xr:uid="{927BC3B4-B72A-4124-BBF3-9BFBD91E699E}"/>
    <cellStyle name="AggOrangeLBorder 2 2" xfId="42453" xr:uid="{476E1C27-9A74-4AF4-BEB0-E3472C921170}"/>
    <cellStyle name="AggOrangeLBorder 2 3" xfId="42365" xr:uid="{86240008-E207-4A7D-8878-0CBD385889BD}"/>
    <cellStyle name="AggOrangeLBorder 2 3 2" xfId="42615" xr:uid="{637C5320-3E79-4F9A-8557-6BABEB56853A}"/>
    <cellStyle name="AggOrangeLBorder 2 3 2 2" xfId="42812" xr:uid="{16B60388-5DD7-482C-8A3D-6553C8E88C41}"/>
    <cellStyle name="AggOrangeLBorder 2 3 3" xfId="42561" xr:uid="{9E56F1AD-D423-43FC-92AF-E440CCAA14C6}"/>
    <cellStyle name="AggOrangeLBorder 2 3 3 2" xfId="42755" xr:uid="{6A77AFE1-42C6-426A-82E1-446B9033A9C5}"/>
    <cellStyle name="AggOrangeLBorder 2 3 4" xfId="42584" xr:uid="{DB5768E9-3948-4766-A9EC-35611FB635FA}"/>
    <cellStyle name="AggOrangeLBorder 2 3 4 2" xfId="42780" xr:uid="{01E5277A-43AE-4910-BAA2-882159150605}"/>
    <cellStyle name="AggOrangeLBorder 2 3 5" xfId="42688" xr:uid="{2233A719-E972-46C2-8606-113BAD9E6DA9}"/>
    <cellStyle name="AggOrangeLBorder 3" xfId="42452" xr:uid="{47D20F8A-9A27-4918-8E0F-D1FC6D3AFDCB}"/>
    <cellStyle name="AggOrangeLBorder 4" xfId="42364" xr:uid="{EF7216DE-AEA9-4A6C-9417-F0C20067B8DA}"/>
    <cellStyle name="AggOrangeLBorder 4 2" xfId="42614" xr:uid="{686F642E-A95A-4EF5-A1F2-C6DF2CE157B1}"/>
    <cellStyle name="AggOrangeLBorder 4 2 2" xfId="42811" xr:uid="{49E06899-FEA3-475D-A062-C184204C98AD}"/>
    <cellStyle name="AggOrangeLBorder 4 3" xfId="42562" xr:uid="{9F8F7AA2-7DD0-434D-BB8C-97F46975BA37}"/>
    <cellStyle name="AggOrangeLBorder 4 3 2" xfId="42756" xr:uid="{73D006BF-E0CF-4364-B5DB-72B8914A2661}"/>
    <cellStyle name="AggOrangeLBorder 4 4" xfId="42580" xr:uid="{AEA2FE8D-B719-4B36-A5B9-CDEDDEC667CC}"/>
    <cellStyle name="AggOrangeLBorder 4 4 2" xfId="42776" xr:uid="{1A77C25E-7EE8-421C-A38E-CB15B924D391}"/>
    <cellStyle name="AggOrangeLBorder 4 5" xfId="42687" xr:uid="{68A7A7E0-9A3A-415C-A0B7-AECF470AAC9E}"/>
    <cellStyle name="AggOrangeLBorder 5" xfId="42211" xr:uid="{E1D2D391-0EEA-44E4-98AC-1E701AE84814}"/>
    <cellStyle name="AggOrangeRBorder" xfId="3720" xr:uid="{3C1552F8-6708-44D3-A893-CB1B5B59A4BF}"/>
    <cellStyle name="AggOrangeRBorder 2" xfId="3721" xr:uid="{40EC7260-06E2-42AB-ACB7-263E0C3D7163}"/>
    <cellStyle name="AggOrangeRBorder 2 2" xfId="3722" xr:uid="{CB82C3AB-82E8-448C-8BBD-EEA4339B6BE9}"/>
    <cellStyle name="AggOrangeRBorder 2 2 2" xfId="3723" xr:uid="{9300FBD7-1CEB-4043-B808-B4360F10D5EA}"/>
    <cellStyle name="AggOrangeRBorder 2 2 2 2" xfId="42732" xr:uid="{1EA5A3F5-4BBA-45FC-B158-46B1252782B8}"/>
    <cellStyle name="AggOrangeRBorder 2 2 2 3" xfId="42541" xr:uid="{14F9127A-2C62-45BE-B0CB-523A5174A135}"/>
    <cellStyle name="AggOrangeRBorder 2 2 3" xfId="42454" xr:uid="{98F1A197-059B-4DD8-8BDE-1E0CE303AB48}"/>
    <cellStyle name="AggOrangeRBorder 2 3" xfId="3724" xr:uid="{5EA2C4CE-57F6-456F-93EC-C69E340F45A7}"/>
    <cellStyle name="AggOrangeRBorder 2 3 2" xfId="3725" xr:uid="{4284629E-03EA-4EB7-9250-612BC0448EDF}"/>
    <cellStyle name="AggOrangeRBorder 2 3 2 2" xfId="42814" xr:uid="{7BD021B4-3EB8-446F-98D4-6D004EE97A0C}"/>
    <cellStyle name="AggOrangeRBorder 2 3 2 3" xfId="42617" xr:uid="{B5BCF393-6129-4779-9DE1-2E7FE6CC391B}"/>
    <cellStyle name="AggOrangeRBorder 2 3 3" xfId="42594" xr:uid="{B1D0A1F5-35FB-44E7-9AFE-2E4554DCF851}"/>
    <cellStyle name="AggOrangeRBorder 2 3 3 2" xfId="42791" xr:uid="{DF9F9D73-802D-44FD-91CD-C696790C0244}"/>
    <cellStyle name="AggOrangeRBorder 2 3 4" xfId="42578" xr:uid="{BEF818E2-5FFC-4869-938F-50EB2BF42D00}"/>
    <cellStyle name="AggOrangeRBorder 2 3 4 2" xfId="42774" xr:uid="{D1E1A58C-59F7-4DFC-90A1-79AD2483AF9C}"/>
    <cellStyle name="AggOrangeRBorder 2 3 5" xfId="42690" xr:uid="{51448D1F-0F94-4A23-A2D5-DDD6603A04A1}"/>
    <cellStyle name="AggOrangeRBorder 2 3 6" xfId="42367" xr:uid="{8A03F27B-5C9C-4954-876A-E0AFB3B2D1E6}"/>
    <cellStyle name="AggOrangeRBorder 2 4" xfId="3726" xr:uid="{7A082414-D860-41B7-B1B2-EA5C3283BC15}"/>
    <cellStyle name="AggOrangeRBorder 2 4 2" xfId="3727" xr:uid="{6A43CE80-DBDD-4690-AEFC-C22CEC4321CA}"/>
    <cellStyle name="AggOrangeRBorder 2 5" xfId="3728" xr:uid="{96A4F56C-0068-4CBF-895C-31B252C78289}"/>
    <cellStyle name="AggOrangeRBorder 2 6" xfId="42250" xr:uid="{ECF45B01-4D42-4477-BF04-EDFE017C5EAB}"/>
    <cellStyle name="AggOrangeRBorder 3" xfId="3729" xr:uid="{A21E9973-6259-4259-B555-CDD220718312}"/>
    <cellStyle name="AggOrangeRBorder 3 2" xfId="3730" xr:uid="{0C427B93-9DDC-4265-A86D-8E4F4F3D7383}"/>
    <cellStyle name="AggOrangeRBorder 3 2 2" xfId="42647" xr:uid="{CB32C181-5778-49F9-99FA-F42671A026FF}"/>
    <cellStyle name="AggOrangeRBorder 3 2 3" xfId="42847" xr:uid="{E9CC9D50-507F-49E7-BC7A-83FE4F6A7DA2}"/>
    <cellStyle name="AggOrangeRBorder 4" xfId="3731" xr:uid="{2815B764-1024-4541-87A9-FBA796F74FA1}"/>
    <cellStyle name="AggOrangeRBorder 4 2" xfId="3732" xr:uid="{8388E9E0-81EA-48CB-95B1-5C67C8C52C02}"/>
    <cellStyle name="AggOrangeRBorder 4 2 2" xfId="42813" xr:uid="{90E7C854-044F-4DF8-9848-4341AD7138F9}"/>
    <cellStyle name="AggOrangeRBorder 4 2 3" xfId="42616" xr:uid="{7D48B91D-92AD-41BA-B89C-0DE8495895F7}"/>
    <cellStyle name="AggOrangeRBorder 4 3" xfId="42645" xr:uid="{A086C2D2-8B45-4524-BCE5-E3BBA7AC2F89}"/>
    <cellStyle name="AggOrangeRBorder 4 3 2" xfId="42845" xr:uid="{1D8C3E71-3641-4002-A999-BA20C0BD4E78}"/>
    <cellStyle name="AggOrangeRBorder 4 4" xfId="42661" xr:uid="{4F4EC2B5-F26E-4723-AEF2-7C113A2A8D4B}"/>
    <cellStyle name="AggOrangeRBorder 4 4 2" xfId="42866" xr:uid="{507FB040-BCF5-447B-AFE5-DC43F3B1853E}"/>
    <cellStyle name="AggOrangeRBorder 4 5" xfId="42689" xr:uid="{1C72259F-0A1D-476E-A8DF-541D96A85612}"/>
    <cellStyle name="AggOrangeRBorder 4 6" xfId="42366" xr:uid="{B883049F-BE93-4683-8600-318C1A74F10B}"/>
    <cellStyle name="AggOrangeRBorder 5" xfId="3733" xr:uid="{9A3E9A9D-E766-4D70-A7D4-7C16CFE097B1}"/>
    <cellStyle name="AggOrangeRBorder 5 2" xfId="3734" xr:uid="{2720B68F-E188-4BCE-8EC8-931286A2E4CB}"/>
    <cellStyle name="AggOrangeRBorder 6" xfId="3735" xr:uid="{2AED039F-3B9A-42DF-989D-2F9DA3A5EBD0}"/>
    <cellStyle name="AggOrangeRBorder 7" xfId="3736" xr:uid="{A1B34877-5BA6-40D3-9304-D64AC74E49F2}"/>
    <cellStyle name="AggOrangeRBorder 8" xfId="3737" xr:uid="{69C67FFE-678D-4264-B001-D8EA45598215}"/>
    <cellStyle name="AggOrangeRBorder_CRFReport-template" xfId="42176" xr:uid="{56D53D19-192E-417A-864C-05FF2248EC5F}"/>
    <cellStyle name="Akzent1" xfId="3738" xr:uid="{3A53254A-EAFC-48CD-9112-AE3EDC0D34B1}"/>
    <cellStyle name="Akzent2" xfId="3739" xr:uid="{67F00324-A4FF-4B00-8A6C-06989614FBD3}"/>
    <cellStyle name="Akzent3" xfId="3740" xr:uid="{0D28F032-772B-46A1-A136-C1781EAA43A1}"/>
    <cellStyle name="Akzent4" xfId="3741" xr:uid="{36DBAA51-156F-4506-A6DC-31E675D2094F}"/>
    <cellStyle name="Akzent5" xfId="3742" xr:uid="{39CD0321-A959-4F38-A92D-941926E36415}"/>
    <cellStyle name="Akzent6" xfId="3743" xr:uid="{7E071A7E-D377-4DD7-8D1F-EB484971003A}"/>
    <cellStyle name="Assumption Heading" xfId="3744" xr:uid="{B0386EFB-1572-4252-B338-9850CB6D2982}"/>
    <cellStyle name="Assumptions" xfId="3745" xr:uid="{BFEBF098-4514-46A4-AEB9-73BF48DE394E}"/>
    <cellStyle name="Attrib" xfId="3746" xr:uid="{4D8CED26-EFD0-4876-819C-7A1F37E89AED}"/>
    <cellStyle name="Attrib 2" xfId="3747" xr:uid="{0A848023-5D34-4050-B67F-99B29BBF31DE}"/>
    <cellStyle name="Attrib 2 2" xfId="3748" xr:uid="{81C5FF8E-9074-4984-B091-F4E48971EFA3}"/>
    <cellStyle name="Attrib 2 2 2" xfId="3749" xr:uid="{FE84FB4F-8CFA-47CC-9B76-0CA8529CCA78}"/>
    <cellStyle name="Attrib 2 2 2 2" xfId="3750" xr:uid="{437DEF39-B629-4DA3-9677-F540C2E52054}"/>
    <cellStyle name="Attrib 2 2 3" xfId="3751" xr:uid="{2CD8D572-0CC5-4728-9D33-4D89F54E1704}"/>
    <cellStyle name="Attrib 2 2 3 2" xfId="3752" xr:uid="{2400F378-3941-4D94-B27C-BC6B633E435A}"/>
    <cellStyle name="Attrib 2 2 4" xfId="3753" xr:uid="{22B5FF3B-D9DB-4988-8BBE-E515749F3B25}"/>
    <cellStyle name="Attrib 2 2 4 2" xfId="3754" xr:uid="{ECBC7486-23B3-490B-9CFE-F51DCEC6E012}"/>
    <cellStyle name="Attrib 2 2 5" xfId="3755" xr:uid="{4C621CF5-7B95-448E-8A53-E0163497E26A}"/>
    <cellStyle name="Attrib 2 3" xfId="3756" xr:uid="{C5E6093B-5C9F-4D31-880A-07F75C574B3F}"/>
    <cellStyle name="Attrib 2 3 2" xfId="3757" xr:uid="{2BB4AD6E-5E04-4CC2-A4DF-0F2A6AA3B279}"/>
    <cellStyle name="Attrib 2 3 2 2" xfId="3758" xr:uid="{F52F6662-96BD-4A2D-AD2D-B725B7E0D25E}"/>
    <cellStyle name="Attrib 2 3 3" xfId="3759" xr:uid="{BFFBBDB5-6009-47D1-99E8-59F441DB1EA3}"/>
    <cellStyle name="Attrib 2 3 3 2" xfId="3760" xr:uid="{D6D5FCD5-1F01-47AD-B628-F2C5EA6D64E5}"/>
    <cellStyle name="Attrib 2 3 4" xfId="3761" xr:uid="{EC585009-11F1-4A81-942C-42585F74CE6D}"/>
    <cellStyle name="Attrib 2 3 4 2" xfId="3762" xr:uid="{53F074CC-94B7-4E8F-A3B9-04690C68EDA0}"/>
    <cellStyle name="Attrib 2 3 5" xfId="3763" xr:uid="{75821122-4B74-4513-A115-957AB31EB608}"/>
    <cellStyle name="Attrib 2 4" xfId="3764" xr:uid="{5E4E61A3-1400-4364-8860-CD1FAC948577}"/>
    <cellStyle name="Attrib 2 4 2" xfId="3765" xr:uid="{1CBE3B15-07AA-4E6D-95C2-FD9C081BE30A}"/>
    <cellStyle name="Attrib 2 5" xfId="3766" xr:uid="{D1C15838-34C7-48D7-8155-AE84FBBED566}"/>
    <cellStyle name="Attrib 2 5 2" xfId="3767" xr:uid="{49FA8416-17B8-4C75-96DC-C8F1D14DD8B1}"/>
    <cellStyle name="Attrib 2 6" xfId="3768" xr:uid="{20E6DFC7-C3C2-4F8F-89C3-C3FD82E7209A}"/>
    <cellStyle name="Attrib 2 6 2" xfId="3769" xr:uid="{000A6253-402E-4E08-8456-DF6AC6E4AC00}"/>
    <cellStyle name="Attrib 2 7" xfId="3770" xr:uid="{EFC4C7F8-67BD-4092-B93B-1457B5205F1C}"/>
    <cellStyle name="Attrib 2 8" xfId="3771" xr:uid="{2E37038B-3FAE-41D8-A805-834A3C5332CA}"/>
    <cellStyle name="Attrib 3" xfId="3772" xr:uid="{7ED68A52-E9A0-4F31-90D7-4D9706F43FC2}"/>
    <cellStyle name="Attrib 3 2" xfId="3773" xr:uid="{7E85693C-E07B-46F3-B0BB-D0333F9A2421}"/>
    <cellStyle name="Attrib 4" xfId="3774" xr:uid="{ACAF8D3A-97D7-464D-BF3F-87925AA6E0F4}"/>
    <cellStyle name="Attrib 4 2" xfId="3775" xr:uid="{DC4D0533-03CD-4873-9E67-5424AD80D5FF}"/>
    <cellStyle name="Attrib 5" xfId="3776" xr:uid="{152AF0D3-0351-4F6F-B581-AB9DA028BA28}"/>
    <cellStyle name="Attrib 5 2" xfId="3777" xr:uid="{D8554548-1480-4CD7-AFD8-E777447EC977}"/>
    <cellStyle name="Attrib 6" xfId="3778" xr:uid="{382BF2F2-0E9F-4BC1-BDFD-2022F335CC2D}"/>
    <cellStyle name="Attrib 7" xfId="3779" xr:uid="{7D904D64-30FB-4580-8681-D49F1CE57403}"/>
    <cellStyle name="Ausgabe" xfId="3780" xr:uid="{E3A06C7F-BBD4-441F-8976-0C50DEAC12F9}"/>
    <cellStyle name="Ausgabe 2" xfId="3781" xr:uid="{BFC66207-6719-4DAD-BF93-D86E682CE74C}"/>
    <cellStyle name="Ausgabe 2 2" xfId="3782" xr:uid="{4ADE0445-44F2-4DCF-9495-5E0CEDA1010E}"/>
    <cellStyle name="Ausgabe 2 2 2" xfId="42850" xr:uid="{9AFBA01E-F474-48FE-AA9F-3524AB55451F}"/>
    <cellStyle name="Ausgabe 2 3" xfId="42548" xr:uid="{A5596AEC-07A1-4FFA-8A8F-B14FFBC154BD}"/>
    <cellStyle name="Ausgabe 2 3 2" xfId="42739" xr:uid="{5BD160DA-B5D3-4809-86BF-E7B285C31D39}"/>
    <cellStyle name="Ausgabe 2 4" xfId="42699" xr:uid="{029E49A8-27C1-40C4-9561-7DA49E8D4447}"/>
    <cellStyle name="Ausgabe 3" xfId="3783" xr:uid="{74605EBA-2EC6-4664-9CE8-E74F539E6946}"/>
    <cellStyle name="Ausgabe 3 2" xfId="42625" xr:uid="{41FDD8FD-166C-4840-88F7-1BC70BC0C3B8}"/>
    <cellStyle name="Ausgabe 3 2 2" xfId="42823" xr:uid="{1FCE684B-BD72-4BA0-8CAE-7FDFB3D38B73}"/>
    <cellStyle name="Ausgabe 3 3" xfId="42553" xr:uid="{624A23DA-F32A-4501-8278-483F1B703946}"/>
    <cellStyle name="Ausgabe 3 3 2" xfId="42745" xr:uid="{EC167438-50FC-49B1-8319-66A70FFE1E3F}"/>
    <cellStyle name="Ausgabe 3 4" xfId="42696" xr:uid="{1B454864-A82D-402A-99E1-B368633A94C9}"/>
    <cellStyle name="Ausgabe 3 5" xfId="42377" xr:uid="{8A7153C8-B7E2-49CB-8CBC-C721E715B02F}"/>
    <cellStyle name="Ausgabe 4" xfId="3784" xr:uid="{1C12AF3D-0374-49E9-8D6A-42CAF0A1CD71}"/>
    <cellStyle name="Ausgabe 4 2" xfId="42750" xr:uid="{FDD5C3BE-B78C-4DD5-9ECE-1F294EAAE091}"/>
    <cellStyle name="Ausgabe 5" xfId="42660" xr:uid="{13B3DA25-B24A-439A-8E5F-4DE6198B8F8C}"/>
    <cellStyle name="Ausgabe 5 2" xfId="42865" xr:uid="{57584E9E-0B80-4E47-99C3-4BBFAF350101}"/>
    <cellStyle name="Ausgabe 6" xfId="42673" xr:uid="{391620E6-876D-4BF1-9166-DDFD6FF59762}"/>
    <cellStyle name="Ausgabe 7" xfId="42186" hidden="1" xr:uid="{E887A796-AA03-49C4-B493-2EBF1A423F7B}"/>
    <cellStyle name="Ausgabe 7" xfId="42891" hidden="1" xr:uid="{035B0A6C-25E3-4F60-8574-A16E0BF30042}"/>
    <cellStyle name="Avertissement" xfId="3785" xr:uid="{D4D99963-C4B8-422C-86F3-61FB0AD0C917}"/>
    <cellStyle name="Bad" xfId="41" builtinId="27" customBuiltin="1"/>
    <cellStyle name="Bad 10" xfId="3786" xr:uid="{73411162-D710-4541-89E9-2D2EEA2336E2}"/>
    <cellStyle name="Bad 11" xfId="3787" xr:uid="{2C2ECD0D-B8D5-455F-8B13-D5A1310DA064}"/>
    <cellStyle name="Bad 12" xfId="3788" xr:uid="{627ABBD4-F4D3-4997-AE8A-CE581DB19CE8}"/>
    <cellStyle name="Bad 13" xfId="3789" xr:uid="{F17E9573-E824-4D49-8EC7-2512282FA275}"/>
    <cellStyle name="Bad 14" xfId="3790" xr:uid="{E3790B98-D810-4678-B195-EE9180081839}"/>
    <cellStyle name="Bad 15" xfId="3791" xr:uid="{AD6F28D4-237F-4FA3-92C8-B5CB30A54D80}"/>
    <cellStyle name="Bad 16" xfId="3792" xr:uid="{D792BABF-243F-4D1F-9F57-289F5D522C76}"/>
    <cellStyle name="Bad 17" xfId="3793" xr:uid="{6E13C537-A3DA-4CF8-8067-FD9FF4ACDA8F}"/>
    <cellStyle name="Bad 18" xfId="3794" xr:uid="{2E800352-223C-4AA1-9536-A5F7B6BB2AAB}"/>
    <cellStyle name="Bad 19" xfId="3795" xr:uid="{34A98A75-BC51-4987-89E3-FE355DA231A5}"/>
    <cellStyle name="Bad 2" xfId="3796" xr:uid="{58137DE6-E755-4E74-8B9D-76F4C2A8EFF2}"/>
    <cellStyle name="Bad 2 10" xfId="3797" xr:uid="{EAA71F70-27EC-4E23-9840-E5C70284FA46}"/>
    <cellStyle name="Bad 2 10 2" xfId="3798" xr:uid="{B819667B-ACA9-4373-9B66-15B944684901}"/>
    <cellStyle name="Bad 2 11" xfId="3799" xr:uid="{7C8A9C5F-E67E-40EF-BCED-14A89A51B40C}"/>
    <cellStyle name="Bad 2 12" xfId="42251" xr:uid="{6F42E99E-A95C-46CD-ACBB-9D3D6FF170A5}"/>
    <cellStyle name="Bad 2 2" xfId="3800" xr:uid="{7B207D85-F72E-48B2-B2FC-6CFB029B2FC9}"/>
    <cellStyle name="Bad 2 2 2" xfId="3801" xr:uid="{A1404133-F539-432A-853B-A819D8970904}"/>
    <cellStyle name="Bad 2 3" xfId="3802" xr:uid="{26C55F60-38DD-44A1-9557-2F50D4148F74}"/>
    <cellStyle name="Bad 2 3 2" xfId="3803" xr:uid="{23A42D3E-E3C7-41A9-BFA6-7224D6DFB32D}"/>
    <cellStyle name="Bad 2 4" xfId="3804" xr:uid="{3EE923F8-4EED-4A7A-977B-C47BA8C2AB8A}"/>
    <cellStyle name="Bad 2 4 2" xfId="3805" xr:uid="{EA797A9F-01FD-4AD0-8047-D0AF468160AA}"/>
    <cellStyle name="Bad 2 5" xfId="3806" xr:uid="{DAC2B772-B085-43AA-97C6-F19341B29EF6}"/>
    <cellStyle name="Bad 2 5 2" xfId="3807" xr:uid="{E7BEE076-05DF-42A3-9668-C9E1D7A8C9F2}"/>
    <cellStyle name="Bad 2 6" xfId="3808" xr:uid="{A12F2DA2-A70C-42F5-AEDD-813B20E9C5A0}"/>
    <cellStyle name="Bad 2 6 2" xfId="3809" xr:uid="{25281890-E1A3-42AA-AACC-F8DDB2D7DDE0}"/>
    <cellStyle name="Bad 2 7" xfId="3810" xr:uid="{9BC206EE-825B-4F03-B8E0-950E6131DF66}"/>
    <cellStyle name="Bad 2 7 2" xfId="3811" xr:uid="{75DB1018-D68C-4E6B-90DD-D7F5BAA57B07}"/>
    <cellStyle name="Bad 2 8" xfId="3812" xr:uid="{800E2AF8-AA8E-4268-A605-16F04FF00AC9}"/>
    <cellStyle name="Bad 2 8 2" xfId="3813" xr:uid="{F679CCAD-87A9-4068-8E6D-4BA4373F81D2}"/>
    <cellStyle name="Bad 2 9" xfId="3814" xr:uid="{0C227A75-E642-4C25-B83C-F3530031EEC8}"/>
    <cellStyle name="Bad 2 9 2" xfId="3815" xr:uid="{7D5B5AE3-94AB-42E6-AB83-9D706CF7010D}"/>
    <cellStyle name="Bad 20" xfId="3816" xr:uid="{F54D53F3-2EDD-4E11-9442-E386A1DF293C}"/>
    <cellStyle name="Bad 21" xfId="3817" xr:uid="{2BE852BA-1726-438C-AAB8-51F6E1916E9A}"/>
    <cellStyle name="Bad 22" xfId="3818" xr:uid="{B7766716-BC09-49BA-8FBC-0DF44B2B4CE5}"/>
    <cellStyle name="Bad 23" xfId="3819" xr:uid="{515B2B55-1603-4E44-B803-4BE9606B65AD}"/>
    <cellStyle name="Bad 24" xfId="3820" xr:uid="{F94AF6B0-CAF6-43E5-A536-C54C6C4E62A1}"/>
    <cellStyle name="Bad 25" xfId="3821" xr:uid="{A2F9FCA6-77DE-4733-A935-FC271C38DED2}"/>
    <cellStyle name="Bad 26" xfId="3822" xr:uid="{8E5C3CD3-85B2-4B1C-AE4E-DB43038BE391}"/>
    <cellStyle name="Bad 27" xfId="3823" xr:uid="{E18EF38E-92CA-4AC4-BD12-588A306D54A2}"/>
    <cellStyle name="Bad 28" xfId="3824" xr:uid="{61C61266-FD0B-4810-B811-DFB66A1D40B5}"/>
    <cellStyle name="Bad 29" xfId="3825" xr:uid="{77EAA5FE-6BE7-478A-9735-BACE0928D8CD}"/>
    <cellStyle name="Bad 3" xfId="3826" xr:uid="{29FA7D49-B1A7-4AAD-8BDA-D90752C04AB2}"/>
    <cellStyle name="Bad 3 10" xfId="3827" xr:uid="{0F1A8BE0-19B3-4468-BE03-731E0A2177A0}"/>
    <cellStyle name="Bad 3 11" xfId="3828" xr:uid="{ED7FFC09-D668-4D6A-9B4C-B98F9EB5E7E9}"/>
    <cellStyle name="Bad 3 12" xfId="3829" xr:uid="{8BF3EA2F-A8F1-4C7D-B7FF-0ACD52D14993}"/>
    <cellStyle name="Bad 3 13" xfId="42320" xr:uid="{EA518615-9CAA-4580-9AB1-FB7FF6DB9D57}"/>
    <cellStyle name="Bad 3 2" xfId="3830" xr:uid="{B77B714C-DF29-4A3C-BBE0-34607B41B172}"/>
    <cellStyle name="Bad 3 2 2" xfId="3831" xr:uid="{C9BD442B-0B3A-45B6-B157-A6F39C28F375}"/>
    <cellStyle name="Bad 3 3" xfId="3832" xr:uid="{13EF7981-7EEE-4416-9D77-37403ED841DD}"/>
    <cellStyle name="Bad 3 4" xfId="3833" xr:uid="{29151BA1-FF5C-4F71-99AA-0CA596D033C9}"/>
    <cellStyle name="Bad 3 5" xfId="3834" xr:uid="{6674A481-4E6A-4E9C-BE6B-C9C823718B32}"/>
    <cellStyle name="Bad 3 6" xfId="3835" xr:uid="{C967C433-1FBB-4BE9-A67D-94FB5A2AA4AB}"/>
    <cellStyle name="Bad 3 7" xfId="3836" xr:uid="{3C53C865-9409-4846-BE41-CDDDB6C164FD}"/>
    <cellStyle name="Bad 3 8" xfId="3837" xr:uid="{573FF821-588E-43F6-818A-8FF17AF94DAA}"/>
    <cellStyle name="Bad 3 9" xfId="3838" xr:uid="{C8FA5C69-257C-4FA8-A102-7A29D49D8F5E}"/>
    <cellStyle name="Bad 30" xfId="3839" xr:uid="{A3047795-68EC-429B-AF4A-3D93575FB02E}"/>
    <cellStyle name="Bad 31" xfId="3840" xr:uid="{A3E8DB1C-DA87-4262-840E-5740A2D19160}"/>
    <cellStyle name="Bad 32" xfId="3841" xr:uid="{BE517F36-3B7A-41D2-B6EF-044B1CDF6857}"/>
    <cellStyle name="Bad 33" xfId="3842" xr:uid="{2B20676D-2104-4295-A16A-5B95003B4E3E}"/>
    <cellStyle name="Bad 34" xfId="3843" xr:uid="{1F97E68E-8B00-41CA-B2E2-D0C36C202630}"/>
    <cellStyle name="Bad 35" xfId="3844" xr:uid="{85880FB7-61A2-4D3E-9012-278138E5E319}"/>
    <cellStyle name="Bad 36" xfId="3845" xr:uid="{51C831DA-1756-4328-873E-F3A14A6E984C}"/>
    <cellStyle name="Bad 37" xfId="3846" xr:uid="{842D4082-D888-4FD8-95A5-5AE9930D497B}"/>
    <cellStyle name="Bad 38" xfId="3847" xr:uid="{5D29CEF5-E720-45E9-B2BE-A45CF2F3D12F}"/>
    <cellStyle name="Bad 39" xfId="3848" xr:uid="{5A5BF0FE-F314-42A0-9548-A85B3D2759A3}"/>
    <cellStyle name="Bad 4" xfId="3849" xr:uid="{4BD8F92C-9D6C-494D-B154-9C20BEC0E2EE}"/>
    <cellStyle name="Bad 4 10" xfId="3850" xr:uid="{8D5435CE-244C-4D8A-960A-F124926D78C3}"/>
    <cellStyle name="Bad 4 11" xfId="3851" xr:uid="{D30BEE11-CEC8-4629-9222-4C4DC5B66985}"/>
    <cellStyle name="Bad 4 2" xfId="3852" xr:uid="{6DAA811D-4508-4A78-BBFA-B415BA76BD2B}"/>
    <cellStyle name="Bad 4 3" xfId="3853" xr:uid="{11FAA6A1-019F-4016-B325-4C0830233960}"/>
    <cellStyle name="Bad 4 4" xfId="3854" xr:uid="{969C0AB0-FC4F-494E-A5F5-3481C12F1FDE}"/>
    <cellStyle name="Bad 4 5" xfId="3855" xr:uid="{26E2738D-AA6C-4D21-9F44-4B15125BEFC0}"/>
    <cellStyle name="Bad 4 6" xfId="3856" xr:uid="{F027F24D-0EBE-40ED-BB5A-E8C940617BCA}"/>
    <cellStyle name="Bad 4 7" xfId="3857" xr:uid="{30519139-5E24-4CCD-874C-F702878A22D5}"/>
    <cellStyle name="Bad 4 8" xfId="3858" xr:uid="{F6EFAE77-3112-4424-96B9-BB64EA2435D5}"/>
    <cellStyle name="Bad 4 9" xfId="3859" xr:uid="{499FC530-A585-4C1F-B690-8A49CC661FBD}"/>
    <cellStyle name="Bad 40" xfId="3860" xr:uid="{71EDDAA1-B58B-481A-8938-964FE1BC7547}"/>
    <cellStyle name="Bad 41" xfId="3861" xr:uid="{E071D9D0-891E-4AC3-9C61-B4DF8519C9DB}"/>
    <cellStyle name="Bad 42" xfId="3862" xr:uid="{69BDC6A7-FD13-4959-86FD-D4B3089B9745}"/>
    <cellStyle name="Bad 43" xfId="3863" xr:uid="{05C0727C-E87C-4768-A95B-467ECA492113}"/>
    <cellStyle name="Bad 5" xfId="3864" xr:uid="{0CC3AD75-D9EA-43A1-8BD8-461748702F45}"/>
    <cellStyle name="Bad 5 10" xfId="3865" xr:uid="{88A01EBE-061C-4D42-9DCC-D70D73AF2FDB}"/>
    <cellStyle name="Bad 5 11" xfId="3866" xr:uid="{122D3AA5-8A71-4B29-A766-06B0956BB61E}"/>
    <cellStyle name="Bad 5 2" xfId="3867" xr:uid="{FD26F61E-D3DF-43DB-AAC9-80FAA9CF9DF3}"/>
    <cellStyle name="Bad 5 3" xfId="3868" xr:uid="{48C3B544-FE6E-4732-A673-4987A26CA1CF}"/>
    <cellStyle name="Bad 5 4" xfId="3869" xr:uid="{EAD22E5D-0DA9-43D0-86E4-22D26C4EDA3F}"/>
    <cellStyle name="Bad 5 5" xfId="3870" xr:uid="{C972B573-C34E-48DC-BB62-013C9346C60C}"/>
    <cellStyle name="Bad 5 6" xfId="3871" xr:uid="{52FB3B3F-4DC6-4AA8-B666-39A56A22BC48}"/>
    <cellStyle name="Bad 5 7" xfId="3872" xr:uid="{31FBBEC1-517F-4130-BBFF-0F2BD292719D}"/>
    <cellStyle name="Bad 5 8" xfId="3873" xr:uid="{E25290A9-EB9E-4408-8AD4-12C9A97325ED}"/>
    <cellStyle name="Bad 5 9" xfId="3874" xr:uid="{2CFF0186-C8DB-41E4-9F9F-38DD8320FD2F}"/>
    <cellStyle name="Bad 6" xfId="3875" xr:uid="{98B7271B-2E51-434B-A766-F44ACABCAEBE}"/>
    <cellStyle name="Bad 6 10" xfId="3876" xr:uid="{CF328E2C-547F-41D1-9ABF-6DB83BCBD5E6}"/>
    <cellStyle name="Bad 6 11" xfId="3877" xr:uid="{A242131E-3504-42AC-9403-B414339AECEB}"/>
    <cellStyle name="Bad 6 2" xfId="3878" xr:uid="{747634AE-1EC3-48A6-9CF1-DDB88B7DA986}"/>
    <cellStyle name="Bad 6 3" xfId="3879" xr:uid="{F1951D6D-4F1A-43F8-A49F-CED873E8AB89}"/>
    <cellStyle name="Bad 6 4" xfId="3880" xr:uid="{D28DA599-0533-4A23-8AEC-AB94B22D356F}"/>
    <cellStyle name="Bad 6 5" xfId="3881" xr:uid="{DCF5596F-4C57-4343-87F6-0AE87F8C69CD}"/>
    <cellStyle name="Bad 6 6" xfId="3882" xr:uid="{36D85AC7-FB5B-40DC-9651-183CFA1185F5}"/>
    <cellStyle name="Bad 6 7" xfId="3883" xr:uid="{9E561BC9-B657-4E6F-B4E7-919F045B4AC1}"/>
    <cellStyle name="Bad 6 8" xfId="3884" xr:uid="{23A008DD-CBF8-4F6E-A771-4E4F3D7A5074}"/>
    <cellStyle name="Bad 6 9" xfId="3885" xr:uid="{C8C32049-76A7-4AE2-9CBB-744EF818F20B}"/>
    <cellStyle name="Bad 7" xfId="3886" xr:uid="{77443803-DC79-47D6-AE0F-D0502CDC33F1}"/>
    <cellStyle name="Bad 8" xfId="3887" xr:uid="{56F4E493-2DA9-40E4-8A48-B7BAE260B02A}"/>
    <cellStyle name="Bad 9" xfId="3888" xr:uid="{DE292407-1AE3-4E00-913E-CE2B4132351C}"/>
    <cellStyle name="Berechnung" xfId="3889" xr:uid="{58CF5205-2046-44B4-9AA9-43119CB1A8A7}"/>
    <cellStyle name="Berechnung 2" xfId="3890" xr:uid="{9903E4F9-F93F-45EC-8723-58DCDB7FB2F0}"/>
    <cellStyle name="Berechnung 2 2" xfId="3891" xr:uid="{9A22886B-65AA-4106-8554-9075DA95BD35}"/>
    <cellStyle name="Berechnung 2 2 2" xfId="42851" xr:uid="{43557410-F9F7-4861-899E-4D5512543B79}"/>
    <cellStyle name="Berechnung 2 3" xfId="42529" xr:uid="{6862A9FE-6981-4C2E-9008-0C5449FFE6B6}"/>
    <cellStyle name="Berechnung 2 3 2" xfId="42720" xr:uid="{39D39A26-3913-4332-908F-270AA8D79231}"/>
    <cellStyle name="Berechnung 2 4" xfId="42579" xr:uid="{BE91EE7C-B1EA-44EC-BF9D-7B50FDAB77CF}"/>
    <cellStyle name="Berechnung 2 4 2" xfId="42775" xr:uid="{370DFE5F-559D-4C73-BD2A-DFBE1D68B4E8}"/>
    <cellStyle name="Berechnung 2 5" xfId="42700" xr:uid="{F16A4FC9-0353-4C52-A5DD-B8659C997F67}"/>
    <cellStyle name="Berechnung 3" xfId="3892" xr:uid="{DF0A5A89-A932-4429-9C1B-AF17F5C01072}"/>
    <cellStyle name="Berechnung 3 2" xfId="3893" xr:uid="{44D9B12F-9FDF-4703-8787-AC6AF116687A}"/>
    <cellStyle name="Berechnung 3 2 2" xfId="42815" xr:uid="{4070B610-E755-4CC6-8A70-374E769F1B6A}"/>
    <cellStyle name="Berechnung 3 2 3" xfId="42618" xr:uid="{F9127AF9-814C-424F-BAEE-84CBB776AB0E}"/>
    <cellStyle name="Berechnung 3 3" xfId="42560" xr:uid="{E1548314-6F05-4B2C-A714-DAFC6D526BC8}"/>
    <cellStyle name="Berechnung 3 3 2" xfId="42754" xr:uid="{C762769C-F7B6-408B-AD09-C31F2F9D15A8}"/>
    <cellStyle name="Berechnung 3 4" xfId="42570" xr:uid="{0BC61806-FEB7-4A35-967F-9793CBD75F1E}"/>
    <cellStyle name="Berechnung 3 4 2" xfId="42766" xr:uid="{34B9A3D5-490E-48F6-8D9F-B21FF59BB6F1}"/>
    <cellStyle name="Berechnung 3 5" xfId="42691" xr:uid="{977B3350-7244-4548-89CA-457735CB14AC}"/>
    <cellStyle name="Berechnung 3 6" xfId="42368" xr:uid="{AEFBC873-38A4-4ECF-A1C4-AAFB212EB5BC}"/>
    <cellStyle name="Berechnung 4" xfId="3894" xr:uid="{0466F00F-E991-4C93-9722-8D58580B82E5}"/>
    <cellStyle name="Berechnung 4 2" xfId="42751" xr:uid="{AB3A95CE-1B4E-45F8-BC04-F91FB5A27F09}"/>
    <cellStyle name="Berechnung 5" xfId="3895" xr:uid="{8E29D172-4342-4263-9948-D2479B8DB9FC}"/>
    <cellStyle name="Berechnung 5 2" xfId="42864" xr:uid="{A7E831B9-87A5-42AB-9A79-0749420281C7}"/>
    <cellStyle name="Berechnung 6" xfId="3896" xr:uid="{AE4190E5-72A0-4E95-A2EC-5453E8BABA01}"/>
    <cellStyle name="Berechnung 6 2" xfId="42875" xr:uid="{2C4F0CCB-F52D-4357-BDF4-FA5C2C19A22A}"/>
    <cellStyle name="Berechnung 7" xfId="42674" xr:uid="{102E5B8D-9E4D-46ED-83D9-A07474A1D1C6}"/>
    <cellStyle name="Berechnung 8" xfId="42187" hidden="1" xr:uid="{93065BC6-D4D8-4EB6-BFB8-7158C6E8F93F}"/>
    <cellStyle name="Berechnung 8" xfId="42883" hidden="1" xr:uid="{B5FF723A-499C-44C3-893C-3F3B1461E0BF}"/>
    <cellStyle name="Bevitel" xfId="3897" xr:uid="{4F42CA2A-5CA5-4D6D-B805-A240566FFB7B}"/>
    <cellStyle name="Bevitel 10" xfId="3898" xr:uid="{378BB967-B320-4177-8465-A4D0FD069AF4}"/>
    <cellStyle name="Bevitel 10 2" xfId="3899" xr:uid="{8BA66F58-3733-4EE3-B3C6-6C80B7E24BEC}"/>
    <cellStyle name="Bevitel 11" xfId="3900" xr:uid="{B6D1841D-FD6E-420D-93D8-10AF4D1757B6}"/>
    <cellStyle name="Bevitel 2" xfId="3901" xr:uid="{28C628D4-C2AD-440C-A81F-5A469984064C}"/>
    <cellStyle name="Bevitel 2 2" xfId="3902" xr:uid="{D3CE4A99-E1FB-4247-8E44-321D086DCCF6}"/>
    <cellStyle name="Bevitel 2 3" xfId="3903" xr:uid="{6A7A1CA3-4030-473C-8D2A-3D5982D3DA7A}"/>
    <cellStyle name="Bevitel 2 4" xfId="3904" xr:uid="{86449A0F-7EB8-49E0-9CEC-7B4FA6B95486}"/>
    <cellStyle name="Bevitel 3" xfId="3905" xr:uid="{CF4030CD-C156-4727-9F4F-5C529E3A0691}"/>
    <cellStyle name="Bevitel 3 2" xfId="3906" xr:uid="{37FD054F-322E-40E5-BA7B-E9DEA98A43FB}"/>
    <cellStyle name="Bevitel 3 3" xfId="3907" xr:uid="{AA4EC1B4-98D0-4DDB-BA59-40AF0A542ECB}"/>
    <cellStyle name="Bevitel 4" xfId="3908" xr:uid="{1B3B6A15-BAC8-4475-9EAB-230F95DCEC12}"/>
    <cellStyle name="Bevitel 4 2" xfId="3909" xr:uid="{280490E9-C1D2-4301-88B9-506B686114C8}"/>
    <cellStyle name="Bevitel 4 3" xfId="3910" xr:uid="{975FBC81-1443-464F-86F0-2FE4050CDBEA}"/>
    <cellStyle name="Bevitel 5" xfId="3911" xr:uid="{AE8FF3E9-3298-4BAB-9B2F-3BEAA1F7378C}"/>
    <cellStyle name="Bevitel 5 2" xfId="3912" xr:uid="{2D1FEDD7-2A39-482B-BF44-BB97C89217AD}"/>
    <cellStyle name="Bevitel 5 3" xfId="3913" xr:uid="{B4B40040-3E22-442B-8823-3CE1D541FEE8}"/>
    <cellStyle name="Bevitel 6" xfId="3914" xr:uid="{FA9C090C-E5E3-41F4-A90D-08C13F9C36E7}"/>
    <cellStyle name="Bevitel 6 2" xfId="3915" xr:uid="{2E01C6AC-BC4D-421C-9377-BDDE58F198D9}"/>
    <cellStyle name="Bevitel 6 3" xfId="3916" xr:uid="{26F19FE9-AB3C-40CB-8A34-E09DDE5A8996}"/>
    <cellStyle name="Bevitel 7" xfId="3917" xr:uid="{1130644C-4955-48C2-91EC-03523E9DF554}"/>
    <cellStyle name="Bevitel 7 2" xfId="3918" xr:uid="{5B3D4CCA-53ED-4A60-890E-528BCB35E15A}"/>
    <cellStyle name="Bevitel 7 3" xfId="3919" xr:uid="{9C06EE48-7D64-42CA-9F98-E5BCA4E03A2E}"/>
    <cellStyle name="Bevitel 8" xfId="3920" xr:uid="{BF7C1774-E7C4-498B-8830-0932451FFC67}"/>
    <cellStyle name="Bevitel 8 2" xfId="3921" xr:uid="{2D826535-76AB-41B9-88C2-3EA38A00E315}"/>
    <cellStyle name="Bevitel 8 3" xfId="3922" xr:uid="{DFF1697D-A58C-472C-8E01-902F5B7ED62B}"/>
    <cellStyle name="Bevitel 9" xfId="3923" xr:uid="{F39447DE-E5B5-4982-90FD-36EADFA33A2B}"/>
    <cellStyle name="Bevitel 9 2" xfId="3924" xr:uid="{5A95C726-F1B7-4797-BF7C-3B072949EF3E}"/>
    <cellStyle name="Bevitel 9 3" xfId="3925" xr:uid="{A4529FC6-0787-4484-91EE-7A53FEFDE367}"/>
    <cellStyle name="Bold GHG Numbers (0.00)" xfId="3926" xr:uid="{95770C81-7697-4663-B417-6EEF55B1B78C}"/>
    <cellStyle name="Bold GHG Numbers (0.00) 2" xfId="3927" xr:uid="{3FCC8B0F-9477-4EF8-ADD3-9872CBAB853D}"/>
    <cellStyle name="Calcolo" xfId="3928" xr:uid="{72D1BE91-EB2A-43CA-839E-8D3D60A98B1B}"/>
    <cellStyle name="Calcolo 10" xfId="3929" xr:uid="{B6F9E982-D46E-4907-8EF8-E719137B785F}"/>
    <cellStyle name="Calcolo 11" xfId="3930" xr:uid="{F37772C1-566D-41FD-B2DD-23CEBBA7B409}"/>
    <cellStyle name="Calcolo 2" xfId="3931" xr:uid="{8BAE3ED3-A46D-4E4E-9B78-516A96549133}"/>
    <cellStyle name="Calcolo 2 2" xfId="3932" xr:uid="{B2C0DC62-961C-4E97-906F-46E00AB1FBE2}"/>
    <cellStyle name="Calcolo 2 2 2" xfId="3933" xr:uid="{F692AEBD-8645-46E5-9D75-A0F3173EE7C2}"/>
    <cellStyle name="Calcolo 2 3" xfId="3934" xr:uid="{C539F773-5961-48AA-AB29-C5051F5888F5}"/>
    <cellStyle name="Calcolo 2 3 2" xfId="3935" xr:uid="{EF2AC99F-BE19-44EC-BF97-F99914E5C41C}"/>
    <cellStyle name="Calcolo 2 4" xfId="3936" xr:uid="{B066961B-69DB-4DBA-9266-B0E33D1AD4F1}"/>
    <cellStyle name="Calcolo 2 5" xfId="3937" xr:uid="{DE4E68A8-D3CC-47EA-8C25-E2FE13B7567F}"/>
    <cellStyle name="Calcolo 2 6" xfId="3938" xr:uid="{BF952371-A6CD-4A6C-B9DC-9563E176EE72}"/>
    <cellStyle name="Calcolo 2 7" xfId="3939" xr:uid="{182CA5AA-E8F5-4E8B-8D1A-E488B7C2F249}"/>
    <cellStyle name="Calcolo 3" xfId="3940" xr:uid="{1426590B-4598-421F-8CC6-30A8914B71EC}"/>
    <cellStyle name="Calcolo 3 2" xfId="3941" xr:uid="{69D9F302-52BD-4EEA-BCB8-360983B8C539}"/>
    <cellStyle name="Calcolo 3 3" xfId="3942" xr:uid="{F5C68A09-59BF-4A24-9417-3E227E4779DD}"/>
    <cellStyle name="Calcolo 4" xfId="3943" xr:uid="{A0BC5CC6-96B7-4354-8A1D-E18B3DB0B4A3}"/>
    <cellStyle name="Calcolo 4 2" xfId="3944" xr:uid="{160DFADA-9E39-476F-8E7D-EE930D4448DD}"/>
    <cellStyle name="Calcolo 4 3" xfId="3945" xr:uid="{4C754170-6D2C-4B1B-9AE8-CB7866C054F6}"/>
    <cellStyle name="Calcolo 5" xfId="3946" xr:uid="{3D3A081E-F860-47DA-B21B-3BF3C87C158C}"/>
    <cellStyle name="Calcolo 5 2" xfId="3947" xr:uid="{B73965FA-07FE-49C6-8C78-9FF6D1D57FA4}"/>
    <cellStyle name="Calcolo 5 3" xfId="3948" xr:uid="{1EEB8B11-9FA6-4596-856F-766D51BB8346}"/>
    <cellStyle name="Calcolo 6" xfId="3949" xr:uid="{016B96FE-0C66-4C00-8E34-BF74DC145AC5}"/>
    <cellStyle name="Calcolo 6 2" xfId="3950" xr:uid="{A3685055-209B-43D5-9BE9-3DBF9F8948EF}"/>
    <cellStyle name="Calcolo 6 3" xfId="3951" xr:uid="{C131D22C-5099-4507-A94F-2C79CBEFAB80}"/>
    <cellStyle name="Calcolo 7" xfId="3952" xr:uid="{7CD9F9B4-84B6-45BF-BD36-368E9705E0F3}"/>
    <cellStyle name="Calcolo 7 2" xfId="3953" xr:uid="{85B47EF5-6324-47FD-85BD-F22F90C35BC2}"/>
    <cellStyle name="Calcolo 7 3" xfId="3954" xr:uid="{5CEAA039-DD6D-4AC0-8650-E8C39708792E}"/>
    <cellStyle name="Calcolo 8" xfId="3955" xr:uid="{FD0333A1-B85D-4822-9774-A5059F27FD34}"/>
    <cellStyle name="Calcolo 8 2" xfId="3956" xr:uid="{79AC45D2-AA53-4055-85EC-0CB1CF2E01FA}"/>
    <cellStyle name="Calcolo 8 3" xfId="3957" xr:uid="{1CCC6945-6DF0-4199-B5BB-1E76E8F1AE35}"/>
    <cellStyle name="Calcolo 9" xfId="3958" xr:uid="{2F815D00-BFCA-46E3-98DC-0025CC2CD02F}"/>
    <cellStyle name="Calc-Some-Ext" xfId="3959" xr:uid="{3AEE0D25-ADAA-44C6-B086-260CBAA59CC7}"/>
    <cellStyle name="Calc-Some-Ext 2" xfId="3960" xr:uid="{F101CCA4-7D2C-4ADC-BE64-29F70F819042}"/>
    <cellStyle name="Calc-Some-Int" xfId="3961" xr:uid="{44842058-5E36-4475-AEE9-7D9EEF137EEA}"/>
    <cellStyle name="Calc-Some-Int 2" xfId="3962" xr:uid="{6C427D9B-84B4-4BED-9ECC-A05355E3D0CF}"/>
    <cellStyle name="Calcul" xfId="3963" xr:uid="{E29BD19A-2E29-42AD-AD2C-F1F98132489E}"/>
    <cellStyle name="Calcul 10" xfId="3964" xr:uid="{4C6E25E7-F714-45A8-983B-0C038DE7F694}"/>
    <cellStyle name="Calcul 10 2" xfId="3965" xr:uid="{E36112E3-E6BD-4778-A82B-91F93FBA9293}"/>
    <cellStyle name="Calcul 10 3" xfId="3966" xr:uid="{0236D925-8FCF-4420-B235-DF078280F54F}"/>
    <cellStyle name="Calcul 11" xfId="3967" xr:uid="{5D6935A6-485E-4DFD-9659-7BDE1A7FD7B7}"/>
    <cellStyle name="Calcul 12" xfId="3968" xr:uid="{01BA1A61-32FD-46D3-A3CA-30E8727A797F}"/>
    <cellStyle name="Calcul 2" xfId="3969" xr:uid="{D967285E-1A2F-416C-91C0-7F68D980C24B}"/>
    <cellStyle name="Calcul 2 10" xfId="3970" xr:uid="{29965640-C416-4CD6-B638-78313A589C95}"/>
    <cellStyle name="Calcul 2 11" xfId="3971" xr:uid="{F468B5F6-C306-4855-9914-FC06E631D4DA}"/>
    <cellStyle name="Calcul 2 2" xfId="3972" xr:uid="{8AD366EA-36BB-4653-B9BA-A787394853B6}"/>
    <cellStyle name="Calcul 2 2 2" xfId="3973" xr:uid="{688DE76A-6767-46FE-99A4-175B731E9DB3}"/>
    <cellStyle name="Calcul 2 2 3" xfId="3974" xr:uid="{E830E7D5-8B4E-45DE-92D2-3FEDD80E8F20}"/>
    <cellStyle name="Calcul 2 3" xfId="3975" xr:uid="{CA59AB95-8730-43BD-8FFC-80441302304C}"/>
    <cellStyle name="Calcul 2 3 2" xfId="3976" xr:uid="{A2082A7C-0BA3-4222-ACA7-4114CEC08928}"/>
    <cellStyle name="Calcul 2 3 3" xfId="3977" xr:uid="{DAD446E8-BE29-45D1-9F7F-C4421F1D3578}"/>
    <cellStyle name="Calcul 2 4" xfId="3978" xr:uid="{F0C342EB-EDFF-4EF7-9C26-068D88FC968E}"/>
    <cellStyle name="Calcul 2 4 2" xfId="3979" xr:uid="{1AECCF1D-7C69-489A-994D-CD009057223B}"/>
    <cellStyle name="Calcul 2 4 3" xfId="3980" xr:uid="{7C6BFA0B-56F7-4F94-B3F3-7F9E442D009E}"/>
    <cellStyle name="Calcul 2 5" xfId="3981" xr:uid="{061C3157-B26A-4303-93D8-45DB7FECD4C9}"/>
    <cellStyle name="Calcul 2 5 2" xfId="3982" xr:uid="{83A76479-7CD8-4388-9CBC-C883A8447B3A}"/>
    <cellStyle name="Calcul 2 5 3" xfId="3983" xr:uid="{DC8EB0A2-FB49-4978-A96A-F3E51E8EA775}"/>
    <cellStyle name="Calcul 2 6" xfId="3984" xr:uid="{2C433D95-4B28-42AC-A12F-1FAC885E8237}"/>
    <cellStyle name="Calcul 2 6 2" xfId="3985" xr:uid="{03DC28E3-9B34-45F2-9320-2824FC907A34}"/>
    <cellStyle name="Calcul 2 6 3" xfId="3986" xr:uid="{EB90BAF3-5AD4-48E1-A151-89C9645322E4}"/>
    <cellStyle name="Calcul 2 7" xfId="3987" xr:uid="{2C2C03E4-B049-4771-AB11-8308DF27B834}"/>
    <cellStyle name="Calcul 2 7 2" xfId="3988" xr:uid="{6B92B673-7E7C-4FC4-BED4-D6F703A75EAE}"/>
    <cellStyle name="Calcul 2 7 3" xfId="3989" xr:uid="{A82BCEC0-E348-46A6-859D-82BACABE7451}"/>
    <cellStyle name="Calcul 2 8" xfId="3990" xr:uid="{EE5BD764-C029-4AC4-9755-6CC8B20590EF}"/>
    <cellStyle name="Calcul 2 8 2" xfId="3991" xr:uid="{45BEF5E5-21EF-4687-9793-3761DEAD4C70}"/>
    <cellStyle name="Calcul 2 8 3" xfId="3992" xr:uid="{A0EFEF00-8DF5-4D1D-82BD-A081441D23A3}"/>
    <cellStyle name="Calcul 2 9" xfId="3993" xr:uid="{6FFCFFCF-996E-43E1-814B-9E2E10E33D4C}"/>
    <cellStyle name="Calcul 2 9 2" xfId="3994" xr:uid="{E07AFA80-61CA-40CE-90A4-5BFE8B5B4632}"/>
    <cellStyle name="Calcul 2 9 3" xfId="3995" xr:uid="{2E0356B8-AA3B-4E60-9942-42159037AA57}"/>
    <cellStyle name="Calcul 3" xfId="3996" xr:uid="{2D1DEB0A-3BBC-4324-A9A1-C4D963E6D441}"/>
    <cellStyle name="Calcul 3 2" xfId="3997" xr:uid="{891BE4EE-C775-4430-8259-11D5A9984516}"/>
    <cellStyle name="Calcul 3 3" xfId="3998" xr:uid="{B9FDDF99-B6C3-47E6-A7E1-46E22CED95DE}"/>
    <cellStyle name="Calcul 4" xfId="3999" xr:uid="{A01A43AB-8D6F-462B-869D-367B3FEAAEF0}"/>
    <cellStyle name="Calcul 4 2" xfId="4000" xr:uid="{6F8F80F7-F5CA-43A9-B943-5B2419686C1C}"/>
    <cellStyle name="Calcul 4 3" xfId="4001" xr:uid="{DDC20B88-9114-4C68-B104-D988CA11F862}"/>
    <cellStyle name="Calcul 5" xfId="4002" xr:uid="{C4F2E987-345A-48ED-BFFC-FD3C6D0C9B67}"/>
    <cellStyle name="Calcul 5 2" xfId="4003" xr:uid="{E2CAE54A-E6C1-4A0B-AE5B-DED38D3D2D51}"/>
    <cellStyle name="Calcul 5 3" xfId="4004" xr:uid="{BB9DC4C5-3245-4AE0-BA02-94362B6BC131}"/>
    <cellStyle name="Calcul 6" xfId="4005" xr:uid="{57CE893D-0C02-47BB-AC86-3A4A93D24EC7}"/>
    <cellStyle name="Calcul 6 2" xfId="4006" xr:uid="{E0245ADA-1E0D-4320-B90D-5A0BC92D70FF}"/>
    <cellStyle name="Calcul 6 3" xfId="4007" xr:uid="{0C49BE68-24DD-4673-BA23-C3713575AC99}"/>
    <cellStyle name="Calcul 7" xfId="4008" xr:uid="{D094A801-D411-4C1E-8ADB-8D0A71B1E35C}"/>
    <cellStyle name="Calcul 7 2" xfId="4009" xr:uid="{475975B2-A387-4665-A17E-FD9B7E1D312F}"/>
    <cellStyle name="Calcul 7 3" xfId="4010" xr:uid="{FB17750B-5E9C-4450-9271-CF3E4EEA0567}"/>
    <cellStyle name="Calcul 8" xfId="4011" xr:uid="{7958C604-24A3-4A03-B70D-41267F7CD5ED}"/>
    <cellStyle name="Calcul 8 2" xfId="4012" xr:uid="{38D608FF-6779-43D8-8EE5-85128E1A8E99}"/>
    <cellStyle name="Calcul 8 3" xfId="4013" xr:uid="{B408ABC0-D364-410F-B452-57D97CECB348}"/>
    <cellStyle name="Calcul 9" xfId="4014" xr:uid="{B7CF779A-54E9-4667-8BCF-23DDD6E7C8F7}"/>
    <cellStyle name="Calcul 9 2" xfId="4015" xr:uid="{39C91207-1DD7-4EA3-A9D5-04FEF9960489}"/>
    <cellStyle name="Calcul 9 3" xfId="4016" xr:uid="{C82BFC53-6CE9-4D5A-B86E-142655AC4A8F}"/>
    <cellStyle name="Calculation" xfId="44" builtinId="22" customBuiltin="1"/>
    <cellStyle name="Calculation 10" xfId="4017" xr:uid="{F89958D7-5999-4797-9846-EF7E467201C6}"/>
    <cellStyle name="Calculation 10 10" xfId="4018" xr:uid="{40B17F43-DC7A-4D2C-9C7B-1C52C224D800}"/>
    <cellStyle name="Calculation 10 10 2" xfId="4019" xr:uid="{43062635-8BE6-4C24-87B6-DB3AB083EAC3}"/>
    <cellStyle name="Calculation 10 10 3" xfId="4020" xr:uid="{9AFA71FF-3239-4504-B717-16D4C1C6ECDC}"/>
    <cellStyle name="Calculation 10 11" xfId="4021" xr:uid="{B6BDEDEE-8C10-4966-A8C2-74B4C5CE7017}"/>
    <cellStyle name="Calculation 10 11 2" xfId="4022" xr:uid="{90DEB324-C81F-4E02-A6EA-C6ECE97015D5}"/>
    <cellStyle name="Calculation 10 12" xfId="4023" xr:uid="{1093F440-4E1F-4046-BF8F-7DF173089106}"/>
    <cellStyle name="Calculation 10 13" xfId="4024" xr:uid="{10824DE4-773F-4D2F-B941-5012FCF8F92B}"/>
    <cellStyle name="Calculation 10 14" xfId="4025" xr:uid="{AAAAE8CA-7C5F-4C4B-94A9-00CBF8E69E4E}"/>
    <cellStyle name="Calculation 10 2" xfId="4026" xr:uid="{AAAA7C42-3623-4416-904D-15428800184E}"/>
    <cellStyle name="Calculation 10 2 10" xfId="4027" xr:uid="{6B4B1345-FF04-48E1-B923-E11A5C904DBC}"/>
    <cellStyle name="Calculation 10 2 10 2" xfId="4028" xr:uid="{DC78AB9F-64D8-413C-811D-1F8F0A111B9D}"/>
    <cellStyle name="Calculation 10 2 11" xfId="4029" xr:uid="{8FDDB0D5-389D-4F83-8B44-46DCD9CBFF6A}"/>
    <cellStyle name="Calculation 10 2 2" xfId="4030" xr:uid="{2FE70180-26D4-4978-9EF3-2418AA51FB53}"/>
    <cellStyle name="Calculation 10 2 2 2" xfId="4031" xr:uid="{0560DDEB-B88F-4D14-864D-5882C7198378}"/>
    <cellStyle name="Calculation 10 2 2 3" xfId="4032" xr:uid="{6D6AD8BB-2A07-4DF6-9F92-1F8172B4EF62}"/>
    <cellStyle name="Calculation 10 2 2 4" xfId="4033" xr:uid="{3773F8C8-CEE1-4803-8EB1-EC8B8749648D}"/>
    <cellStyle name="Calculation 10 2 3" xfId="4034" xr:uid="{AB9A2428-DBC2-4FBD-9745-3CAF4D8B95EA}"/>
    <cellStyle name="Calculation 10 2 3 2" xfId="4035" xr:uid="{527920FC-83EB-4CEA-809F-92E7DAAE4690}"/>
    <cellStyle name="Calculation 10 2 3 3" xfId="4036" xr:uid="{3D35A5F1-3B39-4003-B100-A829068A51A0}"/>
    <cellStyle name="Calculation 10 2 4" xfId="4037" xr:uid="{16B96760-48BC-4560-BCAD-803DE166A734}"/>
    <cellStyle name="Calculation 10 2 4 2" xfId="4038" xr:uid="{B59CAA08-F335-48E0-8E32-93C4A6CEADE4}"/>
    <cellStyle name="Calculation 10 2 4 3" xfId="4039" xr:uid="{7C321660-3A06-49D0-9C8C-3E8652E8A024}"/>
    <cellStyle name="Calculation 10 2 5" xfId="4040" xr:uid="{15CF673C-A87B-41CD-ABC6-00D131BDD437}"/>
    <cellStyle name="Calculation 10 2 5 2" xfId="4041" xr:uid="{53689D61-0BA5-4872-B741-381884B93FD5}"/>
    <cellStyle name="Calculation 10 2 5 3" xfId="4042" xr:uid="{A6886696-346A-4BEF-8ADA-732CE0067B2B}"/>
    <cellStyle name="Calculation 10 2 6" xfId="4043" xr:uid="{B513EFD2-F911-4D6B-8AFD-944B5E48BDBC}"/>
    <cellStyle name="Calculation 10 2 6 2" xfId="4044" xr:uid="{67F2F2C2-B748-43A0-821D-647BC191CD62}"/>
    <cellStyle name="Calculation 10 2 6 3" xfId="4045" xr:uid="{B1DA7187-6C0E-4F4F-BAF7-A978198846D8}"/>
    <cellStyle name="Calculation 10 2 7" xfId="4046" xr:uid="{2DFE8DA7-9B4C-4705-9989-056B5C0CB58B}"/>
    <cellStyle name="Calculation 10 2 7 2" xfId="4047" xr:uid="{C2C3FC98-D3F2-4A6F-B82C-07BBFCDC1FB5}"/>
    <cellStyle name="Calculation 10 2 7 3" xfId="4048" xr:uid="{3FEC4D41-4BC3-4569-B147-E1415898B777}"/>
    <cellStyle name="Calculation 10 2 8" xfId="4049" xr:uid="{A0B086E5-8675-42FA-BEFE-176D39F94178}"/>
    <cellStyle name="Calculation 10 2 8 2" xfId="4050" xr:uid="{CDCAB1CB-36EF-486D-8FC3-2EF406D3F87E}"/>
    <cellStyle name="Calculation 10 2 8 3" xfId="4051" xr:uid="{6695F1E4-3142-436C-8232-B261DAD34A6B}"/>
    <cellStyle name="Calculation 10 2 9" xfId="4052" xr:uid="{AD4DD8DE-095A-499A-9E22-65A232643738}"/>
    <cellStyle name="Calculation 10 2 9 2" xfId="4053" xr:uid="{FA0C8A5B-E817-4572-A367-CCD0731FBA6F}"/>
    <cellStyle name="Calculation 10 2 9 3" xfId="4054" xr:uid="{AF66565D-6B85-4203-8B0C-99927C5A2A6C}"/>
    <cellStyle name="Calculation 10 3" xfId="4055" xr:uid="{0D41A42B-DC7A-4DF2-BAFF-7DA474AEDE9E}"/>
    <cellStyle name="Calculation 10 3 2" xfId="4056" xr:uid="{954D7100-931E-4B12-B9A5-F633D312C593}"/>
    <cellStyle name="Calculation 10 3 3" xfId="4057" xr:uid="{76C8C517-7BBA-440D-9CE5-BC32AFB41A08}"/>
    <cellStyle name="Calculation 10 3 4" xfId="4058" xr:uid="{262822AC-96A6-4302-88D6-10BF60AFEC63}"/>
    <cellStyle name="Calculation 10 4" xfId="4059" xr:uid="{743E94C3-4510-490C-99D3-79CDF8F07394}"/>
    <cellStyle name="Calculation 10 4 2" xfId="4060" xr:uid="{EE7000E9-E0F0-4AE3-B8E6-CE62AB030321}"/>
    <cellStyle name="Calculation 10 4 3" xfId="4061" xr:uid="{C4D0B92F-1CCC-4064-94C8-0CD5DED72A6A}"/>
    <cellStyle name="Calculation 10 5" xfId="4062" xr:uid="{F8CD0E9F-C686-4660-AD12-73AEAA7A8BF4}"/>
    <cellStyle name="Calculation 10 5 2" xfId="4063" xr:uid="{C5F3AA94-C92D-4921-940C-BBFF96A1C479}"/>
    <cellStyle name="Calculation 10 5 3" xfId="4064" xr:uid="{DD42EA5A-727F-4F09-B179-12ED30C77C78}"/>
    <cellStyle name="Calculation 10 6" xfId="4065" xr:uid="{E3AD3639-8EA6-4D4D-873E-BEED76980B05}"/>
    <cellStyle name="Calculation 10 6 2" xfId="4066" xr:uid="{C4876029-0568-4F29-9413-AF92A24432F6}"/>
    <cellStyle name="Calculation 10 6 3" xfId="4067" xr:uid="{BADD2ED9-A6DC-4F0D-8588-AE5FA2CBFF52}"/>
    <cellStyle name="Calculation 10 7" xfId="4068" xr:uid="{86CEFFC8-6465-4ED4-BBA5-74CA067C5B5E}"/>
    <cellStyle name="Calculation 10 7 2" xfId="4069" xr:uid="{83794476-C366-43A7-A17D-F08DD537AD92}"/>
    <cellStyle name="Calculation 10 7 3" xfId="4070" xr:uid="{D7E03786-0B1A-4750-BFFF-F64981DBD3E4}"/>
    <cellStyle name="Calculation 10 8" xfId="4071" xr:uid="{0185BA4B-9C5E-42CB-BD94-02143F755754}"/>
    <cellStyle name="Calculation 10 8 2" xfId="4072" xr:uid="{84129437-1AC2-4338-97BB-CC1AA7EE42D4}"/>
    <cellStyle name="Calculation 10 8 3" xfId="4073" xr:uid="{E5DF77D7-0E79-4261-A744-E3A1CB2B1DD7}"/>
    <cellStyle name="Calculation 10 9" xfId="4074" xr:uid="{8E2E16C2-EF70-4F54-AADB-A2246426DF51}"/>
    <cellStyle name="Calculation 10 9 2" xfId="4075" xr:uid="{088E36BA-825A-47A0-9DDB-C00DE7BF1ED1}"/>
    <cellStyle name="Calculation 10 9 3" xfId="4076" xr:uid="{EEF333D4-DBAF-4EF0-80B6-65323EA2DD88}"/>
    <cellStyle name="Calculation 11" xfId="4077" xr:uid="{FD7C6687-F8CA-454B-A143-C33E48BF6950}"/>
    <cellStyle name="Calculation 11 2" xfId="4078" xr:uid="{DCA22B9B-5A4C-464A-A248-B2628A81E383}"/>
    <cellStyle name="Calculation 12" xfId="4079" xr:uid="{3292CE03-BBD0-4019-94E3-846996F5BD82}"/>
    <cellStyle name="Calculation 12 2" xfId="4080" xr:uid="{77F2FC55-7926-4065-B89E-32916B8A3B4E}"/>
    <cellStyle name="Calculation 13" xfId="4081" xr:uid="{0F3E5640-4D1C-4C4C-9B55-89CE824C8582}"/>
    <cellStyle name="Calculation 13 2" xfId="4082" xr:uid="{4F401923-81E3-43B2-B38C-6DDA13460F46}"/>
    <cellStyle name="Calculation 14" xfId="4083" xr:uid="{EF769488-362E-48B5-A46C-5A0A17B2DC82}"/>
    <cellStyle name="Calculation 14 2" xfId="4084" xr:uid="{5E79445D-581E-4EEE-9A1F-A7D351140D41}"/>
    <cellStyle name="Calculation 15" xfId="4085" xr:uid="{DD11AD94-9A51-4D8E-868F-CB4D73B18780}"/>
    <cellStyle name="Calculation 15 2" xfId="4086" xr:uid="{70F23750-0AE0-496A-B100-1D291C053757}"/>
    <cellStyle name="Calculation 16" xfId="4087" xr:uid="{846A692C-0979-4D3E-A90C-77D1A3DD0C05}"/>
    <cellStyle name="Calculation 16 2" xfId="4088" xr:uid="{35733F91-DC5C-4AC7-BCD1-F744CAA9E73B}"/>
    <cellStyle name="Calculation 17" xfId="4089" xr:uid="{4D028F5C-5DBC-44C8-95AA-290397ADEB2D}"/>
    <cellStyle name="Calculation 17 2" xfId="4090" xr:uid="{F4E55219-627C-42F3-9F24-036668BA34B9}"/>
    <cellStyle name="Calculation 18" xfId="4091" xr:uid="{75564D51-90AE-49B4-AFFE-251D8A1DF936}"/>
    <cellStyle name="Calculation 18 2" xfId="4092" xr:uid="{51025C07-96DD-43B3-B845-D1A1D197A59F}"/>
    <cellStyle name="Calculation 19" xfId="4093" xr:uid="{DEA7F431-000C-4667-81AD-292E91417C60}"/>
    <cellStyle name="Calculation 19 2" xfId="4094" xr:uid="{9EBAD7E3-CF68-4CBE-ABB2-138FF92329ED}"/>
    <cellStyle name="Calculation 2" xfId="4095" xr:uid="{FC42978C-D07F-42D9-9FF0-C21E98FBF76F}"/>
    <cellStyle name="Calculation 2 10" xfId="4096" xr:uid="{CA0712C4-71CB-4EDE-B9D2-FBB0B3A27ECE}"/>
    <cellStyle name="Calculation 2 10 10" xfId="4097" xr:uid="{E4EFE8F4-69DA-4058-81AE-991AE878390E}"/>
    <cellStyle name="Calculation 2 10 10 2" xfId="4098" xr:uid="{D0148D64-FA19-4DAB-A299-27A094895F87}"/>
    <cellStyle name="Calculation 2 10 10 3" xfId="4099" xr:uid="{1B005843-E1DD-4A78-9DFF-527308D03B3A}"/>
    <cellStyle name="Calculation 2 10 11" xfId="4100" xr:uid="{CB7656FB-C98D-4C3B-B524-62A892BB1B66}"/>
    <cellStyle name="Calculation 2 10 11 2" xfId="4101" xr:uid="{FA08A1D2-5FCC-45EE-A38C-ED428B2EA7B0}"/>
    <cellStyle name="Calculation 2 10 12" xfId="4102" xr:uid="{A2DF65C5-7E5A-4219-9873-AE226881625B}"/>
    <cellStyle name="Calculation 2 10 13" xfId="4103" xr:uid="{C1E25E71-8EA2-4286-AC23-CAFB0E0DD02A}"/>
    <cellStyle name="Calculation 2 10 14" xfId="4104" xr:uid="{6F6DFA63-BC3D-4687-8662-BB0F3F989961}"/>
    <cellStyle name="Calculation 2 10 2" xfId="4105" xr:uid="{D9B983DA-9CF7-41ED-A904-73E2BE57E069}"/>
    <cellStyle name="Calculation 2 10 2 10" xfId="4106" xr:uid="{6C9F1A7B-F04F-4395-9E88-3553CF994053}"/>
    <cellStyle name="Calculation 2 10 2 10 2" xfId="4107" xr:uid="{3FA462D0-9C47-4EFD-9400-6EDA7ECDB98B}"/>
    <cellStyle name="Calculation 2 10 2 11" xfId="4108" xr:uid="{E719A6D6-E6AC-4FBA-91EC-CB37FF3BF9A8}"/>
    <cellStyle name="Calculation 2 10 2 12" xfId="4109" xr:uid="{B8A6691E-9D3F-4EF5-B5FE-D2D66A4C172E}"/>
    <cellStyle name="Calculation 2 10 2 2" xfId="4110" xr:uid="{DEC4883E-DD74-4B20-A3EF-E34B98C78B8E}"/>
    <cellStyle name="Calculation 2 10 2 2 2" xfId="4111" xr:uid="{6C26FC91-4F18-4A3E-8943-C07044B68E3C}"/>
    <cellStyle name="Calculation 2 10 2 2 2 2" xfId="4112" xr:uid="{D0246DED-FA46-4BFC-A962-E40FC8059B6F}"/>
    <cellStyle name="Calculation 2 10 2 2 2 3" xfId="4113" xr:uid="{F29269EC-1332-47A7-8084-99E4780307CC}"/>
    <cellStyle name="Calculation 2 10 2 2 3" xfId="4114" xr:uid="{77B3BFBE-181A-48DA-B28A-9CCC4699A772}"/>
    <cellStyle name="Calculation 2 10 2 2 3 2" xfId="4115" xr:uid="{B5FC0D16-720F-461C-A9F1-C0F8B756F86C}"/>
    <cellStyle name="Calculation 2 10 2 2 4" xfId="4116" xr:uid="{D0A8ABC9-598F-4E0E-98A8-C0C887573B97}"/>
    <cellStyle name="Calculation 2 10 2 2 4 2" xfId="4117" xr:uid="{484DD261-A569-4C67-A983-6913F39D1398}"/>
    <cellStyle name="Calculation 2 10 2 2 5" xfId="4118" xr:uid="{F162CF34-9EF0-440A-9076-86CE46AF5BB2}"/>
    <cellStyle name="Calculation 2 10 2 2 6" xfId="4119" xr:uid="{91B90F2B-0DC4-4DA4-8166-C86C3679C738}"/>
    <cellStyle name="Calculation 2 10 2 2 7" xfId="4120" xr:uid="{A11D2C8B-A4D3-4FC1-83A3-B7F797C340B6}"/>
    <cellStyle name="Calculation 2 10 2 2 8" xfId="4121" xr:uid="{92B64220-FC35-48B1-A6B2-E2D63D1D3AB5}"/>
    <cellStyle name="Calculation 2 10 2 3" xfId="4122" xr:uid="{9E6B87CC-4650-4A52-AEB4-68115BAD9985}"/>
    <cellStyle name="Calculation 2 10 2 3 2" xfId="4123" xr:uid="{60E8F500-6185-4501-80D0-8ABD97D24CA4}"/>
    <cellStyle name="Calculation 2 10 2 3 3" xfId="4124" xr:uid="{786E9BB8-8CCF-451E-B748-1F074C31FEF4}"/>
    <cellStyle name="Calculation 2 10 2 4" xfId="4125" xr:uid="{17343CCC-28C0-47A4-BA26-4085E2D50E2B}"/>
    <cellStyle name="Calculation 2 10 2 4 2" xfId="4126" xr:uid="{51029B33-2097-4267-929C-018292702FCE}"/>
    <cellStyle name="Calculation 2 10 2 4 3" xfId="4127" xr:uid="{E3DEDA0B-BA02-4D92-AF2A-16CCADE0E039}"/>
    <cellStyle name="Calculation 2 10 2 5" xfId="4128" xr:uid="{6E0222EF-BA84-4A11-9EA2-3566C70A97FB}"/>
    <cellStyle name="Calculation 2 10 2 5 2" xfId="4129" xr:uid="{5A4BEFD6-252B-43D7-807C-975AFE88F93A}"/>
    <cellStyle name="Calculation 2 10 2 5 3" xfId="4130" xr:uid="{7A6589A5-EE21-4D4D-A9D7-A1C5FAC29296}"/>
    <cellStyle name="Calculation 2 10 2 6" xfId="4131" xr:uid="{6FAD8A89-4908-4FF2-A9D5-2F0395EBC531}"/>
    <cellStyle name="Calculation 2 10 2 6 2" xfId="4132" xr:uid="{600F8351-0A37-40E1-8209-B0DE5DDCB041}"/>
    <cellStyle name="Calculation 2 10 2 6 3" xfId="4133" xr:uid="{9C779C99-6463-46DF-B81E-4ED5C1094170}"/>
    <cellStyle name="Calculation 2 10 2 7" xfId="4134" xr:uid="{B3FE5E13-8353-4340-A80A-C05348B8A67E}"/>
    <cellStyle name="Calculation 2 10 2 7 2" xfId="4135" xr:uid="{928873A7-21B0-48DA-A0A4-FFD50D12851D}"/>
    <cellStyle name="Calculation 2 10 2 7 3" xfId="4136" xr:uid="{629F03D8-BBEE-4FB2-A846-5972BAC7FA25}"/>
    <cellStyle name="Calculation 2 10 2 8" xfId="4137" xr:uid="{EF8779ED-26CE-4225-A9AC-8BECFC41BCCD}"/>
    <cellStyle name="Calculation 2 10 2 8 2" xfId="4138" xr:uid="{C873941F-F6AE-4EB2-82EC-32D1FD3D895D}"/>
    <cellStyle name="Calculation 2 10 2 8 3" xfId="4139" xr:uid="{9321A4B8-CE0E-4660-81EB-A4534A329B49}"/>
    <cellStyle name="Calculation 2 10 2 9" xfId="4140" xr:uid="{B7B1694B-7AA3-4C46-BC7E-B8EB64F2B328}"/>
    <cellStyle name="Calculation 2 10 2 9 2" xfId="4141" xr:uid="{108187D5-6A40-4766-99CD-999BC2C2C149}"/>
    <cellStyle name="Calculation 2 10 2 9 3" xfId="4142" xr:uid="{F86329C4-B64C-46CC-A123-8C7B8EB66EDF}"/>
    <cellStyle name="Calculation 2 10 3" xfId="4143" xr:uid="{C7208F6B-F4DD-47D4-B228-7DCAD69B0AD5}"/>
    <cellStyle name="Calculation 2 10 3 2" xfId="4144" xr:uid="{90E8EF8B-0B7D-410A-AC27-1CD30D7BD322}"/>
    <cellStyle name="Calculation 2 10 3 3" xfId="4145" xr:uid="{23EE8C9E-4904-4B33-A467-4F1CE5B65512}"/>
    <cellStyle name="Calculation 2 10 3 4" xfId="4146" xr:uid="{D1527297-CF77-44E3-B3B1-2ED56869A145}"/>
    <cellStyle name="Calculation 2 10 4" xfId="4147" xr:uid="{E7975C76-7D0C-49F7-8116-25A390208F70}"/>
    <cellStyle name="Calculation 2 10 4 2" xfId="4148" xr:uid="{C0BE68BE-F78D-4470-ABBB-A92FBA0230AB}"/>
    <cellStyle name="Calculation 2 10 4 3" xfId="4149" xr:uid="{AE407682-9BD3-4269-8F84-9D5FF2C45889}"/>
    <cellStyle name="Calculation 2 10 5" xfId="4150" xr:uid="{319C7DDA-CB2C-4425-83EA-9873836AA48F}"/>
    <cellStyle name="Calculation 2 10 5 2" xfId="4151" xr:uid="{BCFA1A53-D497-4608-9615-63D8F7FEFAC4}"/>
    <cellStyle name="Calculation 2 10 5 3" xfId="4152" xr:uid="{6A6A01BE-1C4C-43AF-997B-DD8B39987460}"/>
    <cellStyle name="Calculation 2 10 6" xfId="4153" xr:uid="{F7DC78CC-11AE-49A7-A92C-89FB3FBA6E64}"/>
    <cellStyle name="Calculation 2 10 6 2" xfId="4154" xr:uid="{4A5F6081-990F-4E11-A3FF-D9C25CE6723F}"/>
    <cellStyle name="Calculation 2 10 6 3" xfId="4155" xr:uid="{D5F93CE0-155B-48E4-9736-68D3AEC570F8}"/>
    <cellStyle name="Calculation 2 10 7" xfId="4156" xr:uid="{79387330-D8ED-4208-B64F-CA056807F527}"/>
    <cellStyle name="Calculation 2 10 7 2" xfId="4157" xr:uid="{AFCD95F6-A6E0-46DA-A263-1CD0AB49F74C}"/>
    <cellStyle name="Calculation 2 10 7 3" xfId="4158" xr:uid="{1855C420-1DF9-41E7-BE4B-7004B18FB59F}"/>
    <cellStyle name="Calculation 2 10 8" xfId="4159" xr:uid="{2255B264-A7A1-4D02-82EB-8C1981DBEF0D}"/>
    <cellStyle name="Calculation 2 10 8 2" xfId="4160" xr:uid="{EE3C04BD-F42F-4795-B492-05A5580B4208}"/>
    <cellStyle name="Calculation 2 10 8 3" xfId="4161" xr:uid="{2D483674-DB0B-4BF3-97F7-7527B9D234CF}"/>
    <cellStyle name="Calculation 2 10 9" xfId="4162" xr:uid="{C12C8B29-058C-4968-B3EE-F54868FEDFF5}"/>
    <cellStyle name="Calculation 2 10 9 2" xfId="4163" xr:uid="{FC6B669F-6A9E-4CFC-B86D-F8195700757D}"/>
    <cellStyle name="Calculation 2 10 9 3" xfId="4164" xr:uid="{FC8967DD-AEE9-40EF-B81F-1A9A9AE12D56}"/>
    <cellStyle name="Calculation 2 11" xfId="4165" xr:uid="{18AF76E0-BAC0-4D1B-92FA-D91C6A8DDD32}"/>
    <cellStyle name="Calculation 2 11 10" xfId="4166" xr:uid="{9FBBB2AB-D18B-4F73-861C-124A8B8E90B1}"/>
    <cellStyle name="Calculation 2 11 10 2" xfId="4167" xr:uid="{9E1C1819-AF31-4642-A593-32718A350849}"/>
    <cellStyle name="Calculation 2 11 10 3" xfId="4168" xr:uid="{EA99AEB8-DAE3-470F-8EDC-41FCC4648497}"/>
    <cellStyle name="Calculation 2 11 11" xfId="4169" xr:uid="{94ADC429-17A3-4B53-A70E-C18A9D62D377}"/>
    <cellStyle name="Calculation 2 11 11 2" xfId="4170" xr:uid="{93269B1F-CFB9-4A17-BC38-7F6D5465BBE8}"/>
    <cellStyle name="Calculation 2 11 12" xfId="4171" xr:uid="{F101FBB6-E19C-4466-87F3-642E6ACE0C88}"/>
    <cellStyle name="Calculation 2 11 13" xfId="4172" xr:uid="{CB8F3D63-94C9-40B2-A040-99B5BA93837C}"/>
    <cellStyle name="Calculation 2 11 14" xfId="4173" xr:uid="{7013E51D-6B0D-4C4D-A46B-7BA29F788B97}"/>
    <cellStyle name="Calculation 2 11 2" xfId="4174" xr:uid="{1BB6B538-0F97-4C16-8E37-3E45B3BF67F7}"/>
    <cellStyle name="Calculation 2 11 2 10" xfId="4175" xr:uid="{48C1113C-70A0-4874-9CCB-763F0AA54BE9}"/>
    <cellStyle name="Calculation 2 11 2 10 2" xfId="4176" xr:uid="{24C69D76-4066-4620-885D-227EBFEBE7F7}"/>
    <cellStyle name="Calculation 2 11 2 11" xfId="4177" xr:uid="{5BE716BC-3644-4F4C-8BB7-5009A75E8061}"/>
    <cellStyle name="Calculation 2 11 2 2" xfId="4178" xr:uid="{7AFCF900-E01D-49A0-B569-88F4E4683155}"/>
    <cellStyle name="Calculation 2 11 2 2 2" xfId="4179" xr:uid="{7B47A93D-A817-4674-813C-509DB107C800}"/>
    <cellStyle name="Calculation 2 11 2 2 3" xfId="4180" xr:uid="{8CA5CE65-A05A-4D07-AD19-5E8C02984317}"/>
    <cellStyle name="Calculation 2 11 2 2 4" xfId="4181" xr:uid="{16A8D132-6FBA-440C-80A1-09889300536E}"/>
    <cellStyle name="Calculation 2 11 2 3" xfId="4182" xr:uid="{0C7A4A13-BEB5-4414-9FAD-138AD164978A}"/>
    <cellStyle name="Calculation 2 11 2 3 2" xfId="4183" xr:uid="{6094477A-DE33-47FE-843B-9ADFC67E48D9}"/>
    <cellStyle name="Calculation 2 11 2 3 3" xfId="4184" xr:uid="{751A1026-BE11-4394-8787-6E7B0689AD89}"/>
    <cellStyle name="Calculation 2 11 2 4" xfId="4185" xr:uid="{E0E3661D-BA89-4828-A0CA-D8592B65A006}"/>
    <cellStyle name="Calculation 2 11 2 4 2" xfId="4186" xr:uid="{18D88251-05C1-40A5-803C-00E1F05136C8}"/>
    <cellStyle name="Calculation 2 11 2 4 3" xfId="4187" xr:uid="{DBFD1C22-EE10-40F4-B75D-B8D9CB96761A}"/>
    <cellStyle name="Calculation 2 11 2 5" xfId="4188" xr:uid="{9FE24618-4191-4838-85A7-19986E1EAE13}"/>
    <cellStyle name="Calculation 2 11 2 5 2" xfId="4189" xr:uid="{17F2AC4B-D54E-4E1F-9977-56B911594721}"/>
    <cellStyle name="Calculation 2 11 2 5 3" xfId="4190" xr:uid="{920C7E2D-200C-40FF-9741-2113BC821407}"/>
    <cellStyle name="Calculation 2 11 2 6" xfId="4191" xr:uid="{F002CD15-9AEA-4E93-A523-D297A60E6613}"/>
    <cellStyle name="Calculation 2 11 2 6 2" xfId="4192" xr:uid="{6DB1423C-E36F-43AE-9838-BF66D48C9AAB}"/>
    <cellStyle name="Calculation 2 11 2 6 3" xfId="4193" xr:uid="{7906DCAA-E548-458F-A0E1-ADA2165DE6F2}"/>
    <cellStyle name="Calculation 2 11 2 7" xfId="4194" xr:uid="{2788C08A-4CB4-4E66-A818-23DE545D45C0}"/>
    <cellStyle name="Calculation 2 11 2 7 2" xfId="4195" xr:uid="{6F6C0186-8ACB-49A0-BF1E-085E7AF9F13F}"/>
    <cellStyle name="Calculation 2 11 2 7 3" xfId="4196" xr:uid="{F5A3C7D6-36F1-43C3-A253-0FB5A3DCA465}"/>
    <cellStyle name="Calculation 2 11 2 8" xfId="4197" xr:uid="{C38FDD68-1219-4567-8F34-31981C1F36B0}"/>
    <cellStyle name="Calculation 2 11 2 8 2" xfId="4198" xr:uid="{0D45DFB1-1324-489C-90E5-B284C76BD72D}"/>
    <cellStyle name="Calculation 2 11 2 8 3" xfId="4199" xr:uid="{9A24AE11-D9F2-460D-9A1B-93E85B4ED33A}"/>
    <cellStyle name="Calculation 2 11 2 9" xfId="4200" xr:uid="{02CA0A62-F957-4447-ACFB-CAFF1380C191}"/>
    <cellStyle name="Calculation 2 11 2 9 2" xfId="4201" xr:uid="{0B358278-1CCC-4840-B954-C16E9FD81FC5}"/>
    <cellStyle name="Calculation 2 11 2 9 3" xfId="4202" xr:uid="{A634F124-F228-46E3-A812-DC1983CE2F66}"/>
    <cellStyle name="Calculation 2 11 3" xfId="4203" xr:uid="{563C7F4F-AEA3-429A-B818-202974BD1C82}"/>
    <cellStyle name="Calculation 2 11 3 2" xfId="4204" xr:uid="{D0803CAF-1A36-44DA-A27B-4BEA4063ED3E}"/>
    <cellStyle name="Calculation 2 11 3 3" xfId="4205" xr:uid="{03BCA367-CBDC-42E2-BF6D-FFBE63135D4B}"/>
    <cellStyle name="Calculation 2 11 3 4" xfId="4206" xr:uid="{8AC8BB53-0C9E-4712-8C69-07EB0F662016}"/>
    <cellStyle name="Calculation 2 11 4" xfId="4207" xr:uid="{2191F2F7-DD4E-4166-831A-8F862BB3AE1E}"/>
    <cellStyle name="Calculation 2 11 4 2" xfId="4208" xr:uid="{4AF81C76-BDD6-4988-969D-36EE145FCDF8}"/>
    <cellStyle name="Calculation 2 11 4 3" xfId="4209" xr:uid="{5D781CB7-A2D0-42F0-8A2E-6562CD07AB21}"/>
    <cellStyle name="Calculation 2 11 5" xfId="4210" xr:uid="{445B46E4-3EBE-4100-BB0F-1D5241F95182}"/>
    <cellStyle name="Calculation 2 11 5 2" xfId="4211" xr:uid="{F114A0DD-4A5F-493F-B9EB-D79AEE71C272}"/>
    <cellStyle name="Calculation 2 11 5 3" xfId="4212" xr:uid="{D13D1358-6D66-4416-AA56-3D09A0FCD748}"/>
    <cellStyle name="Calculation 2 11 6" xfId="4213" xr:uid="{81055E9F-D029-46A4-BBC3-5B90F1F79CC2}"/>
    <cellStyle name="Calculation 2 11 6 2" xfId="4214" xr:uid="{295DBDCE-EDAE-4E59-B7AF-8BC9F4A9AD30}"/>
    <cellStyle name="Calculation 2 11 6 3" xfId="4215" xr:uid="{8A3043A4-56A7-4E21-8FED-F61EECA2A717}"/>
    <cellStyle name="Calculation 2 11 7" xfId="4216" xr:uid="{4496B35A-236D-4A83-AE06-01DDA5986645}"/>
    <cellStyle name="Calculation 2 11 7 2" xfId="4217" xr:uid="{B3EA8C0A-1F9B-4CC7-93B8-55B0A35B8C76}"/>
    <cellStyle name="Calculation 2 11 7 3" xfId="4218" xr:uid="{B281011E-8611-418B-8435-B90915CAA56E}"/>
    <cellStyle name="Calculation 2 11 8" xfId="4219" xr:uid="{A5897638-A35A-4739-A677-724B1B2DFED4}"/>
    <cellStyle name="Calculation 2 11 8 2" xfId="4220" xr:uid="{3EA4EE19-7B3B-476F-85E2-34AB1B4D26F0}"/>
    <cellStyle name="Calculation 2 11 8 3" xfId="4221" xr:uid="{9F208929-A00B-4D97-B70C-D2392336DC7B}"/>
    <cellStyle name="Calculation 2 11 9" xfId="4222" xr:uid="{A2733007-7AF5-488C-BD2B-F0F6B5D522E0}"/>
    <cellStyle name="Calculation 2 11 9 2" xfId="4223" xr:uid="{32400337-E36E-453E-A182-18DDDF0CF907}"/>
    <cellStyle name="Calculation 2 11 9 3" xfId="4224" xr:uid="{B5FF6B7D-0391-4786-A79B-935C698FFE61}"/>
    <cellStyle name="Calculation 2 12" xfId="4225" xr:uid="{CE8A8A25-D1E9-4A5D-A7E6-5771DD341326}"/>
    <cellStyle name="Calculation 2 12 10" xfId="4226" xr:uid="{2BB49C70-C5FB-4F33-9F16-1BCE5595241B}"/>
    <cellStyle name="Calculation 2 12 10 2" xfId="4227" xr:uid="{0251C22A-BCE5-4475-B04C-46E0A60D6757}"/>
    <cellStyle name="Calculation 2 12 11" xfId="4228" xr:uid="{467035AF-C3BC-4865-82C6-1470CDD57BC8}"/>
    <cellStyle name="Calculation 2 12 2" xfId="4229" xr:uid="{7A5F5FC0-A4F1-4675-B379-2BAF04C73951}"/>
    <cellStyle name="Calculation 2 12 2 2" xfId="4230" xr:uid="{5E2501AF-A809-4A4C-98C4-8F09E209BE15}"/>
    <cellStyle name="Calculation 2 12 2 3" xfId="4231" xr:uid="{095B523C-E7E5-4A9E-B24A-7EAB9356B796}"/>
    <cellStyle name="Calculation 2 12 2 4" xfId="4232" xr:uid="{AE71F6DE-91CA-4B05-AD02-20D78C1E9EB7}"/>
    <cellStyle name="Calculation 2 12 3" xfId="4233" xr:uid="{E5AA0A91-F687-44CB-8D64-514811F3E4F2}"/>
    <cellStyle name="Calculation 2 12 3 2" xfId="4234" xr:uid="{2C84F829-7ACF-4FB1-94FD-A23740C04F2D}"/>
    <cellStyle name="Calculation 2 12 3 3" xfId="4235" xr:uid="{4A72F46B-E6D0-45DE-BF86-F45BBBEC7EE4}"/>
    <cellStyle name="Calculation 2 12 4" xfId="4236" xr:uid="{97E5AE8A-5A75-443B-BDAF-B193522F0B8C}"/>
    <cellStyle name="Calculation 2 12 4 2" xfId="4237" xr:uid="{A8E65FE2-9619-42B3-AED4-BE0E3236C8B2}"/>
    <cellStyle name="Calculation 2 12 4 3" xfId="4238" xr:uid="{54A43F62-8F89-4AE9-A381-02A3363B91E5}"/>
    <cellStyle name="Calculation 2 12 5" xfId="4239" xr:uid="{4AC151D6-3E04-4EA6-9E04-DE4AFC1C6B80}"/>
    <cellStyle name="Calculation 2 12 5 2" xfId="4240" xr:uid="{9EFF7C77-5820-4B0E-9B0A-85B787DAC4B1}"/>
    <cellStyle name="Calculation 2 12 5 3" xfId="4241" xr:uid="{989B357E-8265-45FE-BCAD-3FB2F9CC6EFF}"/>
    <cellStyle name="Calculation 2 12 6" xfId="4242" xr:uid="{6A5743D7-D4BB-4A0F-99A6-42823F16F4FC}"/>
    <cellStyle name="Calculation 2 12 6 2" xfId="4243" xr:uid="{68A2CBF6-D410-4419-AFA6-BBED06D4A8E1}"/>
    <cellStyle name="Calculation 2 12 6 3" xfId="4244" xr:uid="{A38EA3DA-F368-4ED7-8B4F-065A86A0677D}"/>
    <cellStyle name="Calculation 2 12 7" xfId="4245" xr:uid="{3A1928CD-191A-4007-BAA4-E4B734D08B15}"/>
    <cellStyle name="Calculation 2 12 7 2" xfId="4246" xr:uid="{F4713E71-96D6-4017-A50A-77F6C1A93BD6}"/>
    <cellStyle name="Calculation 2 12 7 3" xfId="4247" xr:uid="{E6C57D79-9839-41AC-91AE-BC90E82D613F}"/>
    <cellStyle name="Calculation 2 12 8" xfId="4248" xr:uid="{E34AA359-7E3B-4899-927B-EE1C9DC9732C}"/>
    <cellStyle name="Calculation 2 12 8 2" xfId="4249" xr:uid="{A43B9B8D-8529-4C61-AD1A-9C6D5801B4AA}"/>
    <cellStyle name="Calculation 2 12 8 3" xfId="4250" xr:uid="{917B7BFB-4AE1-4FD8-AE39-C18B6BBADD26}"/>
    <cellStyle name="Calculation 2 12 9" xfId="4251" xr:uid="{6700DAC8-A66E-450F-82AE-C27DDEAC69EE}"/>
    <cellStyle name="Calculation 2 12 9 2" xfId="4252" xr:uid="{ECD20891-64A9-461F-9A65-9CD1B95491FE}"/>
    <cellStyle name="Calculation 2 12 9 3" xfId="4253" xr:uid="{7D10D96B-7AD5-4115-8FBA-8B48391F72A1}"/>
    <cellStyle name="Calculation 2 13" xfId="4254" xr:uid="{56647A43-E0A7-4EBE-B399-C1CA264C2B5D}"/>
    <cellStyle name="Calculation 2 13 2" xfId="4255" xr:uid="{E13FDE9E-B879-46BA-BE88-07A543F8284E}"/>
    <cellStyle name="Calculation 2 13 2 2" xfId="4256" xr:uid="{29ABB984-C797-4B55-9809-E34528328250}"/>
    <cellStyle name="Calculation 2 13 3" xfId="4257" xr:uid="{2774E108-140D-41D0-B433-AEFF29AF4F1E}"/>
    <cellStyle name="Calculation 2 13 3 2" xfId="4258" xr:uid="{B3C0E757-19AC-4AD7-AE64-DE49C522A149}"/>
    <cellStyle name="Calculation 2 13 4" xfId="4259" xr:uid="{FD60ABD7-A734-444C-90D1-B56652A993CB}"/>
    <cellStyle name="Calculation 2 14" xfId="4260" xr:uid="{4A412BD0-8A8F-44D4-ADD1-AF63E5E21DA7}"/>
    <cellStyle name="Calculation 2 14 2" xfId="4261" xr:uid="{6947F771-B264-4835-9942-BB5FE25E4262}"/>
    <cellStyle name="Calculation 2 14 3" xfId="4262" xr:uid="{72313CCC-B006-4B8A-90E8-3A1037183F32}"/>
    <cellStyle name="Calculation 2 15" xfId="4263" xr:uid="{CBAE36FB-926C-4662-909F-BD40E5FE39A0}"/>
    <cellStyle name="Calculation 2 15 2" xfId="4264" xr:uid="{F94B523B-3777-48D0-B558-10C72EC1F20C}"/>
    <cellStyle name="Calculation 2 15 3" xfId="4265" xr:uid="{E5DE438B-426E-4C4C-9717-7E6CDE6007BC}"/>
    <cellStyle name="Calculation 2 16" xfId="4266" xr:uid="{4D409A24-E80F-44B2-B5B8-A2E4FF2B2852}"/>
    <cellStyle name="Calculation 2 16 2" xfId="4267" xr:uid="{64BD3CF9-FA86-45F4-A576-521D2E6B6BA9}"/>
    <cellStyle name="Calculation 2 16 3" xfId="4268" xr:uid="{2FC9626B-3138-49F2-AAD7-280F62A21617}"/>
    <cellStyle name="Calculation 2 17" xfId="4269" xr:uid="{8391CC28-0149-487B-BB69-776A5C9F3292}"/>
    <cellStyle name="Calculation 2 17 2" xfId="4270" xr:uid="{6D2EF992-93AE-4F5A-8C31-18FF634CD35D}"/>
    <cellStyle name="Calculation 2 17 3" xfId="4271" xr:uid="{6B67470D-89D3-453C-9852-65FCDACD060B}"/>
    <cellStyle name="Calculation 2 18" xfId="4272" xr:uid="{FB3CD44B-DF31-4D10-9496-6DD9CF38683A}"/>
    <cellStyle name="Calculation 2 18 2" xfId="4273" xr:uid="{48439BCA-5A31-416A-9AA1-2A874E233017}"/>
    <cellStyle name="Calculation 2 18 3" xfId="4274" xr:uid="{F83AEC0C-4C3A-44EA-8B8E-D3C18EC61729}"/>
    <cellStyle name="Calculation 2 19" xfId="4275" xr:uid="{EF7D5DD6-C2CE-4694-8DE6-4DBF43705E60}"/>
    <cellStyle name="Calculation 2 19 2" xfId="4276" xr:uid="{380D1BA6-56A1-419B-AB11-95C474DB855C}"/>
    <cellStyle name="Calculation 2 19 3" xfId="4277" xr:uid="{F52EC9D0-A7AC-4F5F-96FD-C547AB885982}"/>
    <cellStyle name="Calculation 2 2" xfId="4278" xr:uid="{D48462FE-3A85-47F1-95A7-38195AFFEA3B}"/>
    <cellStyle name="Calculation 2 2 10" xfId="4279" xr:uid="{D0EC8C80-8546-4069-88C1-165CBE3DB707}"/>
    <cellStyle name="Calculation 2 2 10 2" xfId="4280" xr:uid="{A6422A5E-B803-4516-AC61-6DEEDD34E10A}"/>
    <cellStyle name="Calculation 2 2 10 3" xfId="4281" xr:uid="{831574E9-3EFD-4C44-B962-CACB30337D21}"/>
    <cellStyle name="Calculation 2 2 11" xfId="4282" xr:uid="{7D94919F-954F-4B04-ADF7-4071566321DB}"/>
    <cellStyle name="Calculation 2 2 11 2" xfId="4283" xr:uid="{6A2D06BF-5DF8-4808-8F35-725D9E21BBDB}"/>
    <cellStyle name="Calculation 2 2 12" xfId="4284" xr:uid="{F56AF0FF-D427-47B2-AAD2-E8AF5300DBD3}"/>
    <cellStyle name="Calculation 2 2 13" xfId="4285" xr:uid="{210E14EB-432C-4C3C-83E2-AE877C8B32E6}"/>
    <cellStyle name="Calculation 2 2 14" xfId="4286" xr:uid="{6292B8B2-0C37-4320-B7D3-D0FB657B7833}"/>
    <cellStyle name="Calculation 2 2 15" xfId="42559" xr:uid="{BA8BDB59-1164-46AD-9FAF-FA5AF9E43964}"/>
    <cellStyle name="Calculation 2 2 2" xfId="4287" xr:uid="{F40A017B-63BB-48CD-8526-A13A472A668B}"/>
    <cellStyle name="Calculation 2 2 2 10" xfId="4288" xr:uid="{365ADA85-EF6F-451B-85BD-421D6874A29B}"/>
    <cellStyle name="Calculation 2 2 2 10 2" xfId="4289" xr:uid="{433EC96B-D499-4FF4-8B8F-D3442C0F66C1}"/>
    <cellStyle name="Calculation 2 2 2 11" xfId="4290" xr:uid="{D516D27C-1297-4CB4-8540-0714E11D4B84}"/>
    <cellStyle name="Calculation 2 2 2 12" xfId="4291" xr:uid="{5CA2E50E-007F-40A6-A4E6-452049FDA0B0}"/>
    <cellStyle name="Calculation 2 2 2 13" xfId="42753" xr:uid="{925D0623-8C7A-495C-A790-F264CC7F6AC1}"/>
    <cellStyle name="Calculation 2 2 2 2" xfId="4292" xr:uid="{D7A78126-5856-40A3-8157-A75A6FA54F17}"/>
    <cellStyle name="Calculation 2 2 2 2 2" xfId="4293" xr:uid="{F615C1AB-372E-495B-B55F-DDD8689A826F}"/>
    <cellStyle name="Calculation 2 2 2 2 2 2" xfId="4294" xr:uid="{1BBBD79D-272D-44E0-9360-9C4DA2E89A21}"/>
    <cellStyle name="Calculation 2 2 2 2 2 3" xfId="4295" xr:uid="{097CEF7E-9F00-416C-AD9B-8772D46DFE2D}"/>
    <cellStyle name="Calculation 2 2 2 2 3" xfId="4296" xr:uid="{9557F0E7-C6F5-4668-A37F-E881658509E5}"/>
    <cellStyle name="Calculation 2 2 2 2 3 2" xfId="4297" xr:uid="{6C385E7E-1AD7-458D-9A25-D861D4585077}"/>
    <cellStyle name="Calculation 2 2 2 2 4" xfId="4298" xr:uid="{6C4052DC-4F7F-474C-8674-7A0B45905BE8}"/>
    <cellStyle name="Calculation 2 2 2 2 4 2" xfId="4299" xr:uid="{7081E9C3-E029-451D-BBA9-5D6E0220EB66}"/>
    <cellStyle name="Calculation 2 2 2 2 5" xfId="4300" xr:uid="{266E4566-551B-40BD-BC74-1EDC941A24E3}"/>
    <cellStyle name="Calculation 2 2 2 2 6" xfId="4301" xr:uid="{3B727A8A-4313-4DDD-BE00-1F863C709E3D}"/>
    <cellStyle name="Calculation 2 2 2 2 7" xfId="4302" xr:uid="{7C2317C5-A5B7-4D36-9CE8-E6B603D4B5D7}"/>
    <cellStyle name="Calculation 2 2 2 2 8" xfId="4303" xr:uid="{23B19DFB-09C4-4B17-8E96-B1B9997F3308}"/>
    <cellStyle name="Calculation 2 2 2 3" xfId="4304" xr:uid="{16412280-96E4-48DD-B3A0-72B4FF4F753B}"/>
    <cellStyle name="Calculation 2 2 2 3 2" xfId="4305" xr:uid="{05110C92-2060-4509-AA4C-BFE1A5217B6E}"/>
    <cellStyle name="Calculation 2 2 2 3 3" xfId="4306" xr:uid="{3F02AB1F-6C9A-4390-8C9F-1DC0679CDC96}"/>
    <cellStyle name="Calculation 2 2 2 4" xfId="4307" xr:uid="{7F6A2844-EA6E-406C-8F8F-58DD6B5690FB}"/>
    <cellStyle name="Calculation 2 2 2 4 2" xfId="4308" xr:uid="{39E372EA-F0BE-438E-8B6A-2DB4C623BEAA}"/>
    <cellStyle name="Calculation 2 2 2 4 3" xfId="4309" xr:uid="{ABAA31D3-3302-4012-8FD9-7EF410326159}"/>
    <cellStyle name="Calculation 2 2 2 5" xfId="4310" xr:uid="{DBC2BB24-BD78-4F30-9B22-22933CC61FD3}"/>
    <cellStyle name="Calculation 2 2 2 5 2" xfId="4311" xr:uid="{DB1CD135-ECFE-4063-AE94-6DDB7611B309}"/>
    <cellStyle name="Calculation 2 2 2 5 3" xfId="4312" xr:uid="{C3A1EDA9-4D42-4A28-AD4A-89B18B8BCA8F}"/>
    <cellStyle name="Calculation 2 2 2 6" xfId="4313" xr:uid="{275866A9-F15E-4CCA-BB7D-C09A31AC44FA}"/>
    <cellStyle name="Calculation 2 2 2 6 2" xfId="4314" xr:uid="{CD5C7D63-DAAB-4CA9-AB45-A38B6BF2CECD}"/>
    <cellStyle name="Calculation 2 2 2 6 3" xfId="4315" xr:uid="{43C7E38F-8D2B-4639-A423-C95D0A224AAA}"/>
    <cellStyle name="Calculation 2 2 2 7" xfId="4316" xr:uid="{45CC3B04-E96F-4D6C-82FB-21632E9D8016}"/>
    <cellStyle name="Calculation 2 2 2 7 2" xfId="4317" xr:uid="{8097E26E-8603-475D-895A-063CFCC505DD}"/>
    <cellStyle name="Calculation 2 2 2 7 3" xfId="4318" xr:uid="{55DC1E7C-C43F-45D6-838F-18C211520B87}"/>
    <cellStyle name="Calculation 2 2 2 8" xfId="4319" xr:uid="{BB8879FF-B2D4-4252-8F3E-0137FDF3BF0A}"/>
    <cellStyle name="Calculation 2 2 2 8 2" xfId="4320" xr:uid="{33580F70-7C7A-4B52-9729-345F63478E1E}"/>
    <cellStyle name="Calculation 2 2 2 8 3" xfId="4321" xr:uid="{50BCDF2F-8BB5-4A91-BBD0-D2D6DEC27990}"/>
    <cellStyle name="Calculation 2 2 2 9" xfId="4322" xr:uid="{B5AB9786-4698-4E50-BCAF-6A9A69730202}"/>
    <cellStyle name="Calculation 2 2 2 9 2" xfId="4323" xr:uid="{10AD8AD2-4849-4672-ABB4-8C17AFDB4E4F}"/>
    <cellStyle name="Calculation 2 2 2 9 3" xfId="4324" xr:uid="{34A45248-DEAF-4C51-8AB1-6D5FB1CA0F7E}"/>
    <cellStyle name="Calculation 2 2 3" xfId="4325" xr:uid="{358601A5-EA43-4BF1-83A4-2DE2920B26C7}"/>
    <cellStyle name="Calculation 2 2 3 2" xfId="4326" xr:uid="{5CDC97CA-E051-4366-94B6-D233EAA926FC}"/>
    <cellStyle name="Calculation 2 2 3 2 2" xfId="4327" xr:uid="{3B83427B-44FC-481E-903E-635484721799}"/>
    <cellStyle name="Calculation 2 2 3 2 3" xfId="4328" xr:uid="{779A086A-F119-4C7B-8E65-8D1407B71D65}"/>
    <cellStyle name="Calculation 2 2 3 3" xfId="4329" xr:uid="{5316B890-AC91-4372-8358-ACA849755C43}"/>
    <cellStyle name="Calculation 2 2 3 4" xfId="4330" xr:uid="{4537F489-704D-494E-8552-A72D187AAA23}"/>
    <cellStyle name="Calculation 2 2 4" xfId="4331" xr:uid="{72DBAAB4-C0C9-420A-8E2F-62B47ABB03C5}"/>
    <cellStyle name="Calculation 2 2 4 2" xfId="4332" xr:uid="{966D2EFD-0B42-4486-A5FA-1176B8905A2C}"/>
    <cellStyle name="Calculation 2 2 4 3" xfId="4333" xr:uid="{D0E20EDC-0C1E-4584-A5D7-5D9943814A40}"/>
    <cellStyle name="Calculation 2 2 5" xfId="4334" xr:uid="{6322068E-DEEB-4F00-8104-F26901006D15}"/>
    <cellStyle name="Calculation 2 2 5 2" xfId="4335" xr:uid="{F062B005-98FC-499C-8379-182CF80E8147}"/>
    <cellStyle name="Calculation 2 2 5 3" xfId="4336" xr:uid="{069B676F-7D5F-4CCC-837F-9FD93AE4CBBC}"/>
    <cellStyle name="Calculation 2 2 6" xfId="4337" xr:uid="{BE8B1A90-9DB9-4DDE-9862-EF6D7EBFE830}"/>
    <cellStyle name="Calculation 2 2 6 2" xfId="4338" xr:uid="{21A14636-AFBD-4556-91CC-FEDBB65F2679}"/>
    <cellStyle name="Calculation 2 2 6 3" xfId="4339" xr:uid="{AC30A91D-39E4-4ABC-A2B2-7DB9D00AAA64}"/>
    <cellStyle name="Calculation 2 2 7" xfId="4340" xr:uid="{16B70349-255B-4601-BFA5-E6C1CAE5CA05}"/>
    <cellStyle name="Calculation 2 2 7 2" xfId="4341" xr:uid="{D93D3F79-72F4-47F4-A1E2-53F5C36ED21F}"/>
    <cellStyle name="Calculation 2 2 7 3" xfId="4342" xr:uid="{30402A99-4F08-4C2B-BA68-C1FE2972466C}"/>
    <cellStyle name="Calculation 2 2 8" xfId="4343" xr:uid="{4D5B49B5-251D-4A59-9421-5507BABBA174}"/>
    <cellStyle name="Calculation 2 2 8 2" xfId="4344" xr:uid="{84186005-D3D6-4246-8001-CB9EFC228966}"/>
    <cellStyle name="Calculation 2 2 8 3" xfId="4345" xr:uid="{A280C083-FC03-476B-9BB2-2EF880496279}"/>
    <cellStyle name="Calculation 2 2 9" xfId="4346" xr:uid="{0C63A58E-5617-4AF2-9158-040A74C183B7}"/>
    <cellStyle name="Calculation 2 2 9 2" xfId="4347" xr:uid="{BC538C1F-6944-4530-9013-C0ECB001747F}"/>
    <cellStyle name="Calculation 2 2 9 3" xfId="4348" xr:uid="{25575562-BFC5-48A2-B99F-16BDAB40CB81}"/>
    <cellStyle name="Calculation 2 20" xfId="4349" xr:uid="{9B97B1E4-5735-4009-AB0A-35077CDCD4D9}"/>
    <cellStyle name="Calculation 2 20 2" xfId="4350" xr:uid="{2C861E60-8F5D-4603-8E29-0C074A600CA8}"/>
    <cellStyle name="Calculation 2 20 3" xfId="4351" xr:uid="{BEAC9476-B45E-4501-8BF6-265D802E2A0C}"/>
    <cellStyle name="Calculation 2 21" xfId="4352" xr:uid="{E5A21C76-8F4E-4165-BA9F-046922F52C01}"/>
    <cellStyle name="Calculation 2 21 2" xfId="4353" xr:uid="{CA47848A-DC24-43F5-BEDB-CB4AC76F5C15}"/>
    <cellStyle name="Calculation 2 22" xfId="4354" xr:uid="{C9E39D98-F43B-4C8B-82A6-3BD1A5E6FAFB}"/>
    <cellStyle name="Calculation 2 23" xfId="4355" xr:uid="{309FB6DB-FA66-46B8-9DEC-4F4A39DCD75D}"/>
    <cellStyle name="Calculation 2 24" xfId="4356" xr:uid="{72E331B8-CBEC-4ED3-A42A-52AE3D8F8EC2}"/>
    <cellStyle name="Calculation 2 25" xfId="42252" xr:uid="{63B0B6B6-7D0D-47B2-AB8E-3A07ED16C464}"/>
    <cellStyle name="Calculation 2 3" xfId="4357" xr:uid="{E2BFF04D-0514-4664-B8A4-A2DEAD5FB121}"/>
    <cellStyle name="Calculation 2 3 10" xfId="4358" xr:uid="{039185B1-CCD9-4F49-97DA-EA4297B1655E}"/>
    <cellStyle name="Calculation 2 3 10 2" xfId="4359" xr:uid="{10848BAC-465C-4B08-9581-D30453EDBC30}"/>
    <cellStyle name="Calculation 2 3 10 3" xfId="4360" xr:uid="{A2DBD85E-8260-492A-8BB7-45B78FE2CE1B}"/>
    <cellStyle name="Calculation 2 3 11" xfId="4361" xr:uid="{D5F4A6CA-0042-4AF2-9D52-5A85DBC06134}"/>
    <cellStyle name="Calculation 2 3 11 2" xfId="4362" xr:uid="{8A64CA7D-9C3B-4396-8A09-E325B743273B}"/>
    <cellStyle name="Calculation 2 3 12" xfId="4363" xr:uid="{55CB45FE-2657-41BA-9E03-697FF92F0193}"/>
    <cellStyle name="Calculation 2 3 13" xfId="4364" xr:uid="{44A6EE83-B2C6-4461-8C63-DC72F82A9E1E}"/>
    <cellStyle name="Calculation 2 3 14" xfId="4365" xr:uid="{61B78F16-9C30-4D90-A7FE-A1A0CC529C07}"/>
    <cellStyle name="Calculation 2 3 15" xfId="42634" xr:uid="{D571CA4B-95F8-4E64-96DF-31E387B7F81E}"/>
    <cellStyle name="Calculation 2 3 2" xfId="4366" xr:uid="{5596904E-371D-4829-BC16-381A8667EC98}"/>
    <cellStyle name="Calculation 2 3 2 10" xfId="4367" xr:uid="{161BC6CC-3933-4AAF-A475-EA30712CA3E7}"/>
    <cellStyle name="Calculation 2 3 2 10 2" xfId="4368" xr:uid="{E0E2D5B8-4841-43A2-A275-62615BE80914}"/>
    <cellStyle name="Calculation 2 3 2 11" xfId="4369" xr:uid="{18A2FA01-8133-44D8-8DFB-7FC8ADFB7D2F}"/>
    <cellStyle name="Calculation 2 3 2 12" xfId="4370" xr:uid="{868011AE-0500-4CE2-BB70-26B3FBC8A1D3}"/>
    <cellStyle name="Calculation 2 3 2 13" xfId="42833" xr:uid="{61B16676-B1C2-44C5-9EBF-C2F906B9986A}"/>
    <cellStyle name="Calculation 2 3 2 2" xfId="4371" xr:uid="{99BE7AEE-6758-41D3-93CF-85891FC6FDAC}"/>
    <cellStyle name="Calculation 2 3 2 2 2" xfId="4372" xr:uid="{7509B4A6-108D-4D27-B6CE-68F39C30F106}"/>
    <cellStyle name="Calculation 2 3 2 2 2 2" xfId="4373" xr:uid="{8393A64B-DE83-4C6F-BB20-2211660D541E}"/>
    <cellStyle name="Calculation 2 3 2 2 2 3" xfId="4374" xr:uid="{5FA68149-D872-44C9-8B56-0F04CDA2011B}"/>
    <cellStyle name="Calculation 2 3 2 2 3" xfId="4375" xr:uid="{91C2F309-6106-45C5-A23E-2E3CC8B0FF3D}"/>
    <cellStyle name="Calculation 2 3 2 2 3 2" xfId="4376" xr:uid="{953DCB27-FAE6-4A48-B3D9-CBA2D1E63C2F}"/>
    <cellStyle name="Calculation 2 3 2 2 4" xfId="4377" xr:uid="{8F7C8B2C-7314-4C1B-BCD2-085F882E028A}"/>
    <cellStyle name="Calculation 2 3 2 2 4 2" xfId="4378" xr:uid="{1FFEBC78-0656-4B22-9EA8-7E8A976153B6}"/>
    <cellStyle name="Calculation 2 3 2 2 5" xfId="4379" xr:uid="{62FCEAC0-D3AC-4E44-B8AB-E57960EFC593}"/>
    <cellStyle name="Calculation 2 3 2 2 6" xfId="4380" xr:uid="{6E48384B-4D34-4AC6-83F5-D658A4B0AE47}"/>
    <cellStyle name="Calculation 2 3 2 2 7" xfId="4381" xr:uid="{A3554857-05DD-47CF-B23F-E696EC42F68D}"/>
    <cellStyle name="Calculation 2 3 2 2 8" xfId="4382" xr:uid="{C93F4224-B77F-45F4-BB8E-4281BB489456}"/>
    <cellStyle name="Calculation 2 3 2 3" xfId="4383" xr:uid="{CE343851-8C8E-49EE-8A67-1F738999E1A4}"/>
    <cellStyle name="Calculation 2 3 2 3 2" xfId="4384" xr:uid="{DF25153B-4AF9-446D-8E71-BB145B7F4D11}"/>
    <cellStyle name="Calculation 2 3 2 3 3" xfId="4385" xr:uid="{1C97BC29-A58F-4841-8703-3A35863CA789}"/>
    <cellStyle name="Calculation 2 3 2 4" xfId="4386" xr:uid="{D625F8AA-B362-4BE0-B410-A29BFDF298F3}"/>
    <cellStyle name="Calculation 2 3 2 4 2" xfId="4387" xr:uid="{7BC1582F-67DB-4B67-88A7-A2C1D9323C80}"/>
    <cellStyle name="Calculation 2 3 2 4 3" xfId="4388" xr:uid="{6A5F0FA5-4547-4BE3-9991-E809BCD5637B}"/>
    <cellStyle name="Calculation 2 3 2 5" xfId="4389" xr:uid="{BAAF2418-4EAA-4C5D-9A10-CAF6F44E5345}"/>
    <cellStyle name="Calculation 2 3 2 5 2" xfId="4390" xr:uid="{3A1F0113-BF21-4B2B-97CC-838C33CD09CE}"/>
    <cellStyle name="Calculation 2 3 2 5 3" xfId="4391" xr:uid="{4C27ABE6-08E8-46D3-B958-93DEAD184FFF}"/>
    <cellStyle name="Calculation 2 3 2 6" xfId="4392" xr:uid="{DDBD0821-7409-48C2-A5D1-B5556AF4EE77}"/>
    <cellStyle name="Calculation 2 3 2 6 2" xfId="4393" xr:uid="{E6E5694B-43BD-457A-91FF-16CE6869877E}"/>
    <cellStyle name="Calculation 2 3 2 6 3" xfId="4394" xr:uid="{3ADAECB4-7F48-4D89-A37A-CDD4D49F5094}"/>
    <cellStyle name="Calculation 2 3 2 7" xfId="4395" xr:uid="{91521626-42CF-4733-9489-2D9898291E6C}"/>
    <cellStyle name="Calculation 2 3 2 7 2" xfId="4396" xr:uid="{C6AAFF77-0D7A-461E-96F2-92A0E411443A}"/>
    <cellStyle name="Calculation 2 3 2 7 3" xfId="4397" xr:uid="{4074F5E0-906E-497E-A88D-F37DEE97942E}"/>
    <cellStyle name="Calculation 2 3 2 8" xfId="4398" xr:uid="{26264700-0162-43D7-9803-B0E8BB93D7BF}"/>
    <cellStyle name="Calculation 2 3 2 8 2" xfId="4399" xr:uid="{F6313AF5-499C-4F27-9BF1-053F331EB323}"/>
    <cellStyle name="Calculation 2 3 2 8 3" xfId="4400" xr:uid="{FEFD5348-9F9D-4DE3-8A51-9EB94E722F5E}"/>
    <cellStyle name="Calculation 2 3 2 9" xfId="4401" xr:uid="{D7D43DB5-F781-4565-881B-60F781830161}"/>
    <cellStyle name="Calculation 2 3 2 9 2" xfId="4402" xr:uid="{67BEFF38-30B0-4A08-8112-42323F867B49}"/>
    <cellStyle name="Calculation 2 3 2 9 3" xfId="4403" xr:uid="{840998B6-0D63-4662-831B-6437A7F29F4A}"/>
    <cellStyle name="Calculation 2 3 3" xfId="4404" xr:uid="{1C4F19B9-888F-4E7D-ADCA-9F6E7C0F598A}"/>
    <cellStyle name="Calculation 2 3 3 2" xfId="4405" xr:uid="{8226FE38-9CFB-427F-8FF8-0961094BD932}"/>
    <cellStyle name="Calculation 2 3 3 2 2" xfId="4406" xr:uid="{EFFB7655-7848-4C3A-AA95-F5E75B916E91}"/>
    <cellStyle name="Calculation 2 3 3 2 3" xfId="4407" xr:uid="{98C6AC66-5CAD-4C80-A7E0-E077AA5758A0}"/>
    <cellStyle name="Calculation 2 3 3 3" xfId="4408" xr:uid="{B23759AF-B1DE-47B2-A91F-F785219C7816}"/>
    <cellStyle name="Calculation 2 3 3 4" xfId="4409" xr:uid="{3CE2D184-0B88-4EC7-B2F2-6FA115136B0B}"/>
    <cellStyle name="Calculation 2 3 4" xfId="4410" xr:uid="{2BA4F436-856B-40BD-8EBF-BC7D3208A097}"/>
    <cellStyle name="Calculation 2 3 4 2" xfId="4411" xr:uid="{06452B47-DC09-41A7-B57E-99BF0F330113}"/>
    <cellStyle name="Calculation 2 3 4 3" xfId="4412" xr:uid="{246F6DFF-A3A2-4F68-A16F-51292556CE97}"/>
    <cellStyle name="Calculation 2 3 5" xfId="4413" xr:uid="{64E8A20E-B52A-4FE0-9A5A-A10E6DF0F54A}"/>
    <cellStyle name="Calculation 2 3 5 2" xfId="4414" xr:uid="{39111573-DC57-4081-A37D-A837AD4CF121}"/>
    <cellStyle name="Calculation 2 3 5 3" xfId="4415" xr:uid="{048B4CBD-CE02-4B63-8548-82DFC47D2C9B}"/>
    <cellStyle name="Calculation 2 3 6" xfId="4416" xr:uid="{184157C6-5E77-446A-90B5-0C9F67D15D56}"/>
    <cellStyle name="Calculation 2 3 6 2" xfId="4417" xr:uid="{A1ED5AB1-1A76-4761-A745-F49386725B01}"/>
    <cellStyle name="Calculation 2 3 6 3" xfId="4418" xr:uid="{FBF47089-97E5-4F30-9216-28017402A2C4}"/>
    <cellStyle name="Calculation 2 3 7" xfId="4419" xr:uid="{DCB10EAD-1038-4739-B8FD-0EF822342543}"/>
    <cellStyle name="Calculation 2 3 7 2" xfId="4420" xr:uid="{B232D57F-A136-48C4-9B5D-F813967E1883}"/>
    <cellStyle name="Calculation 2 3 7 3" xfId="4421" xr:uid="{E7611F43-2517-47EF-8626-0EB46EE90D89}"/>
    <cellStyle name="Calculation 2 3 8" xfId="4422" xr:uid="{29428897-302F-4285-A78D-0456059C4DC8}"/>
    <cellStyle name="Calculation 2 3 8 2" xfId="4423" xr:uid="{B622440F-57AA-425E-8C9C-AC969FB4093D}"/>
    <cellStyle name="Calculation 2 3 8 3" xfId="4424" xr:uid="{2A27902C-7EB9-42DC-AC90-DE13F9ED055D}"/>
    <cellStyle name="Calculation 2 3 9" xfId="4425" xr:uid="{8707A801-9C6F-48EF-B549-413C0F172C99}"/>
    <cellStyle name="Calculation 2 3 9 2" xfId="4426" xr:uid="{164A19C6-544A-4A62-82ED-C7B5728E55FC}"/>
    <cellStyle name="Calculation 2 3 9 3" xfId="4427" xr:uid="{E9EC751E-2A31-4C3B-9E00-3D1C5453D525}"/>
    <cellStyle name="Calculation 2 4" xfId="4428" xr:uid="{9012572E-A093-4F9D-83BD-0EC09D1387ED}"/>
    <cellStyle name="Calculation 2 4 10" xfId="4429" xr:uid="{79C2FE55-0D9C-49FA-ADB4-E56B1A58F7A9}"/>
    <cellStyle name="Calculation 2 4 10 2" xfId="4430" xr:uid="{78DCA61F-3619-403D-B7D9-95DF5C98AD06}"/>
    <cellStyle name="Calculation 2 4 10 3" xfId="4431" xr:uid="{7A6341BD-AF3B-4DE4-BB00-8DD492A05431}"/>
    <cellStyle name="Calculation 2 4 11" xfId="4432" xr:uid="{C242EB85-52D3-485D-A597-E775570EE00C}"/>
    <cellStyle name="Calculation 2 4 11 2" xfId="4433" xr:uid="{F8D7E8AB-761E-495E-B7D5-CB481C0151B7}"/>
    <cellStyle name="Calculation 2 4 12" xfId="4434" xr:uid="{C9A99347-5C56-4BFA-A194-CBDD8497A9E9}"/>
    <cellStyle name="Calculation 2 4 13" xfId="4435" xr:uid="{9DD1FD38-A685-4F46-9178-0FDD3EFAA0FE}"/>
    <cellStyle name="Calculation 2 4 14" xfId="4436" xr:uid="{78913458-133A-4356-8A5C-37FF299E9B75}"/>
    <cellStyle name="Calculation 2 4 15" xfId="42551" xr:uid="{2B6BE437-E3EB-4904-ADA6-E75EEE1D9AA6}"/>
    <cellStyle name="Calculation 2 4 2" xfId="4437" xr:uid="{BB3DF2D8-7FC2-41F0-A4D8-C430862F597F}"/>
    <cellStyle name="Calculation 2 4 2 10" xfId="4438" xr:uid="{A2144BA0-3718-456A-8A78-3FCEAB2361BB}"/>
    <cellStyle name="Calculation 2 4 2 10 2" xfId="4439" xr:uid="{8C6B3AE5-037A-4570-A20F-04025151B0AE}"/>
    <cellStyle name="Calculation 2 4 2 11" xfId="4440" xr:uid="{7B76BDB7-A710-4656-930C-426F8C1287F6}"/>
    <cellStyle name="Calculation 2 4 2 12" xfId="4441" xr:uid="{9E409D1D-4EA1-439D-9B7C-D66E7A3D3FD3}"/>
    <cellStyle name="Calculation 2 4 2 13" xfId="42743" xr:uid="{ADB9F499-DC0D-443B-97C5-F442BA5C85B2}"/>
    <cellStyle name="Calculation 2 4 2 2" xfId="4442" xr:uid="{DED78D89-5DFA-43B5-B7B4-380DE47A227E}"/>
    <cellStyle name="Calculation 2 4 2 2 2" xfId="4443" xr:uid="{49ED6885-6B81-4E2D-A030-AD30E4E80398}"/>
    <cellStyle name="Calculation 2 4 2 2 2 2" xfId="4444" xr:uid="{318C7891-82E4-410F-B063-8E78F531A491}"/>
    <cellStyle name="Calculation 2 4 2 2 2 3" xfId="4445" xr:uid="{628E4E63-D4A9-4BCD-8E82-7EF31E4A6873}"/>
    <cellStyle name="Calculation 2 4 2 2 3" xfId="4446" xr:uid="{5FEE2BDB-45C2-4ADF-993E-8D45D15028F5}"/>
    <cellStyle name="Calculation 2 4 2 2 3 2" xfId="4447" xr:uid="{CA6171B6-1212-4934-95CD-43055BDDEFBA}"/>
    <cellStyle name="Calculation 2 4 2 2 4" xfId="4448" xr:uid="{5BF7D894-3633-4408-B08F-BD94CB95AFEA}"/>
    <cellStyle name="Calculation 2 4 2 2 4 2" xfId="4449" xr:uid="{CC11E774-EC62-451D-9DEC-9E0F5218DC99}"/>
    <cellStyle name="Calculation 2 4 2 2 5" xfId="4450" xr:uid="{13166B5E-7B8E-4FD9-B488-CEAF024AB3E8}"/>
    <cellStyle name="Calculation 2 4 2 2 6" xfId="4451" xr:uid="{F8FAAC4E-F16E-43BD-924F-45E38984113F}"/>
    <cellStyle name="Calculation 2 4 2 2 7" xfId="4452" xr:uid="{BD8EAAD7-7593-48A2-975F-82ED95698085}"/>
    <cellStyle name="Calculation 2 4 2 2 8" xfId="4453" xr:uid="{F7AD5A42-97A6-4FF2-B23B-7965A83CE8AE}"/>
    <cellStyle name="Calculation 2 4 2 3" xfId="4454" xr:uid="{A54EAA68-96EB-418A-9FE5-9568EA896F16}"/>
    <cellStyle name="Calculation 2 4 2 3 2" xfId="4455" xr:uid="{A99DF117-7E99-4069-9A5E-FF2645D0D101}"/>
    <cellStyle name="Calculation 2 4 2 3 3" xfId="4456" xr:uid="{EF107F2E-5263-4A31-A38D-10FB50532DB7}"/>
    <cellStyle name="Calculation 2 4 2 4" xfId="4457" xr:uid="{BF39A680-B403-4C63-A919-F9ABF1DDFC7C}"/>
    <cellStyle name="Calculation 2 4 2 4 2" xfId="4458" xr:uid="{4948A2F8-E98D-497C-B1BB-1742B5E4CE45}"/>
    <cellStyle name="Calculation 2 4 2 4 3" xfId="4459" xr:uid="{F5EFC72F-7E10-4A5B-8C19-7732E0A62AB1}"/>
    <cellStyle name="Calculation 2 4 2 5" xfId="4460" xr:uid="{A0486C33-9C9A-4E0B-941B-292F1AD655F7}"/>
    <cellStyle name="Calculation 2 4 2 5 2" xfId="4461" xr:uid="{D616E717-809D-4BDB-A007-27448C092959}"/>
    <cellStyle name="Calculation 2 4 2 5 3" xfId="4462" xr:uid="{E97F60BC-019B-47E9-A06A-A24AB421333C}"/>
    <cellStyle name="Calculation 2 4 2 6" xfId="4463" xr:uid="{0B9F45EF-792C-442F-B64F-78A46736AB91}"/>
    <cellStyle name="Calculation 2 4 2 6 2" xfId="4464" xr:uid="{A06F4ED4-3294-4C45-8376-AE2A0E01E04F}"/>
    <cellStyle name="Calculation 2 4 2 6 3" xfId="4465" xr:uid="{6E81358A-A0C8-4E18-9811-67E01B88F7F4}"/>
    <cellStyle name="Calculation 2 4 2 7" xfId="4466" xr:uid="{2D446BF7-7BED-4233-B772-948AC046CAF5}"/>
    <cellStyle name="Calculation 2 4 2 7 2" xfId="4467" xr:uid="{7774BB32-E476-4FD5-8443-DA83EEB2F727}"/>
    <cellStyle name="Calculation 2 4 2 7 3" xfId="4468" xr:uid="{22D4CDD8-40C4-4BE9-8378-49C9A61E8007}"/>
    <cellStyle name="Calculation 2 4 2 8" xfId="4469" xr:uid="{76463405-D39F-4EA0-8B32-48E50AD87DDA}"/>
    <cellStyle name="Calculation 2 4 2 8 2" xfId="4470" xr:uid="{B408F350-011C-437F-AA42-9DCC4798D901}"/>
    <cellStyle name="Calculation 2 4 2 8 3" xfId="4471" xr:uid="{82158FFA-C27A-42CC-83CD-49CD35A72948}"/>
    <cellStyle name="Calculation 2 4 2 9" xfId="4472" xr:uid="{BAE4E8BB-25F3-47EC-A19F-265173CDB1C1}"/>
    <cellStyle name="Calculation 2 4 2 9 2" xfId="4473" xr:uid="{4B660E95-200A-4810-AB71-0513721C4339}"/>
    <cellStyle name="Calculation 2 4 2 9 3" xfId="4474" xr:uid="{61C7D10D-7AC9-4527-B578-A9498A821F93}"/>
    <cellStyle name="Calculation 2 4 3" xfId="4475" xr:uid="{2CEA9980-761F-4070-8E0D-81040DCB5C65}"/>
    <cellStyle name="Calculation 2 4 3 2" xfId="4476" xr:uid="{FEF37993-513C-44C9-B078-3D5D7BC09324}"/>
    <cellStyle name="Calculation 2 4 3 3" xfId="4477" xr:uid="{EC2D2385-25DD-49C6-8C1F-E558A6BB396B}"/>
    <cellStyle name="Calculation 2 4 3 4" xfId="4478" xr:uid="{9F79B6FB-A8D4-4AC6-8E54-219C8695893F}"/>
    <cellStyle name="Calculation 2 4 4" xfId="4479" xr:uid="{FBF2EF01-C935-4045-A712-A0624339B55D}"/>
    <cellStyle name="Calculation 2 4 4 2" xfId="4480" xr:uid="{8032712F-D8A8-43B3-AA30-7D2382C1EA2D}"/>
    <cellStyle name="Calculation 2 4 4 3" xfId="4481" xr:uid="{67655DFE-103B-43A0-A03B-3E042357879C}"/>
    <cellStyle name="Calculation 2 4 5" xfId="4482" xr:uid="{77195E29-99ED-49B4-A536-1AEA28EC0266}"/>
    <cellStyle name="Calculation 2 4 5 2" xfId="4483" xr:uid="{96604823-BFAF-4963-AA86-9EAC96595F9F}"/>
    <cellStyle name="Calculation 2 4 5 3" xfId="4484" xr:uid="{47E836D6-4A36-4ED8-9091-59079628D54D}"/>
    <cellStyle name="Calculation 2 4 6" xfId="4485" xr:uid="{8A7BB29D-17CB-4401-B3C5-F58714003915}"/>
    <cellStyle name="Calculation 2 4 6 2" xfId="4486" xr:uid="{487B46BE-72A2-404A-9621-B79379136019}"/>
    <cellStyle name="Calculation 2 4 6 3" xfId="4487" xr:uid="{1E496BBB-0CED-4A13-9162-AE6F29D3F0FB}"/>
    <cellStyle name="Calculation 2 4 7" xfId="4488" xr:uid="{6F497B72-4E7A-425E-A266-170F82C9728F}"/>
    <cellStyle name="Calculation 2 4 7 2" xfId="4489" xr:uid="{474CE8B5-89AC-4CDD-BE05-204346C81FCD}"/>
    <cellStyle name="Calculation 2 4 7 3" xfId="4490" xr:uid="{8C7C6DEB-DB2F-4B26-AD22-E6B5D2B6802F}"/>
    <cellStyle name="Calculation 2 4 8" xfId="4491" xr:uid="{8AD2362F-C926-4207-BDB6-552A95F345FF}"/>
    <cellStyle name="Calculation 2 4 8 2" xfId="4492" xr:uid="{EBBECD8D-3037-4104-9BDB-2C3DC900458F}"/>
    <cellStyle name="Calculation 2 4 8 3" xfId="4493" xr:uid="{B9F75087-774A-4A62-82DB-A322111A2F19}"/>
    <cellStyle name="Calculation 2 4 9" xfId="4494" xr:uid="{4576D067-DE0F-4650-AFC6-D701704895C3}"/>
    <cellStyle name="Calculation 2 4 9 2" xfId="4495" xr:uid="{115BF010-C454-45D9-910F-3DBACB2FA79E}"/>
    <cellStyle name="Calculation 2 4 9 3" xfId="4496" xr:uid="{880CFA1B-553A-4113-9C87-EEA3E72AFF26}"/>
    <cellStyle name="Calculation 2 5" xfId="4497" xr:uid="{E839A3F5-238A-45C4-992C-81318AF94B08}"/>
    <cellStyle name="Calculation 2 5 10" xfId="4498" xr:uid="{E9E48EBD-6F2A-4870-8FEE-F1FC467560C0}"/>
    <cellStyle name="Calculation 2 5 10 2" xfId="4499" xr:uid="{227AF50A-ECD5-4B98-8D3A-1F8FD1A35B22}"/>
    <cellStyle name="Calculation 2 5 10 3" xfId="4500" xr:uid="{9B1B0986-2491-4BC8-BA1A-4B469698FF1F}"/>
    <cellStyle name="Calculation 2 5 11" xfId="4501" xr:uid="{654C9E43-2EE6-4ABE-BE61-2DBB62FE8755}"/>
    <cellStyle name="Calculation 2 5 11 2" xfId="4502" xr:uid="{00B58A4D-3FAA-4CED-B5C8-380013D91841}"/>
    <cellStyle name="Calculation 2 5 12" xfId="4503" xr:uid="{8507F3EB-7EF0-40CA-B91F-5BB6D24BB55E}"/>
    <cellStyle name="Calculation 2 5 13" xfId="4504" xr:uid="{393B039B-4F74-4535-B374-8D4EB061F0AB}"/>
    <cellStyle name="Calculation 2 5 14" xfId="4505" xr:uid="{84C02250-468F-481D-B4FB-AE0ADE4BBEF6}"/>
    <cellStyle name="Calculation 2 5 15" xfId="42675" xr:uid="{BC3B4817-8710-4B37-ABCC-37C5F427B3E3}"/>
    <cellStyle name="Calculation 2 5 2" xfId="4506" xr:uid="{40EDAF34-939B-4E95-AE12-A6F2444FD9C3}"/>
    <cellStyle name="Calculation 2 5 2 10" xfId="4507" xr:uid="{CB6EFD2F-C0BF-46DF-A8A2-6BFDB0C64946}"/>
    <cellStyle name="Calculation 2 5 2 10 2" xfId="4508" xr:uid="{E3CEFC76-6C8C-42B9-9A18-59B8CEBAD170}"/>
    <cellStyle name="Calculation 2 5 2 11" xfId="4509" xr:uid="{ABAEBEC5-1AB1-4F06-91F9-AF27B97439A9}"/>
    <cellStyle name="Calculation 2 5 2 12" xfId="4510" xr:uid="{0FBFC10C-7FC4-4E0F-A27B-9C9F56A140BD}"/>
    <cellStyle name="Calculation 2 5 2 2" xfId="4511" xr:uid="{4771612F-7D5C-411F-9049-50CE17E05E46}"/>
    <cellStyle name="Calculation 2 5 2 2 2" xfId="4512" xr:uid="{E6F12330-EC7C-4BFE-ACC9-1C5084C9EE2E}"/>
    <cellStyle name="Calculation 2 5 2 2 2 2" xfId="4513" xr:uid="{0405CD42-A1D2-422F-87CF-D7AE04470DBB}"/>
    <cellStyle name="Calculation 2 5 2 2 2 3" xfId="4514" xr:uid="{0FF26629-EB79-45AB-8B12-AC660C2CB936}"/>
    <cellStyle name="Calculation 2 5 2 2 3" xfId="4515" xr:uid="{98C58AAA-6B9D-4034-A00D-015C5750BEE4}"/>
    <cellStyle name="Calculation 2 5 2 2 3 2" xfId="4516" xr:uid="{5635C026-CBFE-4129-B538-F6D31FEEF232}"/>
    <cellStyle name="Calculation 2 5 2 2 4" xfId="4517" xr:uid="{4DC5C0BD-D59F-46C3-A025-D9BE6F748ABD}"/>
    <cellStyle name="Calculation 2 5 2 2 4 2" xfId="4518" xr:uid="{086AE276-8CE5-4A10-85E5-B626F34AA827}"/>
    <cellStyle name="Calculation 2 5 2 2 5" xfId="4519" xr:uid="{4B51F3BC-8892-499E-86F8-05E707779788}"/>
    <cellStyle name="Calculation 2 5 2 2 6" xfId="4520" xr:uid="{8330C96B-6E71-460F-B43B-3780F742C519}"/>
    <cellStyle name="Calculation 2 5 2 2 7" xfId="4521" xr:uid="{3FB88600-0986-40FE-ABD3-AA9CAD9664D4}"/>
    <cellStyle name="Calculation 2 5 2 2 8" xfId="4522" xr:uid="{E1B1D3F2-6770-479A-BC78-3EA03882713A}"/>
    <cellStyle name="Calculation 2 5 2 3" xfId="4523" xr:uid="{FC264C2D-0D81-4CF2-8CC7-0DEF85A5AC03}"/>
    <cellStyle name="Calculation 2 5 2 3 2" xfId="4524" xr:uid="{1EA073A6-E57B-44B0-86AF-174ECB029D16}"/>
    <cellStyle name="Calculation 2 5 2 3 3" xfId="4525" xr:uid="{E84A1A3A-1E6A-4C80-8CC9-9EF7D02D96F0}"/>
    <cellStyle name="Calculation 2 5 2 4" xfId="4526" xr:uid="{E199A474-F01B-4408-AD4D-56DDB842D008}"/>
    <cellStyle name="Calculation 2 5 2 4 2" xfId="4527" xr:uid="{C0FE821D-5489-4A68-B0C5-9107EEAB3878}"/>
    <cellStyle name="Calculation 2 5 2 4 3" xfId="4528" xr:uid="{1EE091BF-B7ED-43A3-B07A-438F5B3F766A}"/>
    <cellStyle name="Calculation 2 5 2 5" xfId="4529" xr:uid="{1003AA7D-F509-454D-A7B4-31379E632201}"/>
    <cellStyle name="Calculation 2 5 2 5 2" xfId="4530" xr:uid="{21DEBEBA-D1F0-44DA-B708-2693D73C4552}"/>
    <cellStyle name="Calculation 2 5 2 5 3" xfId="4531" xr:uid="{038671C7-258A-4F2F-954A-E7C4AD96B01E}"/>
    <cellStyle name="Calculation 2 5 2 6" xfId="4532" xr:uid="{1F1EC47E-A09D-4940-AE64-4548B8E9FA3A}"/>
    <cellStyle name="Calculation 2 5 2 6 2" xfId="4533" xr:uid="{0B2E7068-4410-4E7C-A747-6F5709E61258}"/>
    <cellStyle name="Calculation 2 5 2 6 3" xfId="4534" xr:uid="{BC13FAE2-D1BB-4FEF-87F6-9E467593E654}"/>
    <cellStyle name="Calculation 2 5 2 7" xfId="4535" xr:uid="{258B867A-617D-473E-949A-E8BD1B308991}"/>
    <cellStyle name="Calculation 2 5 2 7 2" xfId="4536" xr:uid="{D5A333EB-9D2D-4F34-A6AC-C5CCD4FC697B}"/>
    <cellStyle name="Calculation 2 5 2 7 3" xfId="4537" xr:uid="{EF309435-A6EC-46D1-B6AA-CB9F83A78594}"/>
    <cellStyle name="Calculation 2 5 2 8" xfId="4538" xr:uid="{3E94509A-E7DD-41BB-B3D3-A242E08AE75F}"/>
    <cellStyle name="Calculation 2 5 2 8 2" xfId="4539" xr:uid="{35F713DE-E51E-4B85-92AF-2EE50F7B92FF}"/>
    <cellStyle name="Calculation 2 5 2 8 3" xfId="4540" xr:uid="{42F2DB44-F8D7-4E49-B9D5-69CC280437FE}"/>
    <cellStyle name="Calculation 2 5 2 9" xfId="4541" xr:uid="{3251DFD0-5348-4DD6-9FA4-969F5A3912E2}"/>
    <cellStyle name="Calculation 2 5 2 9 2" xfId="4542" xr:uid="{182A7674-E703-4005-99EE-3C8FE4A2728E}"/>
    <cellStyle name="Calculation 2 5 2 9 3" xfId="4543" xr:uid="{002620DB-CF91-46B8-8C7D-27CA3BDD8A64}"/>
    <cellStyle name="Calculation 2 5 3" xfId="4544" xr:uid="{E35401AA-29D8-41EA-8F8C-537BE051BFD8}"/>
    <cellStyle name="Calculation 2 5 3 2" xfId="4545" xr:uid="{42E2245C-922A-4476-B981-A34F3CAEF985}"/>
    <cellStyle name="Calculation 2 5 3 3" xfId="4546" xr:uid="{F4807996-A0FB-4714-98F0-72987A516F73}"/>
    <cellStyle name="Calculation 2 5 3 4" xfId="4547" xr:uid="{5F7719AF-04AE-4B29-9330-85348E597749}"/>
    <cellStyle name="Calculation 2 5 4" xfId="4548" xr:uid="{355A84D4-466E-49F4-A2E9-B1C4A7FBC426}"/>
    <cellStyle name="Calculation 2 5 4 2" xfId="4549" xr:uid="{BAF51D38-8B9A-4091-9D86-9C5AD8AF8541}"/>
    <cellStyle name="Calculation 2 5 4 3" xfId="4550" xr:uid="{CF22E716-1AF1-4CA4-99E2-96F37150747C}"/>
    <cellStyle name="Calculation 2 5 5" xfId="4551" xr:uid="{ECA4D075-425C-4C0C-BF01-2C70038A6576}"/>
    <cellStyle name="Calculation 2 5 5 2" xfId="4552" xr:uid="{400E224D-C0A3-4C28-A1ED-3B5A31E23248}"/>
    <cellStyle name="Calculation 2 5 5 3" xfId="4553" xr:uid="{33EDAFE2-7025-4086-A113-5D2BC3AE95D4}"/>
    <cellStyle name="Calculation 2 5 6" xfId="4554" xr:uid="{88E99498-D332-4176-9D3E-4E8AAC171C6A}"/>
    <cellStyle name="Calculation 2 5 6 2" xfId="4555" xr:uid="{A6FF6E50-35E7-4EFF-803E-1DB853CEAAB3}"/>
    <cellStyle name="Calculation 2 5 6 3" xfId="4556" xr:uid="{F44C26F6-867B-4403-9AC6-547F75B0894B}"/>
    <cellStyle name="Calculation 2 5 7" xfId="4557" xr:uid="{E0CE0FD0-3F33-46EA-AB4A-F640FB6C40A3}"/>
    <cellStyle name="Calculation 2 5 7 2" xfId="4558" xr:uid="{1C3BF530-FEAF-401B-9A33-74BEB46C8BF5}"/>
    <cellStyle name="Calculation 2 5 7 3" xfId="4559" xr:uid="{349BBF90-642E-47CE-97D9-9841FFEF47CC}"/>
    <cellStyle name="Calculation 2 5 8" xfId="4560" xr:uid="{46BB2945-D3E4-4436-96EF-6632BD075975}"/>
    <cellStyle name="Calculation 2 5 8 2" xfId="4561" xr:uid="{7F732749-0D7B-4E2F-821B-B2E9F9200012}"/>
    <cellStyle name="Calculation 2 5 8 3" xfId="4562" xr:uid="{E027A71A-94D9-485C-993B-A7493FBB62FF}"/>
    <cellStyle name="Calculation 2 5 9" xfId="4563" xr:uid="{BA2E62CC-71A0-43C4-92F1-534C674B0E42}"/>
    <cellStyle name="Calculation 2 5 9 2" xfId="4564" xr:uid="{33C38043-F8B4-4306-92D0-47189DB64E1D}"/>
    <cellStyle name="Calculation 2 5 9 3" xfId="4565" xr:uid="{CAA65765-704B-44BD-B818-807F55689648}"/>
    <cellStyle name="Calculation 2 6" xfId="4566" xr:uid="{5F34EBDA-7AF6-4EEF-96A3-0BF9025412A3}"/>
    <cellStyle name="Calculation 2 6 10" xfId="4567" xr:uid="{A37C6BDC-31C6-419C-B882-A4303D7D0FCD}"/>
    <cellStyle name="Calculation 2 6 10 2" xfId="4568" xr:uid="{F9F2171F-862A-482C-B352-8E172E8DD10D}"/>
    <cellStyle name="Calculation 2 6 10 3" xfId="4569" xr:uid="{24677396-FAC5-4E89-8E59-A0C5F8542836}"/>
    <cellStyle name="Calculation 2 6 11" xfId="4570" xr:uid="{130817E5-617B-449C-A7EA-5CC14F3D88B8}"/>
    <cellStyle name="Calculation 2 6 11 2" xfId="4571" xr:uid="{EB6A5A09-D38F-4F48-87E8-48F5D40CC815}"/>
    <cellStyle name="Calculation 2 6 12" xfId="4572" xr:uid="{0B9DC6E5-0842-49D1-877A-B14E5DC64854}"/>
    <cellStyle name="Calculation 2 6 13" xfId="4573" xr:uid="{7EE244C3-812A-44C8-BC75-4EDCD69A0B73}"/>
    <cellStyle name="Calculation 2 6 14" xfId="4574" xr:uid="{0602AE6E-6D95-48AA-B87E-831BA7D26E15}"/>
    <cellStyle name="Calculation 2 6 2" xfId="4575" xr:uid="{A34970A1-65BA-44FA-9C04-2A2DE8328CE4}"/>
    <cellStyle name="Calculation 2 6 2 10" xfId="4576" xr:uid="{749D28BA-3FF8-4E53-B4AD-11442D526EB7}"/>
    <cellStyle name="Calculation 2 6 2 10 2" xfId="4577" xr:uid="{6FE61B4D-C0E7-4CA4-B5A7-D9B13854C52C}"/>
    <cellStyle name="Calculation 2 6 2 11" xfId="4578" xr:uid="{A9007171-7F6D-4BA4-9780-C6CAC20BEB86}"/>
    <cellStyle name="Calculation 2 6 2 12" xfId="4579" xr:uid="{3C99E68B-6B6C-43E5-A40C-CEE008AF6C9A}"/>
    <cellStyle name="Calculation 2 6 2 2" xfId="4580" xr:uid="{676CC25A-61B2-41C6-847F-811432C641F8}"/>
    <cellStyle name="Calculation 2 6 2 2 2" xfId="4581" xr:uid="{DAE67A5F-7688-4275-B68B-B7119D6FAFF2}"/>
    <cellStyle name="Calculation 2 6 2 2 2 2" xfId="4582" xr:uid="{05E76D33-8F3D-4B54-A499-11B05467A2A3}"/>
    <cellStyle name="Calculation 2 6 2 2 2 3" xfId="4583" xr:uid="{7C286CFB-970C-4500-B6D9-16D074694EE2}"/>
    <cellStyle name="Calculation 2 6 2 2 3" xfId="4584" xr:uid="{2FDE5749-B746-4E40-89A5-079CBDD65CD7}"/>
    <cellStyle name="Calculation 2 6 2 2 3 2" xfId="4585" xr:uid="{5A7837F8-EDEC-4BC4-A9CA-CD6A7DBABAF0}"/>
    <cellStyle name="Calculation 2 6 2 2 4" xfId="4586" xr:uid="{0B708388-DF5A-45E4-8597-C07EDC25F6FA}"/>
    <cellStyle name="Calculation 2 6 2 2 4 2" xfId="4587" xr:uid="{A6A9A068-9814-42D9-B27F-D14040058458}"/>
    <cellStyle name="Calculation 2 6 2 2 5" xfId="4588" xr:uid="{29777886-78B3-46D6-A395-31C63C8C7F73}"/>
    <cellStyle name="Calculation 2 6 2 2 6" xfId="4589" xr:uid="{1C9FAC98-3499-43F4-92E8-3B2520ABBD84}"/>
    <cellStyle name="Calculation 2 6 2 2 7" xfId="4590" xr:uid="{35ED67E4-8FFA-4E81-A8BF-7441BCCD492D}"/>
    <cellStyle name="Calculation 2 6 2 2 8" xfId="4591" xr:uid="{C169D47C-5733-47B8-9775-766C90B98659}"/>
    <cellStyle name="Calculation 2 6 2 3" xfId="4592" xr:uid="{C73D97E2-8630-4A36-8C6C-0C6D1C3F050F}"/>
    <cellStyle name="Calculation 2 6 2 3 2" xfId="4593" xr:uid="{A6460585-18CF-4160-894F-59742987E587}"/>
    <cellStyle name="Calculation 2 6 2 3 3" xfId="4594" xr:uid="{73388652-0D63-4817-919E-514D65EBD420}"/>
    <cellStyle name="Calculation 2 6 2 4" xfId="4595" xr:uid="{9B04A585-E5CA-47E7-97C7-4B6D40D311BC}"/>
    <cellStyle name="Calculation 2 6 2 4 2" xfId="4596" xr:uid="{96FB47C3-C186-401E-9960-D085EDE20314}"/>
    <cellStyle name="Calculation 2 6 2 4 3" xfId="4597" xr:uid="{42C6A67F-2358-4950-BDBF-4E750D4B36B9}"/>
    <cellStyle name="Calculation 2 6 2 5" xfId="4598" xr:uid="{4935213C-C9B6-4EC2-B9F5-60BD3AAA426B}"/>
    <cellStyle name="Calculation 2 6 2 5 2" xfId="4599" xr:uid="{975F21B0-58FF-4F98-887E-3F50EBD78F14}"/>
    <cellStyle name="Calculation 2 6 2 5 3" xfId="4600" xr:uid="{7AE54F9D-0063-4591-9455-81DA045ECA73}"/>
    <cellStyle name="Calculation 2 6 2 6" xfId="4601" xr:uid="{F1435790-6BE8-4851-83B9-91A79E9FCB7A}"/>
    <cellStyle name="Calculation 2 6 2 6 2" xfId="4602" xr:uid="{92F1DD96-6ED6-4EB5-B6E1-5DA821E5448C}"/>
    <cellStyle name="Calculation 2 6 2 6 3" xfId="4603" xr:uid="{D4DE6257-AB85-4BC8-B478-B1B4A250F2F7}"/>
    <cellStyle name="Calculation 2 6 2 7" xfId="4604" xr:uid="{B8C3B041-1A05-4D68-A91F-CC043DFD5943}"/>
    <cellStyle name="Calculation 2 6 2 7 2" xfId="4605" xr:uid="{2FAD6531-38D0-4EAC-BAC1-0E6F12BC6360}"/>
    <cellStyle name="Calculation 2 6 2 7 3" xfId="4606" xr:uid="{45C5AE1C-8355-49CA-A9C1-94C4F71D2C91}"/>
    <cellStyle name="Calculation 2 6 2 8" xfId="4607" xr:uid="{473871C4-54B4-440E-A42E-1E44BE42BD72}"/>
    <cellStyle name="Calculation 2 6 2 8 2" xfId="4608" xr:uid="{98432356-F3FE-45A0-BC43-6F5A58DCF820}"/>
    <cellStyle name="Calculation 2 6 2 8 3" xfId="4609" xr:uid="{7BCEC6E4-6919-4126-85ED-D5AC19411571}"/>
    <cellStyle name="Calculation 2 6 2 9" xfId="4610" xr:uid="{76CDA424-A131-43B3-B5F4-C45D71D5D3D3}"/>
    <cellStyle name="Calculation 2 6 2 9 2" xfId="4611" xr:uid="{9CD94DF7-4084-4190-8C5A-5C1CCF377C15}"/>
    <cellStyle name="Calculation 2 6 2 9 3" xfId="4612" xr:uid="{7043C13E-D344-49A3-A18F-782FC11467DC}"/>
    <cellStyle name="Calculation 2 6 3" xfId="4613" xr:uid="{4BAD8720-79A3-4CAE-BBC0-BCF8644726A2}"/>
    <cellStyle name="Calculation 2 6 3 2" xfId="4614" xr:uid="{E7436485-3A69-4A3D-96C8-6C3DF212E327}"/>
    <cellStyle name="Calculation 2 6 3 3" xfId="4615" xr:uid="{AD799998-BF5F-40C6-A02F-8D96406D111C}"/>
    <cellStyle name="Calculation 2 6 3 4" xfId="4616" xr:uid="{2391C1E0-6B3E-4A84-B16C-685C015DE087}"/>
    <cellStyle name="Calculation 2 6 4" xfId="4617" xr:uid="{CEDDD437-0613-4A17-89A1-1BE7A0F44B0F}"/>
    <cellStyle name="Calculation 2 6 4 2" xfId="4618" xr:uid="{8BEC8EB5-2B0F-4AD3-9872-B0636E1EB8DF}"/>
    <cellStyle name="Calculation 2 6 4 3" xfId="4619" xr:uid="{E1497FB2-A620-4237-8DB8-7792A5867C9D}"/>
    <cellStyle name="Calculation 2 6 5" xfId="4620" xr:uid="{7E20AEFC-990E-4BB3-A2F2-AA390E811DC9}"/>
    <cellStyle name="Calculation 2 6 5 2" xfId="4621" xr:uid="{B0A50536-E472-4CFF-9F27-78841228D341}"/>
    <cellStyle name="Calculation 2 6 5 3" xfId="4622" xr:uid="{CF69763E-5260-48A4-B9D5-B81BEFBC03FD}"/>
    <cellStyle name="Calculation 2 6 6" xfId="4623" xr:uid="{B3A3BB05-CCD4-402E-8E5D-98A832477F68}"/>
    <cellStyle name="Calculation 2 6 6 2" xfId="4624" xr:uid="{B4DA5516-6FC5-4F18-9627-BC57613210A4}"/>
    <cellStyle name="Calculation 2 6 6 3" xfId="4625" xr:uid="{E4C516E8-CCBA-4724-9A1A-BDE1EEB6E800}"/>
    <cellStyle name="Calculation 2 6 7" xfId="4626" xr:uid="{2C756D4C-9A29-4B53-A409-D37025F54231}"/>
    <cellStyle name="Calculation 2 6 7 2" xfId="4627" xr:uid="{610F3E0E-4865-4A8B-BB7E-05140DB2EA92}"/>
    <cellStyle name="Calculation 2 6 7 3" xfId="4628" xr:uid="{2D6CFB15-2C0F-4004-9579-2E36A597A13B}"/>
    <cellStyle name="Calculation 2 6 8" xfId="4629" xr:uid="{6BD6DB95-AE41-4764-88AB-EB44DF9D5BE3}"/>
    <cellStyle name="Calculation 2 6 8 2" xfId="4630" xr:uid="{ED39D3B6-CA98-4CC7-B744-F551BEFC3294}"/>
    <cellStyle name="Calculation 2 6 8 3" xfId="4631" xr:uid="{36C33732-C7FC-4B8A-8D4F-18863C468011}"/>
    <cellStyle name="Calculation 2 6 9" xfId="4632" xr:uid="{1DB0681F-688C-4A02-8493-4DE9312C0C22}"/>
    <cellStyle name="Calculation 2 6 9 2" xfId="4633" xr:uid="{63922251-87FF-4F32-90D3-E737A9FC5787}"/>
    <cellStyle name="Calculation 2 6 9 3" xfId="4634" xr:uid="{465A8BAC-8E94-4CEF-8AD2-A7DFF5B7A9CC}"/>
    <cellStyle name="Calculation 2 7" xfId="4635" xr:uid="{32E09507-4712-40FE-BEB4-0C7470959083}"/>
    <cellStyle name="Calculation 2 7 10" xfId="4636" xr:uid="{D1C6E61A-F801-46A9-B73B-0FF5B216FA69}"/>
    <cellStyle name="Calculation 2 7 10 2" xfId="4637" xr:uid="{E9298F7D-5AC3-44CF-A54E-12C129DD668A}"/>
    <cellStyle name="Calculation 2 7 10 3" xfId="4638" xr:uid="{DB368984-4A40-46B4-B955-73D37F5C51A8}"/>
    <cellStyle name="Calculation 2 7 11" xfId="4639" xr:uid="{1B7A1ED7-DED5-40FC-91BC-87A6BEE1A04E}"/>
    <cellStyle name="Calculation 2 7 11 2" xfId="4640" xr:uid="{7955EF61-9861-40F8-9986-19BF939455AA}"/>
    <cellStyle name="Calculation 2 7 12" xfId="4641" xr:uid="{4A967A2F-89F3-4976-8A7C-BA6AD98068BD}"/>
    <cellStyle name="Calculation 2 7 13" xfId="4642" xr:uid="{BAF80879-25E6-4002-818A-EFC3E67A0B56}"/>
    <cellStyle name="Calculation 2 7 14" xfId="4643" xr:uid="{1A9044E4-8F35-4B90-9EF1-E45E3C149F39}"/>
    <cellStyle name="Calculation 2 7 2" xfId="4644" xr:uid="{6C7AD948-B6D8-4437-A116-16CF4E16619F}"/>
    <cellStyle name="Calculation 2 7 2 10" xfId="4645" xr:uid="{2C1FA481-074D-4378-9594-DFF581132357}"/>
    <cellStyle name="Calculation 2 7 2 10 2" xfId="4646" xr:uid="{0029E8C3-6810-4FE2-A918-C3439000D80E}"/>
    <cellStyle name="Calculation 2 7 2 11" xfId="4647" xr:uid="{4A2A559F-F21F-418D-AD2F-3B03B99A3665}"/>
    <cellStyle name="Calculation 2 7 2 12" xfId="4648" xr:uid="{8BF99513-7235-4139-883F-6CC058E172FA}"/>
    <cellStyle name="Calculation 2 7 2 2" xfId="4649" xr:uid="{2192AFB5-6B42-4E39-9877-A8CD6A58F820}"/>
    <cellStyle name="Calculation 2 7 2 2 2" xfId="4650" xr:uid="{4EA414D8-B54A-4F75-9E64-84C62BCF34D8}"/>
    <cellStyle name="Calculation 2 7 2 2 2 2" xfId="4651" xr:uid="{2F82C184-2133-4113-AF05-AB1C97673AC1}"/>
    <cellStyle name="Calculation 2 7 2 2 2 3" xfId="4652" xr:uid="{7CC11DBD-9EC6-432A-99CA-2B41FFB92293}"/>
    <cellStyle name="Calculation 2 7 2 2 3" xfId="4653" xr:uid="{ABCAF3C4-D4B1-4003-9D30-8CA339E1CE04}"/>
    <cellStyle name="Calculation 2 7 2 2 3 2" xfId="4654" xr:uid="{6354D4C9-CB5A-4EAE-A21C-10073F99BD22}"/>
    <cellStyle name="Calculation 2 7 2 2 4" xfId="4655" xr:uid="{BC0630D0-1EFD-4DB2-9E27-B2B9F1E2B591}"/>
    <cellStyle name="Calculation 2 7 2 2 4 2" xfId="4656" xr:uid="{25796A0A-DA60-4CC8-BBF1-8FB999E42E51}"/>
    <cellStyle name="Calculation 2 7 2 2 5" xfId="4657" xr:uid="{BC7982E5-6B76-4520-A634-818D90FCDEB6}"/>
    <cellStyle name="Calculation 2 7 2 2 6" xfId="4658" xr:uid="{BB6FAA1F-F938-4A60-8AAC-04EE2B4F3427}"/>
    <cellStyle name="Calculation 2 7 2 2 7" xfId="4659" xr:uid="{09B96EB2-E22A-41DC-8176-EF930EEFD16F}"/>
    <cellStyle name="Calculation 2 7 2 2 8" xfId="4660" xr:uid="{C9CD6564-2D37-4D94-90FA-C6E880A48C8E}"/>
    <cellStyle name="Calculation 2 7 2 3" xfId="4661" xr:uid="{99CAC8E9-8068-43F3-B8F3-2BDD640AD407}"/>
    <cellStyle name="Calculation 2 7 2 3 2" xfId="4662" xr:uid="{AB5D5E0D-473F-4101-AFDA-C764E90B54B3}"/>
    <cellStyle name="Calculation 2 7 2 3 3" xfId="4663" xr:uid="{F2A1FDA2-AB0C-46A1-8B5F-85643C4DEF72}"/>
    <cellStyle name="Calculation 2 7 2 4" xfId="4664" xr:uid="{E75E3804-5B16-4AC6-8AC0-53C82BB7A8EA}"/>
    <cellStyle name="Calculation 2 7 2 4 2" xfId="4665" xr:uid="{2E35FBA2-02C3-4018-9D60-A60617CA9B8F}"/>
    <cellStyle name="Calculation 2 7 2 4 3" xfId="4666" xr:uid="{8D192E89-82B2-4658-85E6-655CB261BD69}"/>
    <cellStyle name="Calculation 2 7 2 5" xfId="4667" xr:uid="{02A79D67-5918-4734-A1F3-E4B053AEF7AE}"/>
    <cellStyle name="Calculation 2 7 2 5 2" xfId="4668" xr:uid="{D9D21642-8E88-47FD-A110-BE37A448E9C3}"/>
    <cellStyle name="Calculation 2 7 2 5 3" xfId="4669" xr:uid="{1B7195D5-5346-4FB4-AAA3-0FAAE1291CC1}"/>
    <cellStyle name="Calculation 2 7 2 6" xfId="4670" xr:uid="{8924BB91-38FF-4519-9799-7DD8C2D9796E}"/>
    <cellStyle name="Calculation 2 7 2 6 2" xfId="4671" xr:uid="{A7440537-0148-4800-B255-DFF305C4C1AE}"/>
    <cellStyle name="Calculation 2 7 2 6 3" xfId="4672" xr:uid="{1DC046FE-63AA-41EA-A4FC-88695F40A9C0}"/>
    <cellStyle name="Calculation 2 7 2 7" xfId="4673" xr:uid="{0AF1BA54-C44F-4F27-BEAB-ADB5B87ED9A8}"/>
    <cellStyle name="Calculation 2 7 2 7 2" xfId="4674" xr:uid="{3D6E9E06-5B94-44D5-A965-3AE3FEF99BCA}"/>
    <cellStyle name="Calculation 2 7 2 7 3" xfId="4675" xr:uid="{93FB9702-E9D3-4B31-9120-C9D5F4BC1931}"/>
    <cellStyle name="Calculation 2 7 2 8" xfId="4676" xr:uid="{049B4C77-3513-48D1-BE15-4867C89BF73F}"/>
    <cellStyle name="Calculation 2 7 2 8 2" xfId="4677" xr:uid="{3448A935-E8DE-461A-8764-48E74138FFB1}"/>
    <cellStyle name="Calculation 2 7 2 8 3" xfId="4678" xr:uid="{444FBFA5-37CD-482A-9324-A544BB8895C7}"/>
    <cellStyle name="Calculation 2 7 2 9" xfId="4679" xr:uid="{780F8C6A-9B74-41EA-8A6A-3BD59426FAEF}"/>
    <cellStyle name="Calculation 2 7 2 9 2" xfId="4680" xr:uid="{2D0B358C-31C0-4AE5-9754-52314A8B606D}"/>
    <cellStyle name="Calculation 2 7 2 9 3" xfId="4681" xr:uid="{8D8F746B-1C33-4D7F-9E8B-B54616A9A36F}"/>
    <cellStyle name="Calculation 2 7 3" xfId="4682" xr:uid="{D629B218-95F2-4788-BC91-F2908FE907AA}"/>
    <cellStyle name="Calculation 2 7 3 2" xfId="4683" xr:uid="{B1696207-205F-41CE-985A-4E1265206FCC}"/>
    <cellStyle name="Calculation 2 7 3 3" xfId="4684" xr:uid="{474E608E-0451-48BB-89C1-8CAB4DF0E639}"/>
    <cellStyle name="Calculation 2 7 3 4" xfId="4685" xr:uid="{FA5625B5-0C0B-4E00-8D0E-78B54DE7E11D}"/>
    <cellStyle name="Calculation 2 7 4" xfId="4686" xr:uid="{036BA192-6BD9-4ADA-889F-EFB995081EC0}"/>
    <cellStyle name="Calculation 2 7 4 2" xfId="4687" xr:uid="{6EA0F68C-8D0A-4C10-ADC7-68EE880F7E2F}"/>
    <cellStyle name="Calculation 2 7 4 3" xfId="4688" xr:uid="{DA741640-3F22-4743-BE4C-209A21D2F273}"/>
    <cellStyle name="Calculation 2 7 5" xfId="4689" xr:uid="{3D896657-A733-4D63-B8BC-2777F1CA2D75}"/>
    <cellStyle name="Calculation 2 7 5 2" xfId="4690" xr:uid="{0F5DFA88-3D90-4E12-8FAD-E57609EBEA70}"/>
    <cellStyle name="Calculation 2 7 5 3" xfId="4691" xr:uid="{123F375F-EEEE-4975-B4A0-BACCF995968D}"/>
    <cellStyle name="Calculation 2 7 6" xfId="4692" xr:uid="{AC7E4D67-29DD-4471-A5FF-8C2A8B98D40B}"/>
    <cellStyle name="Calculation 2 7 6 2" xfId="4693" xr:uid="{F9DEBA59-4198-40D8-8B21-4B3E95CA2BBD}"/>
    <cellStyle name="Calculation 2 7 6 3" xfId="4694" xr:uid="{28142CB1-748D-4A73-81FF-2BD62516EDB4}"/>
    <cellStyle name="Calculation 2 7 7" xfId="4695" xr:uid="{00165F60-534D-4C8F-8894-C4E7BA8E54EA}"/>
    <cellStyle name="Calculation 2 7 7 2" xfId="4696" xr:uid="{07CEB6D4-125F-4338-A8CB-B542186FF6AE}"/>
    <cellStyle name="Calculation 2 7 7 3" xfId="4697" xr:uid="{69833083-28BF-4CE8-A9C8-7BDF418E0335}"/>
    <cellStyle name="Calculation 2 7 8" xfId="4698" xr:uid="{F8A8942D-F196-4374-88ED-6448BFDCD8DB}"/>
    <cellStyle name="Calculation 2 7 8 2" xfId="4699" xr:uid="{94FF22BA-BF39-426D-952B-4681DEF51A16}"/>
    <cellStyle name="Calculation 2 7 8 3" xfId="4700" xr:uid="{09C90E94-5FC8-465C-B350-47229A074136}"/>
    <cellStyle name="Calculation 2 7 9" xfId="4701" xr:uid="{907DC409-C5DF-448B-9509-FB6243ADD532}"/>
    <cellStyle name="Calculation 2 7 9 2" xfId="4702" xr:uid="{E391AC55-C8BB-4DCE-A89F-627554AFAC4E}"/>
    <cellStyle name="Calculation 2 7 9 3" xfId="4703" xr:uid="{321CADDB-8FB3-4E77-88FD-ED51B421C59C}"/>
    <cellStyle name="Calculation 2 8" xfId="4704" xr:uid="{2AD0EF97-5014-47BC-B471-34EA49F5F527}"/>
    <cellStyle name="Calculation 2 8 10" xfId="4705" xr:uid="{6629F152-8529-4347-912D-560363DAAFD5}"/>
    <cellStyle name="Calculation 2 8 10 2" xfId="4706" xr:uid="{CD22ECA2-BF70-4CF5-80D7-302CF8DA88BE}"/>
    <cellStyle name="Calculation 2 8 10 3" xfId="4707" xr:uid="{B35FB0E0-A2DE-4B89-9333-A047AE58DDC7}"/>
    <cellStyle name="Calculation 2 8 11" xfId="4708" xr:uid="{BFDBFAC6-19D0-443E-90CB-E70D85D00239}"/>
    <cellStyle name="Calculation 2 8 11 2" xfId="4709" xr:uid="{C1F6FAC7-64BC-479A-A106-F735083D0879}"/>
    <cellStyle name="Calculation 2 8 12" xfId="4710" xr:uid="{2048A2FD-E5D8-4A38-BED1-665C995ADE16}"/>
    <cellStyle name="Calculation 2 8 13" xfId="4711" xr:uid="{3C17E64B-2123-4764-8C2F-ED97B0E286BA}"/>
    <cellStyle name="Calculation 2 8 14" xfId="4712" xr:uid="{7D8EF3E5-6CAD-4B88-9357-8B683EC62F84}"/>
    <cellStyle name="Calculation 2 8 2" xfId="4713" xr:uid="{D8B5D158-25B8-43EC-8AE0-3508DB684683}"/>
    <cellStyle name="Calculation 2 8 2 10" xfId="4714" xr:uid="{8C18C016-3025-43F5-A632-A0B3D17FE260}"/>
    <cellStyle name="Calculation 2 8 2 10 2" xfId="4715" xr:uid="{3DE58C18-B439-416C-B2B5-B90E3B4278DB}"/>
    <cellStyle name="Calculation 2 8 2 11" xfId="4716" xr:uid="{A878582C-FDF9-401F-A501-90AC1F6363B0}"/>
    <cellStyle name="Calculation 2 8 2 12" xfId="4717" xr:uid="{3F575C92-6617-451B-A94A-D6EC16D41DFD}"/>
    <cellStyle name="Calculation 2 8 2 2" xfId="4718" xr:uid="{5ECD57FE-8E38-4291-B5E6-591838CDDD5F}"/>
    <cellStyle name="Calculation 2 8 2 2 2" xfId="4719" xr:uid="{C7DBEEDE-A2B2-4FBB-BC9F-9D0BA423D0E1}"/>
    <cellStyle name="Calculation 2 8 2 2 2 2" xfId="4720" xr:uid="{1056D14A-F20A-4FD8-BF9C-305FD664762D}"/>
    <cellStyle name="Calculation 2 8 2 2 2 3" xfId="4721" xr:uid="{3FC3BCD9-8512-41B2-B9C8-D32E05543D24}"/>
    <cellStyle name="Calculation 2 8 2 2 3" xfId="4722" xr:uid="{344376C4-2931-48A4-AA6B-E00716D124D2}"/>
    <cellStyle name="Calculation 2 8 2 2 3 2" xfId="4723" xr:uid="{4A7B7443-1FA7-4083-87EB-131080EC79DA}"/>
    <cellStyle name="Calculation 2 8 2 2 4" xfId="4724" xr:uid="{1B3DED21-DD64-4DBA-BADD-9204531DC2C7}"/>
    <cellStyle name="Calculation 2 8 2 2 4 2" xfId="4725" xr:uid="{9745140E-0586-4C31-A94E-7D6EA89E40B5}"/>
    <cellStyle name="Calculation 2 8 2 2 5" xfId="4726" xr:uid="{EDF5747F-AE59-4568-AA86-CA03D55B6CA3}"/>
    <cellStyle name="Calculation 2 8 2 2 6" xfId="4727" xr:uid="{DE5E5483-3508-4A52-AA76-26AEAACF87C9}"/>
    <cellStyle name="Calculation 2 8 2 2 7" xfId="4728" xr:uid="{E66CF4F6-3C4F-4E54-B563-1927F5E9BA33}"/>
    <cellStyle name="Calculation 2 8 2 2 8" xfId="4729" xr:uid="{789B9810-439C-4E21-850B-341885FDA373}"/>
    <cellStyle name="Calculation 2 8 2 3" xfId="4730" xr:uid="{720E443B-C96C-4D23-98A7-5931A62928F5}"/>
    <cellStyle name="Calculation 2 8 2 3 2" xfId="4731" xr:uid="{7C525076-02B5-4CCF-AF69-8776C3CDF411}"/>
    <cellStyle name="Calculation 2 8 2 3 3" xfId="4732" xr:uid="{71C645AA-1D3E-4D22-8EB1-7A8A2503F61F}"/>
    <cellStyle name="Calculation 2 8 2 4" xfId="4733" xr:uid="{D89D8437-85D3-4EBF-A3FA-F6098588257D}"/>
    <cellStyle name="Calculation 2 8 2 4 2" xfId="4734" xr:uid="{FC9A8FB6-3302-42FD-8176-DD3C3D5D4842}"/>
    <cellStyle name="Calculation 2 8 2 4 3" xfId="4735" xr:uid="{47C0A004-A4B0-4446-BB6F-0A9F6FF783F9}"/>
    <cellStyle name="Calculation 2 8 2 5" xfId="4736" xr:uid="{3CFD4AF1-21D2-4615-84CA-0431135AB1AC}"/>
    <cellStyle name="Calculation 2 8 2 5 2" xfId="4737" xr:uid="{920C5FB7-2BE2-482E-8EFD-8A71B09C4001}"/>
    <cellStyle name="Calculation 2 8 2 5 3" xfId="4738" xr:uid="{A7276F57-0BB4-47F9-ADB4-95C1E207A456}"/>
    <cellStyle name="Calculation 2 8 2 6" xfId="4739" xr:uid="{2BFDF917-899B-47D1-9128-8CFB58A026C2}"/>
    <cellStyle name="Calculation 2 8 2 6 2" xfId="4740" xr:uid="{1C5FCE6D-A5FA-46A4-86D1-11E9816A2C6C}"/>
    <cellStyle name="Calculation 2 8 2 6 3" xfId="4741" xr:uid="{4F9E4533-CB21-4736-AEAC-220CC91CCA97}"/>
    <cellStyle name="Calculation 2 8 2 7" xfId="4742" xr:uid="{53BDBC23-B743-4575-8216-B4C4E32E860E}"/>
    <cellStyle name="Calculation 2 8 2 7 2" xfId="4743" xr:uid="{C0BA588F-A5DF-44C1-9077-9FCDD662FA5A}"/>
    <cellStyle name="Calculation 2 8 2 7 3" xfId="4744" xr:uid="{5AC8FF6F-873E-4597-9BB0-087AC8A245FC}"/>
    <cellStyle name="Calculation 2 8 2 8" xfId="4745" xr:uid="{A931C00B-0448-49E6-81BA-C37A0CEF8B0F}"/>
    <cellStyle name="Calculation 2 8 2 8 2" xfId="4746" xr:uid="{E7FA83E2-B1CE-497D-A0B6-942798B7CBDD}"/>
    <cellStyle name="Calculation 2 8 2 8 3" xfId="4747" xr:uid="{FDF91EC3-28AB-4A6A-8BFB-FE4B815247A7}"/>
    <cellStyle name="Calculation 2 8 2 9" xfId="4748" xr:uid="{03889F2B-62E9-4745-BD60-E3BA3C868682}"/>
    <cellStyle name="Calculation 2 8 2 9 2" xfId="4749" xr:uid="{527A1867-584D-4A40-B38D-23A49CAB4282}"/>
    <cellStyle name="Calculation 2 8 2 9 3" xfId="4750" xr:uid="{CA38B397-6088-4093-86F5-3E9615C42B80}"/>
    <cellStyle name="Calculation 2 8 3" xfId="4751" xr:uid="{1547B372-8C65-492B-9FCB-EC8D381AEE80}"/>
    <cellStyle name="Calculation 2 8 3 2" xfId="4752" xr:uid="{6D5D4BD2-31F0-473D-BEC6-23025524092E}"/>
    <cellStyle name="Calculation 2 8 3 3" xfId="4753" xr:uid="{E24E3B9B-3314-4B37-A1C2-DC234A511D0D}"/>
    <cellStyle name="Calculation 2 8 3 4" xfId="4754" xr:uid="{D466223B-0302-42DD-AF94-7649258CBBC9}"/>
    <cellStyle name="Calculation 2 8 4" xfId="4755" xr:uid="{F450DFC3-AFBD-4D3A-A781-D66B6EE8F68E}"/>
    <cellStyle name="Calculation 2 8 4 2" xfId="4756" xr:uid="{DFB265A0-D94C-4935-8AF3-36CD2FCF3B5F}"/>
    <cellStyle name="Calculation 2 8 4 3" xfId="4757" xr:uid="{90912449-9DF9-45D0-A376-91F7ADB080E6}"/>
    <cellStyle name="Calculation 2 8 5" xfId="4758" xr:uid="{AD20C6A4-2E41-4FA2-8089-4EF4A7F91F9D}"/>
    <cellStyle name="Calculation 2 8 5 2" xfId="4759" xr:uid="{C9C5B6F7-2075-4FFA-B448-D8695C83F520}"/>
    <cellStyle name="Calculation 2 8 5 3" xfId="4760" xr:uid="{A13BB266-D238-40E2-9476-688E1355639E}"/>
    <cellStyle name="Calculation 2 8 6" xfId="4761" xr:uid="{3C34E01E-6C01-49BE-8608-02F4AA67D0F8}"/>
    <cellStyle name="Calculation 2 8 6 2" xfId="4762" xr:uid="{81CC7F0F-E9DE-4CF8-B126-D4337B136B74}"/>
    <cellStyle name="Calculation 2 8 6 3" xfId="4763" xr:uid="{043F0CC8-FE0F-4DD1-8914-A7F681D03172}"/>
    <cellStyle name="Calculation 2 8 7" xfId="4764" xr:uid="{C05DBE99-A66A-43DA-8E1D-C2876FD26AF0}"/>
    <cellStyle name="Calculation 2 8 7 2" xfId="4765" xr:uid="{554DF05D-C938-4281-91B2-AC1D64D053FF}"/>
    <cellStyle name="Calculation 2 8 7 3" xfId="4766" xr:uid="{982BDD12-EBBC-4AC4-8EEF-2FCF452D324F}"/>
    <cellStyle name="Calculation 2 8 8" xfId="4767" xr:uid="{EF38AB35-1702-48F8-ABE2-F632E6B01F86}"/>
    <cellStyle name="Calculation 2 8 8 2" xfId="4768" xr:uid="{9E006783-90F3-422E-A139-7BFB93E3CBCE}"/>
    <cellStyle name="Calculation 2 8 8 3" xfId="4769" xr:uid="{0724E177-8030-459C-AC72-525C71383E52}"/>
    <cellStyle name="Calculation 2 8 9" xfId="4770" xr:uid="{D50CFFEB-8685-42F4-8666-FB82E42B7AB2}"/>
    <cellStyle name="Calculation 2 8 9 2" xfId="4771" xr:uid="{0DC4646E-84D9-4F85-96F2-56D3D194458B}"/>
    <cellStyle name="Calculation 2 8 9 3" xfId="4772" xr:uid="{7D00A3D3-1ED4-4216-9FCB-224984F861A1}"/>
    <cellStyle name="Calculation 2 9" xfId="4773" xr:uid="{37821D96-DF7E-40CD-B086-66403B13517E}"/>
    <cellStyle name="Calculation 2 9 10" xfId="4774" xr:uid="{8597698F-D547-4C36-B59F-F8B08ADA20B9}"/>
    <cellStyle name="Calculation 2 9 10 2" xfId="4775" xr:uid="{0B1B4590-ED4F-40E8-9D76-D41891346359}"/>
    <cellStyle name="Calculation 2 9 10 3" xfId="4776" xr:uid="{DF4AFA5A-9755-4D12-8D9C-F9DF61B42E82}"/>
    <cellStyle name="Calculation 2 9 11" xfId="4777" xr:uid="{FBB77730-2969-4D3B-A22D-87652B94FF85}"/>
    <cellStyle name="Calculation 2 9 11 2" xfId="4778" xr:uid="{22F119EA-94AF-4BBC-A9AB-44E0A97C2276}"/>
    <cellStyle name="Calculation 2 9 12" xfId="4779" xr:uid="{57BA49DB-4447-4936-9520-C013EF73B23C}"/>
    <cellStyle name="Calculation 2 9 13" xfId="4780" xr:uid="{D3B129A0-5893-4B85-81B9-68205407B9E2}"/>
    <cellStyle name="Calculation 2 9 14" xfId="4781" xr:uid="{E6CF4BCD-6D56-4E1D-9374-EE38C0E56293}"/>
    <cellStyle name="Calculation 2 9 2" xfId="4782" xr:uid="{BA38C4B4-2678-414E-BD28-5D6C5C3106EB}"/>
    <cellStyle name="Calculation 2 9 2 10" xfId="4783" xr:uid="{2BD92EAA-CB17-4D3D-AEF6-F78DDCD959AE}"/>
    <cellStyle name="Calculation 2 9 2 10 2" xfId="4784" xr:uid="{7540928F-2BC4-4D06-8F48-E6CF6B39A4DB}"/>
    <cellStyle name="Calculation 2 9 2 11" xfId="4785" xr:uid="{741F600F-34D1-4884-8B2C-99B59B39CDF4}"/>
    <cellStyle name="Calculation 2 9 2 12" xfId="4786" xr:uid="{D7F537EE-1120-41B3-AF78-60145F1F3718}"/>
    <cellStyle name="Calculation 2 9 2 2" xfId="4787" xr:uid="{2341F718-5936-4156-977F-42DDDD4E513D}"/>
    <cellStyle name="Calculation 2 9 2 2 2" xfId="4788" xr:uid="{BF6EC9F4-E102-42F8-BB9E-6ACE03EC22D4}"/>
    <cellStyle name="Calculation 2 9 2 2 2 2" xfId="4789" xr:uid="{423D20B2-8FA7-4BDA-A658-0A3BAC9F3902}"/>
    <cellStyle name="Calculation 2 9 2 2 2 3" xfId="4790" xr:uid="{27971ACC-84E5-4573-BCB7-E4F5951DD3DF}"/>
    <cellStyle name="Calculation 2 9 2 2 3" xfId="4791" xr:uid="{5FF5D6EB-2232-4E83-BF65-B0EAF05C0BDA}"/>
    <cellStyle name="Calculation 2 9 2 2 3 2" xfId="4792" xr:uid="{F7C63834-3047-4ED7-B70D-F9F2BFE4FBD8}"/>
    <cellStyle name="Calculation 2 9 2 2 4" xfId="4793" xr:uid="{1BA23AB7-7CF3-4118-A746-E57F760D316B}"/>
    <cellStyle name="Calculation 2 9 2 2 4 2" xfId="4794" xr:uid="{ECC63A60-4331-47B8-B3AC-1443A21028F8}"/>
    <cellStyle name="Calculation 2 9 2 2 5" xfId="4795" xr:uid="{A6873EBF-25CD-4421-862D-069DC7C9E6F3}"/>
    <cellStyle name="Calculation 2 9 2 2 6" xfId="4796" xr:uid="{AA8E00BA-3B61-4FDD-AD72-AFB66E01AE14}"/>
    <cellStyle name="Calculation 2 9 2 2 7" xfId="4797" xr:uid="{73DAA937-4AFD-41B1-A9B7-91448E99E90F}"/>
    <cellStyle name="Calculation 2 9 2 2 8" xfId="4798" xr:uid="{8835F701-C7D2-4FBC-9015-922554379D23}"/>
    <cellStyle name="Calculation 2 9 2 3" xfId="4799" xr:uid="{D3EC371A-14FE-489E-8313-9954219E327E}"/>
    <cellStyle name="Calculation 2 9 2 3 2" xfId="4800" xr:uid="{28B6A734-02F0-44B9-90B5-630F3084E44B}"/>
    <cellStyle name="Calculation 2 9 2 3 3" xfId="4801" xr:uid="{06457138-4C7C-47D6-8B5F-7093FC0AE5C6}"/>
    <cellStyle name="Calculation 2 9 2 4" xfId="4802" xr:uid="{D5410F45-C723-4F51-808D-32BAE3914B55}"/>
    <cellStyle name="Calculation 2 9 2 4 2" xfId="4803" xr:uid="{D69BF6F6-A88F-41E6-92E0-B40CEAB86B86}"/>
    <cellStyle name="Calculation 2 9 2 4 3" xfId="4804" xr:uid="{75B41DB2-4970-4936-9D8E-4F6F5603E5F9}"/>
    <cellStyle name="Calculation 2 9 2 5" xfId="4805" xr:uid="{C098F3A3-7324-4467-A725-76B21510BE9F}"/>
    <cellStyle name="Calculation 2 9 2 5 2" xfId="4806" xr:uid="{640CC97A-CD91-4419-92CE-C6A50519F6F3}"/>
    <cellStyle name="Calculation 2 9 2 5 3" xfId="4807" xr:uid="{FB138582-0283-4920-9FF6-D23563185FDD}"/>
    <cellStyle name="Calculation 2 9 2 6" xfId="4808" xr:uid="{8D1120F0-0944-47A2-A76F-8C586F6A2755}"/>
    <cellStyle name="Calculation 2 9 2 6 2" xfId="4809" xr:uid="{1EA868D3-CC60-4555-B649-0251D81367B4}"/>
    <cellStyle name="Calculation 2 9 2 6 3" xfId="4810" xr:uid="{794A7E21-759C-4E5C-8632-C660168C962B}"/>
    <cellStyle name="Calculation 2 9 2 7" xfId="4811" xr:uid="{52069CC8-418E-475C-9119-79A18D21EA50}"/>
    <cellStyle name="Calculation 2 9 2 7 2" xfId="4812" xr:uid="{58CA1E73-A93E-4B93-9B27-256E9C03F2AB}"/>
    <cellStyle name="Calculation 2 9 2 7 3" xfId="4813" xr:uid="{EB3B8B6E-C2F4-41B8-AE93-679F4353690F}"/>
    <cellStyle name="Calculation 2 9 2 8" xfId="4814" xr:uid="{77B01405-5715-401F-9F4A-C089A9841382}"/>
    <cellStyle name="Calculation 2 9 2 8 2" xfId="4815" xr:uid="{54A1F51C-5EEC-4E22-8576-2E8F9C74BD8D}"/>
    <cellStyle name="Calculation 2 9 2 8 3" xfId="4816" xr:uid="{ADB99DE1-82B8-44B3-9C17-976F3D0C92E8}"/>
    <cellStyle name="Calculation 2 9 2 9" xfId="4817" xr:uid="{B2D78EAB-E00B-4D2C-8892-D4CF584079BD}"/>
    <cellStyle name="Calculation 2 9 2 9 2" xfId="4818" xr:uid="{6BC77FBC-F5EF-40FF-99FE-AC6E48C78FE3}"/>
    <cellStyle name="Calculation 2 9 2 9 3" xfId="4819" xr:uid="{B34117B5-11F1-48AF-814D-395E6DF3A9A3}"/>
    <cellStyle name="Calculation 2 9 3" xfId="4820" xr:uid="{B4F1A202-1BDE-4226-90DE-3B90B275A70D}"/>
    <cellStyle name="Calculation 2 9 3 2" xfId="4821" xr:uid="{700442F1-68C6-4BB6-B2F1-23C59F790449}"/>
    <cellStyle name="Calculation 2 9 3 3" xfId="4822" xr:uid="{AC63B208-B849-4B89-B9A9-388CEF71CA58}"/>
    <cellStyle name="Calculation 2 9 3 4" xfId="4823" xr:uid="{236AAD7B-0B65-416F-9A6A-AE70293CB7E3}"/>
    <cellStyle name="Calculation 2 9 4" xfId="4824" xr:uid="{A866C59B-B285-45F9-9210-7EDE3B1151C8}"/>
    <cellStyle name="Calculation 2 9 4 2" xfId="4825" xr:uid="{2024893F-14E8-4D2C-B0F8-3FC8BA7E01BB}"/>
    <cellStyle name="Calculation 2 9 4 3" xfId="4826" xr:uid="{5B4536BF-CA33-49C5-A2C0-1326DAC18AD7}"/>
    <cellStyle name="Calculation 2 9 5" xfId="4827" xr:uid="{A5DAFEAA-1FCB-4293-9170-7F0F9E2158C9}"/>
    <cellStyle name="Calculation 2 9 5 2" xfId="4828" xr:uid="{ED095DF0-BAA7-4476-BCDE-986950DCC20D}"/>
    <cellStyle name="Calculation 2 9 5 3" xfId="4829" xr:uid="{2093F586-7CC4-4119-BE28-A339FDA3AEC9}"/>
    <cellStyle name="Calculation 2 9 6" xfId="4830" xr:uid="{6FAB23FB-DB19-416C-B99C-6D6F961400B2}"/>
    <cellStyle name="Calculation 2 9 6 2" xfId="4831" xr:uid="{D2F614B7-04EF-4976-A482-E09818143216}"/>
    <cellStyle name="Calculation 2 9 6 3" xfId="4832" xr:uid="{3819C42C-9040-4C2C-AEB9-F6AAC8DDC390}"/>
    <cellStyle name="Calculation 2 9 7" xfId="4833" xr:uid="{1AB19CA6-7FA4-4151-9345-2E4CF83FD967}"/>
    <cellStyle name="Calculation 2 9 7 2" xfId="4834" xr:uid="{043E4D35-31A6-4855-ADBF-C2469371FBC9}"/>
    <cellStyle name="Calculation 2 9 7 3" xfId="4835" xr:uid="{3F4E2ED8-FB72-4841-A374-CC94FAD7FB79}"/>
    <cellStyle name="Calculation 2 9 8" xfId="4836" xr:uid="{983C8118-0841-4DCF-8ED7-7797D03F9FCC}"/>
    <cellStyle name="Calculation 2 9 8 2" xfId="4837" xr:uid="{F3269B7D-AC0E-4BFB-B888-57719B17B048}"/>
    <cellStyle name="Calculation 2 9 8 3" xfId="4838" xr:uid="{581F2E64-A85A-46A7-BCF2-95908E945F28}"/>
    <cellStyle name="Calculation 2 9 9" xfId="4839" xr:uid="{33ECEC86-06BE-4603-AE14-8743B76029C1}"/>
    <cellStyle name="Calculation 2 9 9 2" xfId="4840" xr:uid="{EF1F808F-3908-4716-BBD2-73CB554BF60C}"/>
    <cellStyle name="Calculation 2 9 9 3" xfId="4841" xr:uid="{EF6E3729-BDB5-45C3-8770-1BAC4E48D879}"/>
    <cellStyle name="Calculation 20" xfId="4842" xr:uid="{25B4D63A-16F1-4682-9470-1FABED987102}"/>
    <cellStyle name="Calculation 20 2" xfId="4843" xr:uid="{14EFC1F7-1720-474D-BC53-81A5DCFBBAF0}"/>
    <cellStyle name="Calculation 21" xfId="4844" xr:uid="{F679F8AB-3113-4FF4-81B2-F18FEE67C4A1}"/>
    <cellStyle name="Calculation 21 2" xfId="4845" xr:uid="{1816BBE2-7038-406F-BB67-7EC1D0A3935D}"/>
    <cellStyle name="Calculation 22" xfId="4846" xr:uid="{2E3B32CE-1446-4069-A75B-8E4087B6A903}"/>
    <cellStyle name="Calculation 22 2" xfId="4847" xr:uid="{1C34D3D3-F30C-4A1B-BC62-76AD8D3D5719}"/>
    <cellStyle name="Calculation 23" xfId="4848" xr:uid="{076CF73F-CBDA-4187-A05A-0838B4C283BB}"/>
    <cellStyle name="Calculation 23 2" xfId="4849" xr:uid="{6DDE41F9-8CDE-49FB-A743-E7D866EAA78F}"/>
    <cellStyle name="Calculation 24" xfId="4850" xr:uid="{0C442B4D-7070-4EA4-B614-D617FA947A0E}"/>
    <cellStyle name="Calculation 24 2" xfId="4851" xr:uid="{13AC9D4F-2AB0-4B43-AD25-6B12114E04F6}"/>
    <cellStyle name="Calculation 25" xfId="4852" xr:uid="{1624127C-90B3-49B6-97D8-B59B72D6CA55}"/>
    <cellStyle name="Calculation 25 2" xfId="4853" xr:uid="{B0812099-603F-498D-AA01-75AB3FA7872B}"/>
    <cellStyle name="Calculation 26" xfId="4854" xr:uid="{886B9FD8-AB2A-4050-A057-E3B19EB63BBC}"/>
    <cellStyle name="Calculation 26 2" xfId="4855" xr:uid="{8FB645ED-9727-443F-8B0D-7866C8DBD5E1}"/>
    <cellStyle name="Calculation 27" xfId="4856" xr:uid="{6296A5C9-24B4-43EC-AECD-B1FFE10B4760}"/>
    <cellStyle name="Calculation 27 2" xfId="4857" xr:uid="{3350777D-4C4E-45B6-B3F4-71C7A66110EC}"/>
    <cellStyle name="Calculation 28" xfId="4858" xr:uid="{7E2545C7-7279-41B6-81AD-3B5EDC9DABB5}"/>
    <cellStyle name="Calculation 28 2" xfId="4859" xr:uid="{3C11AFD7-74E9-4FD1-8AA9-4C5C0FC57636}"/>
    <cellStyle name="Calculation 29" xfId="4860" xr:uid="{1FEACEA8-F5B3-457D-9160-694826D6A15C}"/>
    <cellStyle name="Calculation 29 2" xfId="4861" xr:uid="{90E386B7-83B0-442A-B647-1238EF39F1D7}"/>
    <cellStyle name="Calculation 3" xfId="4862" xr:uid="{7F3A762C-1091-420D-93EC-37994F212392}"/>
    <cellStyle name="Calculation 3 10" xfId="4863" xr:uid="{3B170FF5-1409-4FD0-82D7-B636CE8EB856}"/>
    <cellStyle name="Calculation 3 10 10" xfId="4864" xr:uid="{DE6A1B81-240F-4E8B-A61B-291DA4D0920B}"/>
    <cellStyle name="Calculation 3 10 10 2" xfId="4865" xr:uid="{A5773F43-0413-469E-9860-5BEE9062569F}"/>
    <cellStyle name="Calculation 3 10 10 3" xfId="4866" xr:uid="{84C74C6B-A8DB-4AA2-9331-58BDADC2A5E7}"/>
    <cellStyle name="Calculation 3 10 11" xfId="4867" xr:uid="{F4815ABA-1687-4648-8E60-30B53BF7BA36}"/>
    <cellStyle name="Calculation 3 10 11 2" xfId="4868" xr:uid="{59031D45-67AF-48A2-99F8-C4D77BE21E56}"/>
    <cellStyle name="Calculation 3 10 12" xfId="4869" xr:uid="{0ACB0597-EFA3-439B-A8F8-B8AFC5BBC35D}"/>
    <cellStyle name="Calculation 3 10 2" xfId="4870" xr:uid="{EF0ACF84-3199-4DA0-AFDD-79130B774930}"/>
    <cellStyle name="Calculation 3 10 2 10" xfId="4871" xr:uid="{40E62E33-05FA-434A-8CA1-A16CE567E8C8}"/>
    <cellStyle name="Calculation 3 10 2 10 2" xfId="4872" xr:uid="{56D73BC5-CE65-4EFE-9A7C-A000B205705E}"/>
    <cellStyle name="Calculation 3 10 2 11" xfId="4873" xr:uid="{24E90825-2C45-447A-997D-C45B9DD9D5FA}"/>
    <cellStyle name="Calculation 3 10 2 2" xfId="4874" xr:uid="{FD85E6A1-4942-4BED-8F3F-3EAC597659B1}"/>
    <cellStyle name="Calculation 3 10 2 2 2" xfId="4875" xr:uid="{DDFC2617-7D1C-4077-830D-FBABAFC3B3C0}"/>
    <cellStyle name="Calculation 3 10 2 2 3" xfId="4876" xr:uid="{2B1DEC7E-5DFF-4134-8763-A55D8F90FDFA}"/>
    <cellStyle name="Calculation 3 10 2 2 4" xfId="4877" xr:uid="{686BAD16-4894-40C1-8AB5-760B27E187F2}"/>
    <cellStyle name="Calculation 3 10 2 3" xfId="4878" xr:uid="{2CEDF999-062A-4D1C-9B18-173E2841B656}"/>
    <cellStyle name="Calculation 3 10 2 3 2" xfId="4879" xr:uid="{9B9C99DC-DC93-4977-B168-179D57B47CE5}"/>
    <cellStyle name="Calculation 3 10 2 3 3" xfId="4880" xr:uid="{948F5B8C-A1E4-46A2-9AE3-707E6FB246D3}"/>
    <cellStyle name="Calculation 3 10 2 4" xfId="4881" xr:uid="{A1DA313E-1806-4A70-96B8-289E647F6EF3}"/>
    <cellStyle name="Calculation 3 10 2 4 2" xfId="4882" xr:uid="{356968C5-D454-41ED-B83E-78860E56E983}"/>
    <cellStyle name="Calculation 3 10 2 4 3" xfId="4883" xr:uid="{5FFCCAA3-6FA0-45EE-8B7B-ED6D8D49E6A3}"/>
    <cellStyle name="Calculation 3 10 2 5" xfId="4884" xr:uid="{91B37E74-A49E-45ED-BCE0-7DE393B89C5E}"/>
    <cellStyle name="Calculation 3 10 2 5 2" xfId="4885" xr:uid="{A80DBE4E-104C-43B7-A7F5-7E1C57531AA6}"/>
    <cellStyle name="Calculation 3 10 2 5 3" xfId="4886" xr:uid="{95041587-8B73-4FF1-AF29-51B55E9FD304}"/>
    <cellStyle name="Calculation 3 10 2 6" xfId="4887" xr:uid="{5438FC99-E2A9-4AC7-B271-147D0CDEC07A}"/>
    <cellStyle name="Calculation 3 10 2 6 2" xfId="4888" xr:uid="{7D7B57EE-AD8A-444C-A481-1E1F804072E2}"/>
    <cellStyle name="Calculation 3 10 2 6 3" xfId="4889" xr:uid="{810F6945-78F1-4A0C-84BE-E1827F1447A9}"/>
    <cellStyle name="Calculation 3 10 2 7" xfId="4890" xr:uid="{9253ED32-367A-42B0-A7A3-FC62915D02D6}"/>
    <cellStyle name="Calculation 3 10 2 7 2" xfId="4891" xr:uid="{73796711-54C0-41E6-90DA-B25660C008C4}"/>
    <cellStyle name="Calculation 3 10 2 7 3" xfId="4892" xr:uid="{70783C1F-D4F7-4F01-89F9-6E83E08A73A7}"/>
    <cellStyle name="Calculation 3 10 2 8" xfId="4893" xr:uid="{2D3027FD-4E8E-439D-B924-06EC4953C5E4}"/>
    <cellStyle name="Calculation 3 10 2 8 2" xfId="4894" xr:uid="{1014F171-FF54-4F49-8A9D-CBC6CF6D96AE}"/>
    <cellStyle name="Calculation 3 10 2 8 3" xfId="4895" xr:uid="{567DF5C2-C2A0-4FEE-909F-6A32F71761F9}"/>
    <cellStyle name="Calculation 3 10 2 9" xfId="4896" xr:uid="{1C72B21C-8D1D-46F1-97A2-45AED3A82833}"/>
    <cellStyle name="Calculation 3 10 2 9 2" xfId="4897" xr:uid="{7DCDC47D-02D5-4783-9668-5D9103295627}"/>
    <cellStyle name="Calculation 3 10 2 9 3" xfId="4898" xr:uid="{0CC829BC-374E-42E1-BE52-AF4AA67E38DC}"/>
    <cellStyle name="Calculation 3 10 3" xfId="4899" xr:uid="{A481132C-F1A1-4EE2-AC8F-08E16BCEB74F}"/>
    <cellStyle name="Calculation 3 10 3 2" xfId="4900" xr:uid="{CE579CED-E77E-443E-B71A-986EA0A4DC31}"/>
    <cellStyle name="Calculation 3 10 3 3" xfId="4901" xr:uid="{106E2997-4D76-4EAB-8706-3255172BD78F}"/>
    <cellStyle name="Calculation 3 10 3 4" xfId="4902" xr:uid="{790FBFEB-1A22-4A78-AF38-EE821487EA7B}"/>
    <cellStyle name="Calculation 3 10 4" xfId="4903" xr:uid="{E0154A7F-61A4-4470-AED2-45FA8A0E5F99}"/>
    <cellStyle name="Calculation 3 10 4 2" xfId="4904" xr:uid="{33633CF7-4879-4789-BA3C-C5BC39E26D2F}"/>
    <cellStyle name="Calculation 3 10 4 3" xfId="4905" xr:uid="{9E214E74-8A83-450F-89C2-9D527A86A2D5}"/>
    <cellStyle name="Calculation 3 10 5" xfId="4906" xr:uid="{CAB02448-5A85-45C4-9F40-429DB79605D4}"/>
    <cellStyle name="Calculation 3 10 5 2" xfId="4907" xr:uid="{7975B1D6-A98F-4E7C-BC87-228DC589E215}"/>
    <cellStyle name="Calculation 3 10 5 3" xfId="4908" xr:uid="{340600A6-1C31-4825-A5F4-BD6E68284785}"/>
    <cellStyle name="Calculation 3 10 6" xfId="4909" xr:uid="{01B79A05-6E9E-488D-B8A7-2289E57053BE}"/>
    <cellStyle name="Calculation 3 10 6 2" xfId="4910" xr:uid="{63A2953B-E459-4838-9256-17177485BAEC}"/>
    <cellStyle name="Calculation 3 10 6 3" xfId="4911" xr:uid="{9F6D7EC0-F56A-47AE-A307-094D648A6F37}"/>
    <cellStyle name="Calculation 3 10 7" xfId="4912" xr:uid="{58B56A03-E512-47D7-8F7F-B3F879979875}"/>
    <cellStyle name="Calculation 3 10 7 2" xfId="4913" xr:uid="{669FFEC0-BBEF-4E9C-A19C-154915B3F0FD}"/>
    <cellStyle name="Calculation 3 10 7 3" xfId="4914" xr:uid="{47400C82-9579-4B7A-9F45-C348FED4F0A7}"/>
    <cellStyle name="Calculation 3 10 8" xfId="4915" xr:uid="{456F2412-C17E-40BE-BAB4-292B7292A756}"/>
    <cellStyle name="Calculation 3 10 8 2" xfId="4916" xr:uid="{2FE43BAE-6748-4822-A369-F924377B0E1E}"/>
    <cellStyle name="Calculation 3 10 8 3" xfId="4917" xr:uid="{7534DB5C-9A49-4378-9A11-E0159924305C}"/>
    <cellStyle name="Calculation 3 10 9" xfId="4918" xr:uid="{48EB1BA0-7F17-4574-82A5-C5541B9AECCB}"/>
    <cellStyle name="Calculation 3 10 9 2" xfId="4919" xr:uid="{2F41C4A7-9B2C-4293-8793-79E08973CB95}"/>
    <cellStyle name="Calculation 3 10 9 3" xfId="4920" xr:uid="{8FFCDEC4-FB5E-420D-A6D3-6FE6606C4DD2}"/>
    <cellStyle name="Calculation 3 11" xfId="4921" xr:uid="{3727D59A-0EB3-4880-AA92-1D1ECBF66094}"/>
    <cellStyle name="Calculation 3 11 10" xfId="4922" xr:uid="{9E446D67-EE28-43F0-8607-068201B210D2}"/>
    <cellStyle name="Calculation 3 11 10 2" xfId="4923" xr:uid="{31720616-17E1-4812-A6D3-DFCF62E64852}"/>
    <cellStyle name="Calculation 3 11 10 3" xfId="4924" xr:uid="{8E74E283-0C85-4A8D-9FC3-112234624CCD}"/>
    <cellStyle name="Calculation 3 11 11" xfId="4925" xr:uid="{73316DD0-B914-4D75-901B-F1CB4FFD5C90}"/>
    <cellStyle name="Calculation 3 11 11 2" xfId="4926" xr:uid="{ED749F3E-8868-4B7D-B869-5F74FDB01C01}"/>
    <cellStyle name="Calculation 3 11 12" xfId="4927" xr:uid="{3EBF2A2E-D7C5-4568-A1CC-B29B9AEB9579}"/>
    <cellStyle name="Calculation 3 11 2" xfId="4928" xr:uid="{6E861863-3E54-45A7-991D-060B6DAD0B3E}"/>
    <cellStyle name="Calculation 3 11 2 10" xfId="4929" xr:uid="{DF67B9C4-AB06-4A76-95DB-C8714B213107}"/>
    <cellStyle name="Calculation 3 11 2 10 2" xfId="4930" xr:uid="{06FBE500-5E88-4CED-997A-048E5775BE9E}"/>
    <cellStyle name="Calculation 3 11 2 11" xfId="4931" xr:uid="{F8481DE3-D5D3-463A-A42E-C9F983C6EA7B}"/>
    <cellStyle name="Calculation 3 11 2 2" xfId="4932" xr:uid="{D17C2F34-A44E-40D2-98D0-0F43DCFE5D43}"/>
    <cellStyle name="Calculation 3 11 2 2 2" xfId="4933" xr:uid="{D847FDBB-12C0-42EE-92CB-69E806ECF2CB}"/>
    <cellStyle name="Calculation 3 11 2 2 3" xfId="4934" xr:uid="{AFFD364C-15F0-41E4-BE89-2C3EF59F87CF}"/>
    <cellStyle name="Calculation 3 11 2 2 4" xfId="4935" xr:uid="{F5214602-0C35-45A5-81AE-F4ACD401089E}"/>
    <cellStyle name="Calculation 3 11 2 3" xfId="4936" xr:uid="{185497D3-B9CB-4FAA-AF8F-E22A563857A9}"/>
    <cellStyle name="Calculation 3 11 2 3 2" xfId="4937" xr:uid="{E85F770A-60CD-4C5B-AD05-06901880F4BC}"/>
    <cellStyle name="Calculation 3 11 2 3 3" xfId="4938" xr:uid="{37D69B96-50A4-40E1-96D2-CCB07F178BB3}"/>
    <cellStyle name="Calculation 3 11 2 4" xfId="4939" xr:uid="{1FDD5D5A-2CBA-43CA-8296-13C7C1BCC373}"/>
    <cellStyle name="Calculation 3 11 2 4 2" xfId="4940" xr:uid="{F11C2580-BDC5-4200-896C-94F4E08DF1D9}"/>
    <cellStyle name="Calculation 3 11 2 4 3" xfId="4941" xr:uid="{D5A177FA-4B4C-4F20-B944-6B0141D47472}"/>
    <cellStyle name="Calculation 3 11 2 5" xfId="4942" xr:uid="{914CD004-F3F3-4E34-8209-6FE74B164789}"/>
    <cellStyle name="Calculation 3 11 2 5 2" xfId="4943" xr:uid="{08DAE912-8AF9-45B9-9CEC-23C248F8F136}"/>
    <cellStyle name="Calculation 3 11 2 5 3" xfId="4944" xr:uid="{D966D1D1-D7FB-4756-A98B-D8C952D4997D}"/>
    <cellStyle name="Calculation 3 11 2 6" xfId="4945" xr:uid="{A037404B-CEF7-4E7B-A558-E5BA8FCFCFF6}"/>
    <cellStyle name="Calculation 3 11 2 6 2" xfId="4946" xr:uid="{4B11A63C-ED48-434E-9430-8C1CC4372788}"/>
    <cellStyle name="Calculation 3 11 2 6 3" xfId="4947" xr:uid="{798D586B-5FEE-4F05-8A10-4945DFA96D4A}"/>
    <cellStyle name="Calculation 3 11 2 7" xfId="4948" xr:uid="{8EBF744D-D7F2-4196-B511-3D9E026A5572}"/>
    <cellStyle name="Calculation 3 11 2 7 2" xfId="4949" xr:uid="{691B5F05-9C4F-450B-AB12-C452E8EB55D7}"/>
    <cellStyle name="Calculation 3 11 2 7 3" xfId="4950" xr:uid="{B84FE371-A82C-424C-9291-9EAC8E73E2A5}"/>
    <cellStyle name="Calculation 3 11 2 8" xfId="4951" xr:uid="{9ABA9933-BD4E-4891-820B-AC68D55960DA}"/>
    <cellStyle name="Calculation 3 11 2 8 2" xfId="4952" xr:uid="{52320AD9-2267-4F45-9540-585CA1E3290C}"/>
    <cellStyle name="Calculation 3 11 2 8 3" xfId="4953" xr:uid="{BBC0D47B-C04F-4364-BB16-6372C8CA9B20}"/>
    <cellStyle name="Calculation 3 11 2 9" xfId="4954" xr:uid="{98A746D2-2265-494A-9924-2252D67BDCBD}"/>
    <cellStyle name="Calculation 3 11 2 9 2" xfId="4955" xr:uid="{8D39AF59-9340-4A93-8437-5811B0196ACF}"/>
    <cellStyle name="Calculation 3 11 2 9 3" xfId="4956" xr:uid="{052AA9C8-AA47-4193-A923-903869817BE6}"/>
    <cellStyle name="Calculation 3 11 3" xfId="4957" xr:uid="{BF9E4313-D828-4202-941F-05BB82D73135}"/>
    <cellStyle name="Calculation 3 11 3 2" xfId="4958" xr:uid="{38755190-30CB-42C0-BFB3-DD487577A625}"/>
    <cellStyle name="Calculation 3 11 3 3" xfId="4959" xr:uid="{88980C7F-28B5-4DD5-B9B2-071FB8A7A74F}"/>
    <cellStyle name="Calculation 3 11 3 4" xfId="4960" xr:uid="{7824B87E-490E-4AD9-AF00-F1C19E5E77C3}"/>
    <cellStyle name="Calculation 3 11 4" xfId="4961" xr:uid="{AE6C0660-AE43-4569-905C-5992ADBFAA5E}"/>
    <cellStyle name="Calculation 3 11 4 2" xfId="4962" xr:uid="{421178D3-6F26-4EBE-930D-D06ADDED6C9C}"/>
    <cellStyle name="Calculation 3 11 4 3" xfId="4963" xr:uid="{3C679A81-6D4D-4F6D-A080-AE49AAD31DD7}"/>
    <cellStyle name="Calculation 3 11 5" xfId="4964" xr:uid="{743EC732-2BCE-4D46-AA10-88A500D20DDD}"/>
    <cellStyle name="Calculation 3 11 5 2" xfId="4965" xr:uid="{69F2589A-7AB0-4B2E-BC37-A22D0F6F9384}"/>
    <cellStyle name="Calculation 3 11 5 3" xfId="4966" xr:uid="{E0FC565B-88C6-4C84-A79C-F8F685AA3DFE}"/>
    <cellStyle name="Calculation 3 11 6" xfId="4967" xr:uid="{866A4F39-CA2A-47CD-B520-216CBF995283}"/>
    <cellStyle name="Calculation 3 11 6 2" xfId="4968" xr:uid="{EB05A954-4871-4273-8406-AD6DF9B55805}"/>
    <cellStyle name="Calculation 3 11 6 3" xfId="4969" xr:uid="{B4781FA2-144F-4F20-A629-FD4B8A347C67}"/>
    <cellStyle name="Calculation 3 11 7" xfId="4970" xr:uid="{A870F38D-4922-4936-81B1-29340C282A53}"/>
    <cellStyle name="Calculation 3 11 7 2" xfId="4971" xr:uid="{0E9CAA01-ED4C-4606-BFE2-F4AF26CA7897}"/>
    <cellStyle name="Calculation 3 11 7 3" xfId="4972" xr:uid="{16A59A6C-85EC-4710-BFA8-580088C010C9}"/>
    <cellStyle name="Calculation 3 11 8" xfId="4973" xr:uid="{46A15869-AB80-49BF-AFDA-47A915763248}"/>
    <cellStyle name="Calculation 3 11 8 2" xfId="4974" xr:uid="{5260388A-22CF-4D2D-A113-A8B365151D2D}"/>
    <cellStyle name="Calculation 3 11 8 3" xfId="4975" xr:uid="{A0A360C0-70F1-49CB-90CC-D70A3BF59CC0}"/>
    <cellStyle name="Calculation 3 11 9" xfId="4976" xr:uid="{88DF21D3-3052-4AB2-83DE-75C62066837F}"/>
    <cellStyle name="Calculation 3 11 9 2" xfId="4977" xr:uid="{624DF8E0-AD65-4CC5-8529-1B01B4B05ED6}"/>
    <cellStyle name="Calculation 3 11 9 3" xfId="4978" xr:uid="{8D5BBDE7-2775-4500-BA0B-1E049C4F5008}"/>
    <cellStyle name="Calculation 3 12" xfId="4979" xr:uid="{5EA2601A-9DCB-4E1E-999C-423AD25C335B}"/>
    <cellStyle name="Calculation 3 12 10" xfId="4980" xr:uid="{1B422E87-F022-40FD-AC77-274C985A37C3}"/>
    <cellStyle name="Calculation 3 12 10 2" xfId="4981" xr:uid="{D656ECF4-8576-4C1E-A510-A5E14C97235A}"/>
    <cellStyle name="Calculation 3 12 11" xfId="4982" xr:uid="{EF9B5869-4D1D-4F13-A881-701C0DF8624C}"/>
    <cellStyle name="Calculation 3 12 12" xfId="4983" xr:uid="{819EF1AF-B752-43B9-8D42-52D57DEFE4D2}"/>
    <cellStyle name="Calculation 3 12 2" xfId="4984" xr:uid="{08A124AC-237B-494A-9928-08698DE8C257}"/>
    <cellStyle name="Calculation 3 12 2 2" xfId="4985" xr:uid="{18EF1015-10E7-4D01-BD34-70A444F50687}"/>
    <cellStyle name="Calculation 3 12 2 2 2" xfId="4986" xr:uid="{5960CAE8-4FF3-4E1A-9793-2ACF46EE0583}"/>
    <cellStyle name="Calculation 3 12 2 2 3" xfId="4987" xr:uid="{D50FC580-18B4-4E8A-9D9D-9AFCD565C3C8}"/>
    <cellStyle name="Calculation 3 12 2 3" xfId="4988" xr:uid="{917565B0-1C04-4BD5-8421-B839B1B3F53D}"/>
    <cellStyle name="Calculation 3 12 2 3 2" xfId="4989" xr:uid="{26E50788-4725-4EC4-9AF3-397D0AABF3CC}"/>
    <cellStyle name="Calculation 3 12 2 4" xfId="4990" xr:uid="{C7A9E578-4F73-4E1C-9015-427C651767C6}"/>
    <cellStyle name="Calculation 3 12 2 4 2" xfId="4991" xr:uid="{9EB558E5-0048-4FC3-A1A1-2E25D9C6CD7B}"/>
    <cellStyle name="Calculation 3 12 2 5" xfId="4992" xr:uid="{65D58F07-B803-4191-AE0F-6CA919631006}"/>
    <cellStyle name="Calculation 3 12 2 6" xfId="4993" xr:uid="{5692AD66-56E6-40FD-9475-28E2AD7979C8}"/>
    <cellStyle name="Calculation 3 12 2 7" xfId="4994" xr:uid="{2B78D75E-BE44-4D18-9074-7D884D43C8B6}"/>
    <cellStyle name="Calculation 3 12 2 8" xfId="4995" xr:uid="{FE805668-8FF0-4AAD-92CD-FC9DCA141E9A}"/>
    <cellStyle name="Calculation 3 12 3" xfId="4996" xr:uid="{C8DA47CB-5222-409C-85C4-2C68E2CA1086}"/>
    <cellStyle name="Calculation 3 12 3 2" xfId="4997" xr:uid="{A0DC1F3F-CE32-4249-AA46-FCF5D8D091FD}"/>
    <cellStyle name="Calculation 3 12 3 3" xfId="4998" xr:uid="{647A857D-A725-4FA4-B1EE-05A723094EC2}"/>
    <cellStyle name="Calculation 3 12 4" xfId="4999" xr:uid="{0591C2E8-3A71-4378-A773-EDD3B298F88B}"/>
    <cellStyle name="Calculation 3 12 4 2" xfId="5000" xr:uid="{869EC070-3061-4A44-9FE9-75CF61DF8D69}"/>
    <cellStyle name="Calculation 3 12 4 3" xfId="5001" xr:uid="{792596DA-AC22-4BBB-8C16-1F9EE205BF9A}"/>
    <cellStyle name="Calculation 3 12 5" xfId="5002" xr:uid="{F3E01786-C9CF-480E-86F3-32E3E8B402EC}"/>
    <cellStyle name="Calculation 3 12 5 2" xfId="5003" xr:uid="{AD02DD40-11E3-4244-AE57-3B34C4BECE9D}"/>
    <cellStyle name="Calculation 3 12 5 3" xfId="5004" xr:uid="{10B45F35-8593-430A-9408-71B62396072D}"/>
    <cellStyle name="Calculation 3 12 6" xfId="5005" xr:uid="{DDC9E463-F14A-4B89-B25C-1117FC0DF18F}"/>
    <cellStyle name="Calculation 3 12 6 2" xfId="5006" xr:uid="{DF8ABF30-2CF1-436B-8CAD-4BD2B65B4F51}"/>
    <cellStyle name="Calculation 3 12 6 3" xfId="5007" xr:uid="{0743F12C-6206-485E-A2AE-85C69A5CF2C9}"/>
    <cellStyle name="Calculation 3 12 7" xfId="5008" xr:uid="{3724DABE-7A26-4EB7-BDDE-BB2363929C12}"/>
    <cellStyle name="Calculation 3 12 7 2" xfId="5009" xr:uid="{20B32E88-8AE3-45A9-8477-78C19A339621}"/>
    <cellStyle name="Calculation 3 12 7 3" xfId="5010" xr:uid="{A2626FE2-1034-40B0-8AEF-7E33DCA2081F}"/>
    <cellStyle name="Calculation 3 12 8" xfId="5011" xr:uid="{D267E15F-E2AF-47B3-85C2-E748114D7314}"/>
    <cellStyle name="Calculation 3 12 8 2" xfId="5012" xr:uid="{28B0FEF4-500C-47BB-9991-B3D6340657F1}"/>
    <cellStyle name="Calculation 3 12 8 3" xfId="5013" xr:uid="{0624AE0E-85D9-4E7F-94EE-1738A339E67B}"/>
    <cellStyle name="Calculation 3 12 9" xfId="5014" xr:uid="{FED47F20-F875-43C5-A8CA-775D4517816A}"/>
    <cellStyle name="Calculation 3 12 9 2" xfId="5015" xr:uid="{DDFE63AB-3230-446C-BD29-66E3F8B8730F}"/>
    <cellStyle name="Calculation 3 12 9 3" xfId="5016" xr:uid="{DC01EF9C-A849-4E68-AD73-5241C24B6E53}"/>
    <cellStyle name="Calculation 3 13" xfId="5017" xr:uid="{A90202A1-197D-4836-8B43-ABA85113E197}"/>
    <cellStyle name="Calculation 3 13 2" xfId="5018" xr:uid="{B3B899F9-810C-4B63-B524-18B9097DE65C}"/>
    <cellStyle name="Calculation 3 13 3" xfId="5019" xr:uid="{4D863919-08E5-4162-896C-845B2F354B7A}"/>
    <cellStyle name="Calculation 3 13 4" xfId="5020" xr:uid="{BE098521-260E-4836-A411-E3B3F579A002}"/>
    <cellStyle name="Calculation 3 14" xfId="5021" xr:uid="{3D34861F-35E7-4CAD-9786-4AC2C41FC43F}"/>
    <cellStyle name="Calculation 3 14 2" xfId="5022" xr:uid="{35F9874E-6654-4D17-A1C9-D6C91FEFE150}"/>
    <cellStyle name="Calculation 3 14 3" xfId="5023" xr:uid="{E5195F93-3A0C-4849-BCA7-8FB11B6FDEFC}"/>
    <cellStyle name="Calculation 3 15" xfId="5024" xr:uid="{07C2AB8E-B309-48E9-823E-9549179EC9E6}"/>
    <cellStyle name="Calculation 3 15 2" xfId="5025" xr:uid="{641C5E76-AB30-4E77-B2B9-490BD5671F98}"/>
    <cellStyle name="Calculation 3 15 3" xfId="5026" xr:uid="{FBC6E05F-CCA9-447A-8E81-F25D9B4E4866}"/>
    <cellStyle name="Calculation 3 16" xfId="5027" xr:uid="{3275550C-603B-4CF2-BC29-EF5248FF2488}"/>
    <cellStyle name="Calculation 3 16 2" xfId="5028" xr:uid="{722BF367-E788-43C6-A805-0042AA92E441}"/>
    <cellStyle name="Calculation 3 16 3" xfId="5029" xr:uid="{3917E1D1-EC23-4877-A469-C48FF17AF3CA}"/>
    <cellStyle name="Calculation 3 17" xfId="5030" xr:uid="{78C647B9-C13B-43B0-9DAB-26A75FA569E6}"/>
    <cellStyle name="Calculation 3 17 2" xfId="5031" xr:uid="{7D87F8B9-4E63-4223-BBFC-0A713989C185}"/>
    <cellStyle name="Calculation 3 17 3" xfId="5032" xr:uid="{A8C2F37B-0697-4CE1-8500-A56F49B2158C}"/>
    <cellStyle name="Calculation 3 18" xfId="5033" xr:uid="{BDFB8ADD-89B3-43DF-BEC6-867ED3B2CED4}"/>
    <cellStyle name="Calculation 3 18 2" xfId="5034" xr:uid="{B8DD05F7-00FB-4DF4-BFB6-9A3A5A5970C6}"/>
    <cellStyle name="Calculation 3 18 3" xfId="5035" xr:uid="{57E52F14-EE13-4A59-9882-1490C06FBB41}"/>
    <cellStyle name="Calculation 3 19" xfId="5036" xr:uid="{2377B83F-50BA-4496-951E-56EAE0691869}"/>
    <cellStyle name="Calculation 3 19 2" xfId="5037" xr:uid="{38E3721C-6199-4C10-856E-56EC3E818A6C}"/>
    <cellStyle name="Calculation 3 19 3" xfId="5038" xr:uid="{28BFFD1E-BED5-4362-8698-E01386180D64}"/>
    <cellStyle name="Calculation 3 2" xfId="5039" xr:uid="{8B07EA38-BA3A-45EB-AAE7-BC5C36AE8BD6}"/>
    <cellStyle name="Calculation 3 2 10" xfId="5040" xr:uid="{32F2362C-33CB-4F70-B2B1-2D4A2FA3CAC1}"/>
    <cellStyle name="Calculation 3 2 10 2" xfId="5041" xr:uid="{D3CB03F2-49CE-4E27-A6F6-1CF265C323BE}"/>
    <cellStyle name="Calculation 3 2 10 3" xfId="5042" xr:uid="{CA8E9794-5109-46DA-AECB-D451E345D8F6}"/>
    <cellStyle name="Calculation 3 2 11" xfId="5043" xr:uid="{E2929F59-32AD-4671-89D7-642EACBE2B17}"/>
    <cellStyle name="Calculation 3 2 11 2" xfId="5044" xr:uid="{B3F01D90-5E27-4D7E-A001-BC164E6204AC}"/>
    <cellStyle name="Calculation 3 2 12" xfId="5045" xr:uid="{CADA3A4B-DF04-4A4B-9226-3A4E36E1B5A5}"/>
    <cellStyle name="Calculation 3 2 13" xfId="5046" xr:uid="{32D97E1A-E078-411C-890C-959396D30CB1}"/>
    <cellStyle name="Calculation 3 2 14" xfId="5047" xr:uid="{CD8451CB-2489-4690-9955-F003AED87025}"/>
    <cellStyle name="Calculation 3 2 15" xfId="42593" xr:uid="{317E27C6-2544-4D72-BA54-703A12988FAD}"/>
    <cellStyle name="Calculation 3 2 2" xfId="5048" xr:uid="{D11856EF-6443-4596-9D99-EE72EECC3C92}"/>
    <cellStyle name="Calculation 3 2 2 10" xfId="5049" xr:uid="{0A5B155E-CDA4-40CE-AE73-07684C28344C}"/>
    <cellStyle name="Calculation 3 2 2 10 2" xfId="5050" xr:uid="{ED912669-2693-4613-8EFB-28848FFBCCB7}"/>
    <cellStyle name="Calculation 3 2 2 11" xfId="5051" xr:uid="{5B110D9A-C7F9-4070-A738-02F378944797}"/>
    <cellStyle name="Calculation 3 2 2 12" xfId="42790" xr:uid="{16FF48C9-D490-4A6F-9B60-3AE9E3C0A113}"/>
    <cellStyle name="Calculation 3 2 2 2" xfId="5052" xr:uid="{44DF74C0-86F8-4AAF-A5A5-D4616D980D14}"/>
    <cellStyle name="Calculation 3 2 2 2 2" xfId="5053" xr:uid="{06961E1C-A698-4C55-AAC8-C8CE26C063ED}"/>
    <cellStyle name="Calculation 3 2 2 2 3" xfId="5054" xr:uid="{18E5BCE5-4569-4376-A242-3CD6F0AA138D}"/>
    <cellStyle name="Calculation 3 2 2 2 4" xfId="5055" xr:uid="{979DAE22-D898-4667-94C6-E6E9D60D2D6D}"/>
    <cellStyle name="Calculation 3 2 2 3" xfId="5056" xr:uid="{347108CA-4C6D-4AC9-8056-87A77D89852C}"/>
    <cellStyle name="Calculation 3 2 2 3 2" xfId="5057" xr:uid="{0E112334-2D67-4C06-8A93-4C6B393E4669}"/>
    <cellStyle name="Calculation 3 2 2 3 3" xfId="5058" xr:uid="{D2882AC5-FCD2-4B64-B466-1233C4E9725C}"/>
    <cellStyle name="Calculation 3 2 2 4" xfId="5059" xr:uid="{D877394A-E4AF-4676-B69E-3ECC0D6E57E6}"/>
    <cellStyle name="Calculation 3 2 2 4 2" xfId="5060" xr:uid="{51243C68-4D77-4DA8-952D-957E9726C8DD}"/>
    <cellStyle name="Calculation 3 2 2 4 3" xfId="5061" xr:uid="{9F46EA57-14F5-4989-A557-AE19DBBBE924}"/>
    <cellStyle name="Calculation 3 2 2 5" xfId="5062" xr:uid="{BB633C1C-26A2-4DEB-A7A3-84E95AD662A4}"/>
    <cellStyle name="Calculation 3 2 2 5 2" xfId="5063" xr:uid="{30059070-CAE1-418A-937B-48F982EECCA2}"/>
    <cellStyle name="Calculation 3 2 2 5 3" xfId="5064" xr:uid="{632DA644-C6D4-40AB-8955-4630CDC85DEC}"/>
    <cellStyle name="Calculation 3 2 2 6" xfId="5065" xr:uid="{3C6C012F-FD37-4D18-9222-8508A750FDCB}"/>
    <cellStyle name="Calculation 3 2 2 6 2" xfId="5066" xr:uid="{455F61B5-18E4-4721-9A0A-02B7B3E01577}"/>
    <cellStyle name="Calculation 3 2 2 6 3" xfId="5067" xr:uid="{2EEB5AF3-0B88-4FA4-873C-715990311C10}"/>
    <cellStyle name="Calculation 3 2 2 7" xfId="5068" xr:uid="{D7F2C04D-6B6A-4CF3-B793-D62A579CC679}"/>
    <cellStyle name="Calculation 3 2 2 7 2" xfId="5069" xr:uid="{DA50FF3A-AD54-4957-9EBC-8FA763701B83}"/>
    <cellStyle name="Calculation 3 2 2 7 3" xfId="5070" xr:uid="{FA59BBC2-AFF4-4DDA-B2BD-646179CDC460}"/>
    <cellStyle name="Calculation 3 2 2 8" xfId="5071" xr:uid="{8BF364AC-964A-4CC3-9DA2-ADD6D0DBAE51}"/>
    <cellStyle name="Calculation 3 2 2 8 2" xfId="5072" xr:uid="{0E8BC6EC-C224-4D4B-9D0E-E1B9C3EBCFCE}"/>
    <cellStyle name="Calculation 3 2 2 8 3" xfId="5073" xr:uid="{9B7FDEB1-CBFC-4D77-B23C-427D85A69CD5}"/>
    <cellStyle name="Calculation 3 2 2 9" xfId="5074" xr:uid="{1B9B8425-1FC6-4E35-957C-4F65943F433A}"/>
    <cellStyle name="Calculation 3 2 2 9 2" xfId="5075" xr:uid="{88953AB2-1B95-4509-9AD4-77081B59AF3A}"/>
    <cellStyle name="Calculation 3 2 2 9 3" xfId="5076" xr:uid="{4AB803C3-EFBF-4CC1-8AC0-25A09E5F3599}"/>
    <cellStyle name="Calculation 3 2 3" xfId="5077" xr:uid="{190C9C7A-EB33-4644-8D4E-9A63190EEBD7}"/>
    <cellStyle name="Calculation 3 2 3 2" xfId="5078" xr:uid="{7634248E-A8D6-47C0-97E7-79D22770D395}"/>
    <cellStyle name="Calculation 3 2 3 3" xfId="5079" xr:uid="{DCFDFBCF-B8EF-4A39-966C-17CB52A17071}"/>
    <cellStyle name="Calculation 3 2 3 4" xfId="5080" xr:uid="{2E924E07-3E9B-491B-9943-F876B6B9F2D5}"/>
    <cellStyle name="Calculation 3 2 4" xfId="5081" xr:uid="{1CD62E44-F220-49B6-9ED3-538F1F641AC1}"/>
    <cellStyle name="Calculation 3 2 4 2" xfId="5082" xr:uid="{36178789-D078-40B1-8A94-EE3D9B6F1338}"/>
    <cellStyle name="Calculation 3 2 4 3" xfId="5083" xr:uid="{3EF7C66C-7F70-447C-AEA6-5C37286A6A7E}"/>
    <cellStyle name="Calculation 3 2 5" xfId="5084" xr:uid="{E2309676-5E94-4DF2-BDA7-97B9CF76A40C}"/>
    <cellStyle name="Calculation 3 2 5 2" xfId="5085" xr:uid="{57A15706-81B3-458D-BC3D-8BAAF87FCCD1}"/>
    <cellStyle name="Calculation 3 2 5 3" xfId="5086" xr:uid="{66DB8910-6B38-4E56-A926-43EF9584536B}"/>
    <cellStyle name="Calculation 3 2 6" xfId="5087" xr:uid="{F74BAE3D-0E0E-4AFC-AEEF-C198448AE6F5}"/>
    <cellStyle name="Calculation 3 2 6 2" xfId="5088" xr:uid="{8BE8AB55-CAAD-443A-A259-7DB9C63A547C}"/>
    <cellStyle name="Calculation 3 2 6 3" xfId="5089" xr:uid="{BEBF0A65-6E3A-4464-BF47-4CAB67F4D61E}"/>
    <cellStyle name="Calculation 3 2 7" xfId="5090" xr:uid="{7B4C64D9-1B24-4C47-B30E-918D1F18DC6A}"/>
    <cellStyle name="Calculation 3 2 7 2" xfId="5091" xr:uid="{974F8473-1289-4CD7-949F-363CE4ED9568}"/>
    <cellStyle name="Calculation 3 2 7 3" xfId="5092" xr:uid="{15D1BD2D-DC39-46FC-AE46-9EBC5579FB62}"/>
    <cellStyle name="Calculation 3 2 8" xfId="5093" xr:uid="{2EA6D8FE-0E50-4C63-9589-A377FBCE8839}"/>
    <cellStyle name="Calculation 3 2 8 2" xfId="5094" xr:uid="{074EE46B-65F7-4A58-91F2-8D59BD8EEC27}"/>
    <cellStyle name="Calculation 3 2 8 3" xfId="5095" xr:uid="{3A11E9C3-1126-4129-90B4-922DB42E6A89}"/>
    <cellStyle name="Calculation 3 2 9" xfId="5096" xr:uid="{B31F5B65-FE4D-4C07-90EA-C9F6987981CA}"/>
    <cellStyle name="Calculation 3 2 9 2" xfId="5097" xr:uid="{0E4D936B-1807-4089-84DD-50E33F608211}"/>
    <cellStyle name="Calculation 3 2 9 3" xfId="5098" xr:uid="{6BE29D19-D5D6-4C48-9692-F1EBDCD152F8}"/>
    <cellStyle name="Calculation 3 20" xfId="5099" xr:uid="{767EC5F4-07FB-4609-B6BC-E2F337EAF0E2}"/>
    <cellStyle name="Calculation 3 20 2" xfId="5100" xr:uid="{9FB05DF0-0094-45C5-B441-528B23B7B344}"/>
    <cellStyle name="Calculation 3 20 3" xfId="5101" xr:uid="{E85E5D32-E707-4A8B-9AAB-E2F862853AD7}"/>
    <cellStyle name="Calculation 3 21" xfId="5102" xr:uid="{2F899CE8-2E68-4C6A-8BA7-D598A886F6F3}"/>
    <cellStyle name="Calculation 3 21 2" xfId="5103" xr:uid="{7A27C8CD-4356-4C4F-B451-60C003D9A756}"/>
    <cellStyle name="Calculation 3 22" xfId="5104" xr:uid="{02AA5E08-27BB-4350-ADDF-F439FDA64EBD}"/>
    <cellStyle name="Calculation 3 23" xfId="5105" xr:uid="{D9192400-6DB5-4E59-B954-121CE12A60A8}"/>
    <cellStyle name="Calculation 3 24" xfId="5106" xr:uid="{50A0731E-BAD2-403F-8370-5D1A4C49928A}"/>
    <cellStyle name="Calculation 3 25" xfId="42321" xr:uid="{62ED4A58-98B5-4D78-B934-77B6882CDF83}"/>
    <cellStyle name="Calculation 3 3" xfId="5107" xr:uid="{0D299F94-6289-4AB3-AC5B-1AF07AC9349E}"/>
    <cellStyle name="Calculation 3 3 10" xfId="5108" xr:uid="{222915CF-CCD8-4CB4-860F-59541D989A89}"/>
    <cellStyle name="Calculation 3 3 10 2" xfId="5109" xr:uid="{2FDE8587-593E-421F-8C93-A6473AFE7E78}"/>
    <cellStyle name="Calculation 3 3 10 3" xfId="5110" xr:uid="{35BE283D-A83A-40A2-BDCA-1C1E5E1BD952}"/>
    <cellStyle name="Calculation 3 3 11" xfId="5111" xr:uid="{A939AA17-B73C-4444-9111-E713D7884DC0}"/>
    <cellStyle name="Calculation 3 3 11 2" xfId="5112" xr:uid="{411C293B-29EF-4E73-9619-6DF16557E49A}"/>
    <cellStyle name="Calculation 3 3 12" xfId="5113" xr:uid="{60E145BC-1094-49B7-A7B4-CE577B7F17CE}"/>
    <cellStyle name="Calculation 3 3 13" xfId="5114" xr:uid="{088D7019-95BE-405C-B038-F920866884DF}"/>
    <cellStyle name="Calculation 3 3 14" xfId="5115" xr:uid="{8B7A7C91-9C7E-41A4-8F41-ED1B41A40064}"/>
    <cellStyle name="Calculation 3 3 15" xfId="42581" xr:uid="{A1BF423D-CFBC-411B-9AA0-0AA3813462DA}"/>
    <cellStyle name="Calculation 3 3 2" xfId="5116" xr:uid="{C6E0132B-063F-46B2-958A-C6E8F387172C}"/>
    <cellStyle name="Calculation 3 3 2 10" xfId="5117" xr:uid="{C281C0F8-3693-4F61-992A-4DEEC663A67E}"/>
    <cellStyle name="Calculation 3 3 2 10 2" xfId="5118" xr:uid="{2CADACEF-C83C-491E-8B1F-C61202A5765B}"/>
    <cellStyle name="Calculation 3 3 2 11" xfId="5119" xr:uid="{5AE6F921-11C9-464F-8D4C-37B014EB963F}"/>
    <cellStyle name="Calculation 3 3 2 12" xfId="42777" xr:uid="{951336F9-9A43-4D86-8BC2-607104877E16}"/>
    <cellStyle name="Calculation 3 3 2 2" xfId="5120" xr:uid="{BA4A4295-D13C-463A-9DA3-0533CBF4AA71}"/>
    <cellStyle name="Calculation 3 3 2 2 2" xfId="5121" xr:uid="{4ADC1511-8B1B-40CF-9726-4934CEFCF215}"/>
    <cellStyle name="Calculation 3 3 2 2 3" xfId="5122" xr:uid="{CEC8E9C5-D2E9-4935-8CC7-B71E6263877F}"/>
    <cellStyle name="Calculation 3 3 2 2 4" xfId="5123" xr:uid="{7B3B520B-FB18-4148-8EF4-CF44E8A59764}"/>
    <cellStyle name="Calculation 3 3 2 3" xfId="5124" xr:uid="{03AB2036-6F7B-4A7B-AE5D-5B2C9A77EE46}"/>
    <cellStyle name="Calculation 3 3 2 3 2" xfId="5125" xr:uid="{7D356D09-4084-4863-ADCB-B998BEA32F15}"/>
    <cellStyle name="Calculation 3 3 2 3 3" xfId="5126" xr:uid="{B2599C4F-61C0-4CA1-990A-DC54E030B544}"/>
    <cellStyle name="Calculation 3 3 2 4" xfId="5127" xr:uid="{C1BD4E30-F35E-413C-A951-181FDA626097}"/>
    <cellStyle name="Calculation 3 3 2 4 2" xfId="5128" xr:uid="{CC68C178-1D40-42BB-8D69-4148E04C3D01}"/>
    <cellStyle name="Calculation 3 3 2 4 3" xfId="5129" xr:uid="{F8F56D2C-A0D6-4611-AEF3-24626A23207D}"/>
    <cellStyle name="Calculation 3 3 2 5" xfId="5130" xr:uid="{5210F788-4F5F-4CE1-9F3D-A0FF8C948A14}"/>
    <cellStyle name="Calculation 3 3 2 5 2" xfId="5131" xr:uid="{CB4BBAB8-99E9-4562-BE76-128E2587C43D}"/>
    <cellStyle name="Calculation 3 3 2 5 3" xfId="5132" xr:uid="{9FA8D70F-CD96-48EB-8A41-DC4DD839E5C0}"/>
    <cellStyle name="Calculation 3 3 2 6" xfId="5133" xr:uid="{55990927-F8E1-4ABF-8E63-FC8424EF2E7C}"/>
    <cellStyle name="Calculation 3 3 2 6 2" xfId="5134" xr:uid="{C460CD51-0FE8-4968-A0A7-4B730DED5958}"/>
    <cellStyle name="Calculation 3 3 2 6 3" xfId="5135" xr:uid="{A66B82A4-0893-461D-A2C2-0D655CF8A9C8}"/>
    <cellStyle name="Calculation 3 3 2 7" xfId="5136" xr:uid="{A60CF81E-3B26-4F77-8536-25529E468467}"/>
    <cellStyle name="Calculation 3 3 2 7 2" xfId="5137" xr:uid="{83A241DD-4A1C-4975-9F48-AC3F6208BD09}"/>
    <cellStyle name="Calculation 3 3 2 7 3" xfId="5138" xr:uid="{CCDA10C1-3A0F-43A5-9DAA-B2D5F5CE80D4}"/>
    <cellStyle name="Calculation 3 3 2 8" xfId="5139" xr:uid="{0AECFDE5-7B42-48AA-A735-9940A774902C}"/>
    <cellStyle name="Calculation 3 3 2 8 2" xfId="5140" xr:uid="{2916F483-6AC0-468C-8F57-795B85C5278B}"/>
    <cellStyle name="Calculation 3 3 2 8 3" xfId="5141" xr:uid="{74C1C15E-B5AE-42F7-873A-72CF4F36D732}"/>
    <cellStyle name="Calculation 3 3 2 9" xfId="5142" xr:uid="{66ADBCB7-FF10-40A8-93CF-F62C71B5EBE4}"/>
    <cellStyle name="Calculation 3 3 2 9 2" xfId="5143" xr:uid="{1B4C5038-AAAB-47B6-8DF4-9F38B4FD8CE2}"/>
    <cellStyle name="Calculation 3 3 2 9 3" xfId="5144" xr:uid="{085F0B95-8BEA-495A-88E0-8A56FC4B69B2}"/>
    <cellStyle name="Calculation 3 3 3" xfId="5145" xr:uid="{3A5FF527-7C24-4C15-AB9F-C9F71D0FA317}"/>
    <cellStyle name="Calculation 3 3 3 2" xfId="5146" xr:uid="{248E8745-FDD0-4184-9B67-3EB65B29A1C4}"/>
    <cellStyle name="Calculation 3 3 3 3" xfId="5147" xr:uid="{1CC33957-4645-47D8-85CA-13FCE12F658D}"/>
    <cellStyle name="Calculation 3 3 3 4" xfId="5148" xr:uid="{9EE3BDB3-C9B0-4950-9F1E-5B682C5E44AF}"/>
    <cellStyle name="Calculation 3 3 4" xfId="5149" xr:uid="{9ABE96F9-4B1B-4A66-95A1-3CD3DD9361EB}"/>
    <cellStyle name="Calculation 3 3 4 2" xfId="5150" xr:uid="{9A677822-F5F6-487A-A81E-A1DF529C4C18}"/>
    <cellStyle name="Calculation 3 3 4 3" xfId="5151" xr:uid="{69F365E6-B584-458B-8F4F-1797BD4F68C6}"/>
    <cellStyle name="Calculation 3 3 5" xfId="5152" xr:uid="{69C59B3D-27ED-4F85-9F73-7F8E5EDB3767}"/>
    <cellStyle name="Calculation 3 3 5 2" xfId="5153" xr:uid="{EBB13F21-0F6A-4D92-887E-86C4935668C5}"/>
    <cellStyle name="Calculation 3 3 5 3" xfId="5154" xr:uid="{4BEA0D34-9D89-4F86-8EB3-84411DC95432}"/>
    <cellStyle name="Calculation 3 3 6" xfId="5155" xr:uid="{F1F30DF2-8296-4192-878C-A0E1525E0C00}"/>
    <cellStyle name="Calculation 3 3 6 2" xfId="5156" xr:uid="{0F23A1CA-FC48-48FF-8583-C116D7DBD101}"/>
    <cellStyle name="Calculation 3 3 6 3" xfId="5157" xr:uid="{34F7F61F-4C60-42E5-B17A-F03A99E8D7C5}"/>
    <cellStyle name="Calculation 3 3 7" xfId="5158" xr:uid="{5F932F11-5B5C-4444-B4C2-41D2478E7C58}"/>
    <cellStyle name="Calculation 3 3 7 2" xfId="5159" xr:uid="{EB37B647-2ED6-480E-AB51-63C8516A9412}"/>
    <cellStyle name="Calculation 3 3 7 3" xfId="5160" xr:uid="{73EBF080-6A26-44E9-917E-7E34DD2E2BAE}"/>
    <cellStyle name="Calculation 3 3 8" xfId="5161" xr:uid="{1FF94996-EB6D-42C4-B449-AF14A2C18FEA}"/>
    <cellStyle name="Calculation 3 3 8 2" xfId="5162" xr:uid="{73980B12-50A1-437A-8053-955D0912FFB7}"/>
    <cellStyle name="Calculation 3 3 8 3" xfId="5163" xr:uid="{83689431-38CF-458F-9348-383A2C4A59D2}"/>
    <cellStyle name="Calculation 3 3 9" xfId="5164" xr:uid="{784F7E80-07B4-434B-98DA-33F7090CBE4E}"/>
    <cellStyle name="Calculation 3 3 9 2" xfId="5165" xr:uid="{3D97321E-9C26-4E6D-B58B-7F5B94DBDA90}"/>
    <cellStyle name="Calculation 3 3 9 3" xfId="5166" xr:uid="{219225F6-B5DC-4190-9FB6-EF39C975ADE7}"/>
    <cellStyle name="Calculation 3 4" xfId="5167" xr:uid="{BB0BC36F-22CB-4AE9-B0DC-141188CDAE53}"/>
    <cellStyle name="Calculation 3 4 10" xfId="5168" xr:uid="{F84446C2-063E-45A1-94CA-54C07EA4D937}"/>
    <cellStyle name="Calculation 3 4 10 2" xfId="5169" xr:uid="{6A1C9D07-ECA2-4049-A6EE-D2A1079C0465}"/>
    <cellStyle name="Calculation 3 4 10 3" xfId="5170" xr:uid="{1648CA55-692D-4BBD-ACBA-4111F65602BC}"/>
    <cellStyle name="Calculation 3 4 11" xfId="5171" xr:uid="{4EA5354F-FBC8-470A-A70F-970942E0A92E}"/>
    <cellStyle name="Calculation 3 4 11 2" xfId="5172" xr:uid="{21D39B4B-0238-49F3-9506-C9DE3E12150E}"/>
    <cellStyle name="Calculation 3 4 12" xfId="5173" xr:uid="{F0C34D69-6F4F-49DE-BE16-53AD33F0EB87}"/>
    <cellStyle name="Calculation 3 4 13" xfId="42654" xr:uid="{44D46562-545C-4E7D-A0D7-2897CB2F3CE1}"/>
    <cellStyle name="Calculation 3 4 2" xfId="5174" xr:uid="{2F8A6E76-FFC0-47DE-AD78-47A389218A81}"/>
    <cellStyle name="Calculation 3 4 2 10" xfId="5175" xr:uid="{ECF5FE0D-BB1F-4381-9C90-91B8D46F5912}"/>
    <cellStyle name="Calculation 3 4 2 10 2" xfId="5176" xr:uid="{A79B3564-DE5E-433F-B803-CBC9E70A655F}"/>
    <cellStyle name="Calculation 3 4 2 11" xfId="5177" xr:uid="{250A7CCA-9066-4233-A2BB-32D1A14C6222}"/>
    <cellStyle name="Calculation 3 4 2 12" xfId="42858" xr:uid="{0FE62B54-267F-4127-9105-053A3430E6D5}"/>
    <cellStyle name="Calculation 3 4 2 2" xfId="5178" xr:uid="{960A6EE1-776A-47BB-9FD4-5F3D819582DF}"/>
    <cellStyle name="Calculation 3 4 2 2 2" xfId="5179" xr:uid="{FE395F69-B8EA-4F0F-982E-A515CCAECC70}"/>
    <cellStyle name="Calculation 3 4 2 2 3" xfId="5180" xr:uid="{E17DC059-331B-459E-BE0B-DE52EF90FDCC}"/>
    <cellStyle name="Calculation 3 4 2 2 4" xfId="5181" xr:uid="{D5814792-4E09-4CF8-B7D5-7E8F7769B5C6}"/>
    <cellStyle name="Calculation 3 4 2 3" xfId="5182" xr:uid="{3C0B0E4C-127A-4493-8BFD-D6940165AC09}"/>
    <cellStyle name="Calculation 3 4 2 3 2" xfId="5183" xr:uid="{980E2F9B-ADB0-40F7-8E48-A0FE9CA6648E}"/>
    <cellStyle name="Calculation 3 4 2 3 3" xfId="5184" xr:uid="{3E4C9FA8-567C-41AF-B697-9C4E1084EB11}"/>
    <cellStyle name="Calculation 3 4 2 4" xfId="5185" xr:uid="{FB7519A0-3676-4CFD-AA37-39F83C246E90}"/>
    <cellStyle name="Calculation 3 4 2 4 2" xfId="5186" xr:uid="{E2D28501-301E-4176-AA3D-4AC55497AB2C}"/>
    <cellStyle name="Calculation 3 4 2 4 3" xfId="5187" xr:uid="{0CF9403A-4F9C-45E5-BB76-D56945D0E913}"/>
    <cellStyle name="Calculation 3 4 2 5" xfId="5188" xr:uid="{FD04BD4B-44F0-4EEB-BC84-F517A46C4BB9}"/>
    <cellStyle name="Calculation 3 4 2 5 2" xfId="5189" xr:uid="{C5FD3488-27A7-409A-BD82-B25FEE08A9E6}"/>
    <cellStyle name="Calculation 3 4 2 5 3" xfId="5190" xr:uid="{ED422E87-BFF1-49CC-B001-BC1EAAFCE399}"/>
    <cellStyle name="Calculation 3 4 2 6" xfId="5191" xr:uid="{C3375F9F-AE91-42EE-B2E8-C5A9F395ADC6}"/>
    <cellStyle name="Calculation 3 4 2 6 2" xfId="5192" xr:uid="{AEC118D7-4123-4D6F-99D3-8EC62790CDF8}"/>
    <cellStyle name="Calculation 3 4 2 6 3" xfId="5193" xr:uid="{1A97A141-929D-44B6-9A11-2C7CAC8BB0F1}"/>
    <cellStyle name="Calculation 3 4 2 7" xfId="5194" xr:uid="{85787DB3-D61A-4866-BD9D-E9ECF2B91953}"/>
    <cellStyle name="Calculation 3 4 2 7 2" xfId="5195" xr:uid="{1EE2B669-E307-4A99-A143-EA7EBBD1878C}"/>
    <cellStyle name="Calculation 3 4 2 7 3" xfId="5196" xr:uid="{A0CC058A-E259-4710-AA9C-5EC63407212E}"/>
    <cellStyle name="Calculation 3 4 2 8" xfId="5197" xr:uid="{C32648E6-999D-45D9-8A7A-B009B53BC0F9}"/>
    <cellStyle name="Calculation 3 4 2 8 2" xfId="5198" xr:uid="{C4F4E0B0-F348-433E-A271-B4A5F4026A9E}"/>
    <cellStyle name="Calculation 3 4 2 8 3" xfId="5199" xr:uid="{59DC262B-9F72-4551-B301-9CC4A644CE6C}"/>
    <cellStyle name="Calculation 3 4 2 9" xfId="5200" xr:uid="{9B5B4141-60DC-49B3-B7BE-11EE3A70ADF5}"/>
    <cellStyle name="Calculation 3 4 2 9 2" xfId="5201" xr:uid="{71D5E3B6-02A9-4262-BDBF-DD34F812ED08}"/>
    <cellStyle name="Calculation 3 4 2 9 3" xfId="5202" xr:uid="{F18D6620-94C1-4B9A-BA46-7AAF736A03A7}"/>
    <cellStyle name="Calculation 3 4 3" xfId="5203" xr:uid="{642E015F-FC95-494A-B662-C425D7BD8548}"/>
    <cellStyle name="Calculation 3 4 3 2" xfId="5204" xr:uid="{ECC11F7D-1C2D-47EE-94F6-AE58D94B21DD}"/>
    <cellStyle name="Calculation 3 4 3 3" xfId="5205" xr:uid="{B8310D05-6627-4D91-B7A7-AAE86E9BC2EA}"/>
    <cellStyle name="Calculation 3 4 3 4" xfId="5206" xr:uid="{D15B21A9-6B96-4C03-874E-771579DB39EC}"/>
    <cellStyle name="Calculation 3 4 4" xfId="5207" xr:uid="{D61D3190-2A7F-4959-AD21-7A1411FB2BFC}"/>
    <cellStyle name="Calculation 3 4 4 2" xfId="5208" xr:uid="{487166B2-979D-4EFA-83B5-BB4D5E6D7308}"/>
    <cellStyle name="Calculation 3 4 4 3" xfId="5209" xr:uid="{C71214B2-EFB0-48BC-9D10-E8A1E6C55815}"/>
    <cellStyle name="Calculation 3 4 5" xfId="5210" xr:uid="{FB94F0C7-0512-4B3D-A72B-37DEEE1BE92E}"/>
    <cellStyle name="Calculation 3 4 5 2" xfId="5211" xr:uid="{1D3F1E96-3FC2-4644-B83B-30D8D9879C4B}"/>
    <cellStyle name="Calculation 3 4 5 3" xfId="5212" xr:uid="{A8C9DBF5-03D1-4D4C-A29F-853BCA5ADF48}"/>
    <cellStyle name="Calculation 3 4 6" xfId="5213" xr:uid="{27AEA6FA-841E-427D-BC64-44FBC8704C46}"/>
    <cellStyle name="Calculation 3 4 6 2" xfId="5214" xr:uid="{EE6E971A-08F2-4C47-80E5-E844EB19981B}"/>
    <cellStyle name="Calculation 3 4 6 3" xfId="5215" xr:uid="{F74A7222-4A52-4A05-AEA8-1F513243DF23}"/>
    <cellStyle name="Calculation 3 4 7" xfId="5216" xr:uid="{BA7F4044-D968-46A8-8F3B-2BB722F10630}"/>
    <cellStyle name="Calculation 3 4 7 2" xfId="5217" xr:uid="{33EA80E3-DFED-43DD-B647-476CD448B976}"/>
    <cellStyle name="Calculation 3 4 7 3" xfId="5218" xr:uid="{1D8824CA-DF61-4915-987C-43DACC492192}"/>
    <cellStyle name="Calculation 3 4 8" xfId="5219" xr:uid="{EE9A9937-2D75-4A22-B5F9-8A72F796607B}"/>
    <cellStyle name="Calculation 3 4 8 2" xfId="5220" xr:uid="{EDA9CBE2-E7C1-43A6-AC4E-3FFE7318D83F}"/>
    <cellStyle name="Calculation 3 4 8 3" xfId="5221" xr:uid="{01D55005-9406-4B3E-AFAE-2BAE3123F38D}"/>
    <cellStyle name="Calculation 3 4 9" xfId="5222" xr:uid="{14D2B817-A959-41D2-AAAD-604BCB10FFDF}"/>
    <cellStyle name="Calculation 3 4 9 2" xfId="5223" xr:uid="{28A75D9F-D6ED-499C-B2F4-C2208279114A}"/>
    <cellStyle name="Calculation 3 4 9 3" xfId="5224" xr:uid="{C19D35A0-C467-4025-96D8-F4AE965421DC}"/>
    <cellStyle name="Calculation 3 5" xfId="5225" xr:uid="{0BB451DC-7BC9-40AE-AC50-171EEABD117D}"/>
    <cellStyle name="Calculation 3 5 10" xfId="5226" xr:uid="{AA467D84-AC55-40CC-9ADD-2CDE00DF2337}"/>
    <cellStyle name="Calculation 3 5 10 2" xfId="5227" xr:uid="{745FD588-B613-4BC4-B6CE-86A787F13E2B}"/>
    <cellStyle name="Calculation 3 5 10 3" xfId="5228" xr:uid="{89200C4A-DC98-4FF1-B6FD-91D43F505AAD}"/>
    <cellStyle name="Calculation 3 5 11" xfId="5229" xr:uid="{7445B160-1C86-4426-951A-53083EFC94AB}"/>
    <cellStyle name="Calculation 3 5 11 2" xfId="5230" xr:uid="{7F2895D1-EAFB-44F8-ABEB-5C936509BAFF}"/>
    <cellStyle name="Calculation 3 5 12" xfId="5231" xr:uid="{7805424D-635E-4651-990B-AFA646D5E409}"/>
    <cellStyle name="Calculation 3 5 13" xfId="42682" xr:uid="{3F80B06E-1DB4-47A6-910F-5EAF19BA59EA}"/>
    <cellStyle name="Calculation 3 5 2" xfId="5232" xr:uid="{D10C3443-FA5D-4D98-8233-97F72797315F}"/>
    <cellStyle name="Calculation 3 5 2 10" xfId="5233" xr:uid="{3F16C31A-ACA8-4767-A3C0-04410E968C4C}"/>
    <cellStyle name="Calculation 3 5 2 10 2" xfId="5234" xr:uid="{51F12514-91A5-4675-9DC6-385FA498ED75}"/>
    <cellStyle name="Calculation 3 5 2 11" xfId="5235" xr:uid="{A2C6823C-2045-4E47-9739-90737C4F2C1D}"/>
    <cellStyle name="Calculation 3 5 2 2" xfId="5236" xr:uid="{755CF000-31CB-4591-8F25-ACF00EFE4718}"/>
    <cellStyle name="Calculation 3 5 2 2 2" xfId="5237" xr:uid="{9B781345-B04A-4BEE-AAF8-EE8F733A3E9E}"/>
    <cellStyle name="Calculation 3 5 2 2 3" xfId="5238" xr:uid="{D54AADBE-C3D6-4AAC-B401-1587FEB3EF51}"/>
    <cellStyle name="Calculation 3 5 2 2 4" xfId="5239" xr:uid="{B4EA3BBD-110D-4801-9D97-8C28EC4963C9}"/>
    <cellStyle name="Calculation 3 5 2 3" xfId="5240" xr:uid="{DF1F4544-FFA9-43C1-8BDD-B97D104C73D4}"/>
    <cellStyle name="Calculation 3 5 2 3 2" xfId="5241" xr:uid="{BC2BC760-DC4E-4D8B-9AD6-7099B7FFE5C3}"/>
    <cellStyle name="Calculation 3 5 2 3 3" xfId="5242" xr:uid="{9ACDA078-D2B1-4695-8CFB-ABB685476890}"/>
    <cellStyle name="Calculation 3 5 2 4" xfId="5243" xr:uid="{FAC03065-2593-408A-9825-1C1AB7C62BD0}"/>
    <cellStyle name="Calculation 3 5 2 4 2" xfId="5244" xr:uid="{85C51697-52DF-4653-A66F-5850E216BB3F}"/>
    <cellStyle name="Calculation 3 5 2 4 3" xfId="5245" xr:uid="{5583C5A0-CC43-4D16-94E2-65D362F81587}"/>
    <cellStyle name="Calculation 3 5 2 5" xfId="5246" xr:uid="{F189C2DB-6759-4BF4-AC44-9D771D068DEA}"/>
    <cellStyle name="Calculation 3 5 2 5 2" xfId="5247" xr:uid="{A192F94C-1FD5-42D6-925D-13904A032246}"/>
    <cellStyle name="Calculation 3 5 2 5 3" xfId="5248" xr:uid="{E5A2904A-F280-4CB4-98FA-61A48D2B4D83}"/>
    <cellStyle name="Calculation 3 5 2 6" xfId="5249" xr:uid="{F8572E01-E453-4679-AD76-D56B44D04F28}"/>
    <cellStyle name="Calculation 3 5 2 6 2" xfId="5250" xr:uid="{540F7AAC-50E0-46AC-BC58-DCA144F07CEE}"/>
    <cellStyle name="Calculation 3 5 2 6 3" xfId="5251" xr:uid="{A2A2540B-BB08-499D-9867-13E2EAC20E27}"/>
    <cellStyle name="Calculation 3 5 2 7" xfId="5252" xr:uid="{3E32265F-FC75-466E-9FCE-456D69A6A690}"/>
    <cellStyle name="Calculation 3 5 2 7 2" xfId="5253" xr:uid="{569FD5BB-5A1B-4D2A-854A-1866744D04DB}"/>
    <cellStyle name="Calculation 3 5 2 7 3" xfId="5254" xr:uid="{FAD3FD7C-541F-4095-B2A5-685184684812}"/>
    <cellStyle name="Calculation 3 5 2 8" xfId="5255" xr:uid="{35CF6B2C-4CAB-49A4-893B-5E5957405FF0}"/>
    <cellStyle name="Calculation 3 5 2 8 2" xfId="5256" xr:uid="{76365A50-9216-450A-8D12-876E8A367309}"/>
    <cellStyle name="Calculation 3 5 2 8 3" xfId="5257" xr:uid="{C42D1E27-ECA8-4562-90FC-107CAFBAEA7A}"/>
    <cellStyle name="Calculation 3 5 2 9" xfId="5258" xr:uid="{B86D4637-DBAC-4F70-9B03-A5103CAACB60}"/>
    <cellStyle name="Calculation 3 5 2 9 2" xfId="5259" xr:uid="{35E75808-EDC3-422A-B897-CA9121DBE0DD}"/>
    <cellStyle name="Calculation 3 5 2 9 3" xfId="5260" xr:uid="{9A083DD0-A1EB-4CF7-9F35-ABFBB1040298}"/>
    <cellStyle name="Calculation 3 5 3" xfId="5261" xr:uid="{55486D02-F142-4DD3-80B0-8E01DEC83EB6}"/>
    <cellStyle name="Calculation 3 5 3 2" xfId="5262" xr:uid="{C6E123CC-8DBA-4220-9E0F-AC3BC792CCF0}"/>
    <cellStyle name="Calculation 3 5 3 3" xfId="5263" xr:uid="{F7DF94B4-B3B3-4D03-A86C-D273E24F2041}"/>
    <cellStyle name="Calculation 3 5 3 4" xfId="5264" xr:uid="{BC79951B-26BC-41ED-9B15-DB470990A198}"/>
    <cellStyle name="Calculation 3 5 4" xfId="5265" xr:uid="{36C9FD1E-5A6D-4C1F-9441-82D69715BE44}"/>
    <cellStyle name="Calculation 3 5 4 2" xfId="5266" xr:uid="{1053DF5D-578F-4C08-B479-37127AAEB48F}"/>
    <cellStyle name="Calculation 3 5 4 3" xfId="5267" xr:uid="{12EF71F9-460A-45D6-8B9E-BBAD52B7FA83}"/>
    <cellStyle name="Calculation 3 5 5" xfId="5268" xr:uid="{4978C6B5-9ACD-4551-8531-24161CCD0AFA}"/>
    <cellStyle name="Calculation 3 5 5 2" xfId="5269" xr:uid="{DAE4F994-A512-4DBD-9DC0-64B498DD466C}"/>
    <cellStyle name="Calculation 3 5 5 3" xfId="5270" xr:uid="{71AE4F2A-3405-4CA8-9FDC-013105624A46}"/>
    <cellStyle name="Calculation 3 5 6" xfId="5271" xr:uid="{2F5761A5-DD03-4424-8C5F-B5E051AFAF54}"/>
    <cellStyle name="Calculation 3 5 6 2" xfId="5272" xr:uid="{11351893-7190-461C-B0C7-6954CDED5AD3}"/>
    <cellStyle name="Calculation 3 5 6 3" xfId="5273" xr:uid="{8A55D728-4891-46E1-B3ED-E1DA2E19C9F8}"/>
    <cellStyle name="Calculation 3 5 7" xfId="5274" xr:uid="{86F2DF68-225C-4214-AE67-026A20D16492}"/>
    <cellStyle name="Calculation 3 5 7 2" xfId="5275" xr:uid="{7BB2281A-C32B-48FD-A6EB-6B821173134E}"/>
    <cellStyle name="Calculation 3 5 7 3" xfId="5276" xr:uid="{7307C8B3-CB07-4147-AF2E-19B2FB9BD529}"/>
    <cellStyle name="Calculation 3 5 8" xfId="5277" xr:uid="{DA813B78-1AFB-4C31-A901-FC90801680BA}"/>
    <cellStyle name="Calculation 3 5 8 2" xfId="5278" xr:uid="{1BF1E49F-D153-4A88-9753-A5738C25C39B}"/>
    <cellStyle name="Calculation 3 5 8 3" xfId="5279" xr:uid="{AC973A73-8272-456C-A9FD-B4EA06BF5182}"/>
    <cellStyle name="Calculation 3 5 9" xfId="5280" xr:uid="{A21F2197-1365-41C3-AEA6-3B78BC4438EC}"/>
    <cellStyle name="Calculation 3 5 9 2" xfId="5281" xr:uid="{258CE579-B3A7-4544-B75C-9730243A42F9}"/>
    <cellStyle name="Calculation 3 5 9 3" xfId="5282" xr:uid="{E7F877CB-5787-4FA1-98FC-344B186411C4}"/>
    <cellStyle name="Calculation 3 6" xfId="5283" xr:uid="{47E44446-B3EC-4EE2-B571-DEDE391A70EF}"/>
    <cellStyle name="Calculation 3 6 10" xfId="5284" xr:uid="{4DC1A5FE-A77C-49A3-B9BF-2316452AC5BD}"/>
    <cellStyle name="Calculation 3 6 10 2" xfId="5285" xr:uid="{E5BBEFBB-697C-40FD-AAEC-8FB6CEEDCBFA}"/>
    <cellStyle name="Calculation 3 6 10 3" xfId="5286" xr:uid="{77B44485-4BC9-4168-A64B-DAC8B7B134EF}"/>
    <cellStyle name="Calculation 3 6 11" xfId="5287" xr:uid="{F8F024F8-6367-4579-B441-863D10EC5B54}"/>
    <cellStyle name="Calculation 3 6 11 2" xfId="5288" xr:uid="{F3950AFE-99CD-4CB6-B531-3BB8A1098EDD}"/>
    <cellStyle name="Calculation 3 6 12" xfId="5289" xr:uid="{AA414CC9-42D4-490F-86AE-CBC18BF18641}"/>
    <cellStyle name="Calculation 3 6 2" xfId="5290" xr:uid="{14E550B2-4095-41E1-A431-883EEFDDB39D}"/>
    <cellStyle name="Calculation 3 6 2 10" xfId="5291" xr:uid="{A91664CD-9D43-4722-BD09-19AAFEDD4F25}"/>
    <cellStyle name="Calculation 3 6 2 10 2" xfId="5292" xr:uid="{D8B3E97E-4BB5-42C6-9456-33B897B58971}"/>
    <cellStyle name="Calculation 3 6 2 11" xfId="5293" xr:uid="{F9C2BE6E-4C73-4610-AF0D-9B67B61A14E4}"/>
    <cellStyle name="Calculation 3 6 2 2" xfId="5294" xr:uid="{6A95004C-CEA8-4E22-8D60-AAB97679D459}"/>
    <cellStyle name="Calculation 3 6 2 2 2" xfId="5295" xr:uid="{69ADF85A-8470-41B0-9EB3-E4F99C458532}"/>
    <cellStyle name="Calculation 3 6 2 2 3" xfId="5296" xr:uid="{3620B781-BD23-497C-9B4F-9361B1076257}"/>
    <cellStyle name="Calculation 3 6 2 2 4" xfId="5297" xr:uid="{838E0CF7-D2C9-4303-BB11-8B47316E90C0}"/>
    <cellStyle name="Calculation 3 6 2 3" xfId="5298" xr:uid="{EF6FDE76-19C1-4F83-89A0-BA976281CBE4}"/>
    <cellStyle name="Calculation 3 6 2 3 2" xfId="5299" xr:uid="{2A5566D2-932D-43D2-BBAA-A52ABC98B7B0}"/>
    <cellStyle name="Calculation 3 6 2 3 3" xfId="5300" xr:uid="{769776CD-368A-4619-AFB0-7D49E23E7036}"/>
    <cellStyle name="Calculation 3 6 2 4" xfId="5301" xr:uid="{803738A0-AC65-4A61-AB88-37D43FC0DF2C}"/>
    <cellStyle name="Calculation 3 6 2 4 2" xfId="5302" xr:uid="{820590E7-5026-4C2B-A100-A0D04AA1FA76}"/>
    <cellStyle name="Calculation 3 6 2 4 3" xfId="5303" xr:uid="{721D9B12-3365-430D-BE62-DC7F50C73CA1}"/>
    <cellStyle name="Calculation 3 6 2 5" xfId="5304" xr:uid="{1124981C-A6FA-4892-B433-09F088660445}"/>
    <cellStyle name="Calculation 3 6 2 5 2" xfId="5305" xr:uid="{E400C700-76A8-4F70-A808-41F7F35D9C79}"/>
    <cellStyle name="Calculation 3 6 2 5 3" xfId="5306" xr:uid="{57391FAF-39C5-4930-89C6-A3875357F587}"/>
    <cellStyle name="Calculation 3 6 2 6" xfId="5307" xr:uid="{B99CB22E-F704-4035-8859-1E669C6DEB8F}"/>
    <cellStyle name="Calculation 3 6 2 6 2" xfId="5308" xr:uid="{2CD786CA-74FC-4A91-B75D-5AEE08C5A6F5}"/>
    <cellStyle name="Calculation 3 6 2 6 3" xfId="5309" xr:uid="{B5946A29-B9AA-491D-BFCE-905B7EC468EA}"/>
    <cellStyle name="Calculation 3 6 2 7" xfId="5310" xr:uid="{5A16A6CB-9FA4-48B2-B246-D9AAB1CDD75D}"/>
    <cellStyle name="Calculation 3 6 2 7 2" xfId="5311" xr:uid="{DF5026EE-9A58-40C4-A87B-CC0309E1FF4D}"/>
    <cellStyle name="Calculation 3 6 2 7 3" xfId="5312" xr:uid="{0DBFE556-59CC-4A4D-A83D-A50F128DDDC7}"/>
    <cellStyle name="Calculation 3 6 2 8" xfId="5313" xr:uid="{6EA5BF4D-E4DF-45F0-9B5B-E9C1A36B8B7B}"/>
    <cellStyle name="Calculation 3 6 2 8 2" xfId="5314" xr:uid="{36F59FFA-3A64-4D13-8AED-DB2550DAA733}"/>
    <cellStyle name="Calculation 3 6 2 8 3" xfId="5315" xr:uid="{A0C62BD0-41A8-4367-8953-3FE31E73DDE2}"/>
    <cellStyle name="Calculation 3 6 2 9" xfId="5316" xr:uid="{B92797B5-70DC-47A5-9BC5-A73028990B88}"/>
    <cellStyle name="Calculation 3 6 2 9 2" xfId="5317" xr:uid="{94EC9D0C-D5CE-4F91-99D4-7D89762D63D8}"/>
    <cellStyle name="Calculation 3 6 2 9 3" xfId="5318" xr:uid="{9271E731-1E23-4A0B-9D94-A57E17105D22}"/>
    <cellStyle name="Calculation 3 6 3" xfId="5319" xr:uid="{08148262-0239-462B-B293-2D8F36F01B5F}"/>
    <cellStyle name="Calculation 3 6 3 2" xfId="5320" xr:uid="{513A830E-B9E6-44F0-BC02-68DB0F1C119D}"/>
    <cellStyle name="Calculation 3 6 3 3" xfId="5321" xr:uid="{E352E633-91E4-438A-9906-05FFA7E85521}"/>
    <cellStyle name="Calculation 3 6 3 4" xfId="5322" xr:uid="{2FA125FA-35D8-419D-BEA9-4B0CEA53D89C}"/>
    <cellStyle name="Calculation 3 6 4" xfId="5323" xr:uid="{B3D4A6CD-8860-4553-B68E-9A3F6B42F5F6}"/>
    <cellStyle name="Calculation 3 6 4 2" xfId="5324" xr:uid="{C5771779-06DE-456D-9E46-B4A6D50D0F9E}"/>
    <cellStyle name="Calculation 3 6 4 3" xfId="5325" xr:uid="{F1F4E318-A939-4F01-856A-79BC08982ED8}"/>
    <cellStyle name="Calculation 3 6 5" xfId="5326" xr:uid="{8C4DBB8B-43E2-4F1C-92BD-6815C134BC2C}"/>
    <cellStyle name="Calculation 3 6 5 2" xfId="5327" xr:uid="{5CED8A31-298B-4D89-9353-E8B110835C42}"/>
    <cellStyle name="Calculation 3 6 5 3" xfId="5328" xr:uid="{1EE217A4-F5DF-45FC-89EE-5CEC26CCC592}"/>
    <cellStyle name="Calculation 3 6 6" xfId="5329" xr:uid="{BE01420C-FABE-4904-B29E-5F57930A0E9C}"/>
    <cellStyle name="Calculation 3 6 6 2" xfId="5330" xr:uid="{35B098F5-46DE-4DEB-8029-826ECE97A8AC}"/>
    <cellStyle name="Calculation 3 6 6 3" xfId="5331" xr:uid="{3AECC074-0571-4FBB-9F4E-88E31825D38C}"/>
    <cellStyle name="Calculation 3 6 7" xfId="5332" xr:uid="{4BABD718-15F0-480A-BFDB-584358115F4F}"/>
    <cellStyle name="Calculation 3 6 7 2" xfId="5333" xr:uid="{8868FDE4-711D-4189-BC24-E82796F80619}"/>
    <cellStyle name="Calculation 3 6 7 3" xfId="5334" xr:uid="{07A6B7C2-E334-4588-879C-F7E997AD9A5F}"/>
    <cellStyle name="Calculation 3 6 8" xfId="5335" xr:uid="{2967ED48-B161-40B4-BFF8-36895DC70F56}"/>
    <cellStyle name="Calculation 3 6 8 2" xfId="5336" xr:uid="{24A411ED-CB27-4A22-8D8D-6F4B0B1DFD47}"/>
    <cellStyle name="Calculation 3 6 8 3" xfId="5337" xr:uid="{1EF606D8-D7EC-4B71-9FA7-66A599A8A80A}"/>
    <cellStyle name="Calculation 3 6 9" xfId="5338" xr:uid="{DD6B1857-F826-4599-B613-CECA350BCA4F}"/>
    <cellStyle name="Calculation 3 6 9 2" xfId="5339" xr:uid="{100EB8D8-B837-4064-8885-DE334F083565}"/>
    <cellStyle name="Calculation 3 6 9 3" xfId="5340" xr:uid="{2C94E8DE-8F25-4C1F-806B-E4A5104F085A}"/>
    <cellStyle name="Calculation 3 7" xfId="5341" xr:uid="{61495131-45DB-4090-86E2-32ED6F56921C}"/>
    <cellStyle name="Calculation 3 7 10" xfId="5342" xr:uid="{2ECF9D03-7A98-45A3-802D-658A6FB793A1}"/>
    <cellStyle name="Calculation 3 7 10 2" xfId="5343" xr:uid="{7E9073BD-D47B-4EF3-AC88-3CEA63A965C1}"/>
    <cellStyle name="Calculation 3 7 10 3" xfId="5344" xr:uid="{1FB07E31-5A24-4E82-B815-D6F12E6D7B52}"/>
    <cellStyle name="Calculation 3 7 11" xfId="5345" xr:uid="{5C7038C3-6D80-4142-A42B-5BC0487F4482}"/>
    <cellStyle name="Calculation 3 7 11 2" xfId="5346" xr:uid="{C69554B1-9086-4FFC-A820-FB50575B50F0}"/>
    <cellStyle name="Calculation 3 7 12" xfId="5347" xr:uid="{F5B2CB32-983F-49E3-B3E1-1DF798B2406D}"/>
    <cellStyle name="Calculation 3 7 2" xfId="5348" xr:uid="{C38083FA-E5BD-443C-BBA9-050210259E86}"/>
    <cellStyle name="Calculation 3 7 2 10" xfId="5349" xr:uid="{BF8F189C-CB61-43AE-BC90-568D934B9B0E}"/>
    <cellStyle name="Calculation 3 7 2 10 2" xfId="5350" xr:uid="{A12B6961-C72C-4ADD-95AC-4EAE96E6EADC}"/>
    <cellStyle name="Calculation 3 7 2 11" xfId="5351" xr:uid="{7F5B457F-DD51-424D-AA5D-01FE23D63FD1}"/>
    <cellStyle name="Calculation 3 7 2 2" xfId="5352" xr:uid="{7F4EE58D-E713-4E31-9676-EE7AB1AED51E}"/>
    <cellStyle name="Calculation 3 7 2 2 2" xfId="5353" xr:uid="{F8E9DC6F-1606-4539-BB2D-49BBCEF023BC}"/>
    <cellStyle name="Calculation 3 7 2 2 3" xfId="5354" xr:uid="{83C8510D-B697-4E47-B818-481994D63E93}"/>
    <cellStyle name="Calculation 3 7 2 2 4" xfId="5355" xr:uid="{491EB973-7AF9-43F9-9D22-91E21EB06742}"/>
    <cellStyle name="Calculation 3 7 2 3" xfId="5356" xr:uid="{AF4A382F-C5F5-4852-9191-404F3B5402E9}"/>
    <cellStyle name="Calculation 3 7 2 3 2" xfId="5357" xr:uid="{7D3340EF-AF24-4A4F-897B-F12FD7AB15A6}"/>
    <cellStyle name="Calculation 3 7 2 3 3" xfId="5358" xr:uid="{8236E8D4-6464-4A18-A851-CA8F5E212973}"/>
    <cellStyle name="Calculation 3 7 2 4" xfId="5359" xr:uid="{0040636F-0DC1-47FC-AD7D-0B58A3225BDC}"/>
    <cellStyle name="Calculation 3 7 2 4 2" xfId="5360" xr:uid="{25CA9A0B-98BF-4F14-8CA6-D4183D010072}"/>
    <cellStyle name="Calculation 3 7 2 4 3" xfId="5361" xr:uid="{7152BFAF-65BC-4931-B9F4-721FC587FD85}"/>
    <cellStyle name="Calculation 3 7 2 5" xfId="5362" xr:uid="{A1811E4D-4CA3-424C-8B8D-A874D80224C9}"/>
    <cellStyle name="Calculation 3 7 2 5 2" xfId="5363" xr:uid="{C75A3078-897F-42DC-8E65-DA02839D1B08}"/>
    <cellStyle name="Calculation 3 7 2 5 3" xfId="5364" xr:uid="{03FD53D5-AE4C-4AEE-A20F-BA4EE0292291}"/>
    <cellStyle name="Calculation 3 7 2 6" xfId="5365" xr:uid="{493C5A6B-AA57-41CA-A63F-E8FE307CDBFA}"/>
    <cellStyle name="Calculation 3 7 2 6 2" xfId="5366" xr:uid="{9F1DA94A-592E-4FF9-9E37-2E8693900651}"/>
    <cellStyle name="Calculation 3 7 2 6 3" xfId="5367" xr:uid="{A4C5BE82-B9E3-4DAD-8706-470CB6F5E66E}"/>
    <cellStyle name="Calculation 3 7 2 7" xfId="5368" xr:uid="{7E9D4558-5EBF-45B5-BDA1-3EE72A15E034}"/>
    <cellStyle name="Calculation 3 7 2 7 2" xfId="5369" xr:uid="{5180F450-2112-490D-8298-1942EA127C80}"/>
    <cellStyle name="Calculation 3 7 2 7 3" xfId="5370" xr:uid="{215FAFC9-7346-4DAE-8A36-8B35E0A3CAC3}"/>
    <cellStyle name="Calculation 3 7 2 8" xfId="5371" xr:uid="{FCF78262-6189-4C14-BF55-0A3273F0CC02}"/>
    <cellStyle name="Calculation 3 7 2 8 2" xfId="5372" xr:uid="{2A863F03-3631-456C-ADFB-406FF6674EF1}"/>
    <cellStyle name="Calculation 3 7 2 8 3" xfId="5373" xr:uid="{DA28A71B-A8A0-42CF-85FE-6E09176A6D51}"/>
    <cellStyle name="Calculation 3 7 2 9" xfId="5374" xr:uid="{A9B60DE1-9014-4AD9-BCF1-7EAFCB32998F}"/>
    <cellStyle name="Calculation 3 7 2 9 2" xfId="5375" xr:uid="{9D9C2071-B090-4D57-915B-882C0B2F581C}"/>
    <cellStyle name="Calculation 3 7 2 9 3" xfId="5376" xr:uid="{2B9BEB3E-1B3E-4FDE-AA7C-A4FC6048F2CE}"/>
    <cellStyle name="Calculation 3 7 3" xfId="5377" xr:uid="{1B6FE827-F5D1-4F88-857E-E62FEA04F9D5}"/>
    <cellStyle name="Calculation 3 7 3 2" xfId="5378" xr:uid="{A8C06E20-729D-49A1-8DF2-DFC504D8DC32}"/>
    <cellStyle name="Calculation 3 7 3 3" xfId="5379" xr:uid="{B173C47E-F533-4CD4-B853-97AF2AEC4638}"/>
    <cellStyle name="Calculation 3 7 3 4" xfId="5380" xr:uid="{3BB9119B-2BCA-4C28-8C30-0620EBC3C2E3}"/>
    <cellStyle name="Calculation 3 7 4" xfId="5381" xr:uid="{264109CE-5ACE-4D8E-9E6A-07C7C63A4897}"/>
    <cellStyle name="Calculation 3 7 4 2" xfId="5382" xr:uid="{E2E89BC9-17CA-425F-BD99-F66C188DAAD9}"/>
    <cellStyle name="Calculation 3 7 4 3" xfId="5383" xr:uid="{EAB969C8-64DB-4192-80DA-684B5C0006FC}"/>
    <cellStyle name="Calculation 3 7 5" xfId="5384" xr:uid="{86591ED6-7532-493C-91E0-B9F54A3DE3BD}"/>
    <cellStyle name="Calculation 3 7 5 2" xfId="5385" xr:uid="{4E6CDF44-B0EB-4B22-B32C-E86A0B17FA21}"/>
    <cellStyle name="Calculation 3 7 5 3" xfId="5386" xr:uid="{169F9961-6268-4D1F-B5A2-C3987AE94048}"/>
    <cellStyle name="Calculation 3 7 6" xfId="5387" xr:uid="{34BE2B1F-8958-4964-9923-318F450CF409}"/>
    <cellStyle name="Calculation 3 7 6 2" xfId="5388" xr:uid="{6B75A6ED-6A13-4045-8C12-34403A25B7EA}"/>
    <cellStyle name="Calculation 3 7 6 3" xfId="5389" xr:uid="{3D7841CA-42E3-4D9D-A4EA-C9B269F55CE2}"/>
    <cellStyle name="Calculation 3 7 7" xfId="5390" xr:uid="{3967A653-C39D-4649-B133-BCF798639B08}"/>
    <cellStyle name="Calculation 3 7 7 2" xfId="5391" xr:uid="{D01F2EF2-8BC8-4021-9A92-D33C03B3877F}"/>
    <cellStyle name="Calculation 3 7 7 3" xfId="5392" xr:uid="{563B3F98-2159-4FDE-BE36-D4C33D914000}"/>
    <cellStyle name="Calculation 3 7 8" xfId="5393" xr:uid="{DE514836-5B7A-41EF-A2C8-025F3C2DC6A0}"/>
    <cellStyle name="Calculation 3 7 8 2" xfId="5394" xr:uid="{7FB82F21-6F16-4672-ABC2-CF367BF5289C}"/>
    <cellStyle name="Calculation 3 7 8 3" xfId="5395" xr:uid="{834AE30F-0363-46DF-BB85-2A97903B0335}"/>
    <cellStyle name="Calculation 3 7 9" xfId="5396" xr:uid="{7D59D23F-0475-47FB-BB7E-9A50A87B1627}"/>
    <cellStyle name="Calculation 3 7 9 2" xfId="5397" xr:uid="{C38D8E1A-9A9E-402B-8898-4A3625CCB8F8}"/>
    <cellStyle name="Calculation 3 7 9 3" xfId="5398" xr:uid="{E871CF3C-3257-4156-AD67-5C1E0C97A571}"/>
    <cellStyle name="Calculation 3 8" xfId="5399" xr:uid="{41B074E3-8341-4F8A-88F6-6852159F89F3}"/>
    <cellStyle name="Calculation 3 8 10" xfId="5400" xr:uid="{E1787733-A910-408E-8C44-51CFA1410FC0}"/>
    <cellStyle name="Calculation 3 8 10 2" xfId="5401" xr:uid="{690B1768-CB51-41F5-94AF-4425EE7CE2E1}"/>
    <cellStyle name="Calculation 3 8 10 3" xfId="5402" xr:uid="{FD83CB9B-297A-4FB9-8CBB-F08D50CC6CB1}"/>
    <cellStyle name="Calculation 3 8 11" xfId="5403" xr:uid="{15226D9C-4F91-4F43-AE64-21A9F855A496}"/>
    <cellStyle name="Calculation 3 8 11 2" xfId="5404" xr:uid="{CCEDC633-782C-46A3-9147-F1FA3830C68F}"/>
    <cellStyle name="Calculation 3 8 12" xfId="5405" xr:uid="{3383F634-055C-447D-AF74-251D9880C519}"/>
    <cellStyle name="Calculation 3 8 2" xfId="5406" xr:uid="{FE9ADCEF-9226-409E-9EA9-3C86620D7934}"/>
    <cellStyle name="Calculation 3 8 2 10" xfId="5407" xr:uid="{9A41A9E0-2517-4943-8161-481D6CEE1ACF}"/>
    <cellStyle name="Calculation 3 8 2 10 2" xfId="5408" xr:uid="{112418A3-A8CE-45B0-ACF5-00CE338FD685}"/>
    <cellStyle name="Calculation 3 8 2 11" xfId="5409" xr:uid="{76DBD7FD-7801-4635-A021-A859C78A4F1B}"/>
    <cellStyle name="Calculation 3 8 2 2" xfId="5410" xr:uid="{54498D77-DF06-4DBE-977C-D40391ADAA5C}"/>
    <cellStyle name="Calculation 3 8 2 2 2" xfId="5411" xr:uid="{B144FDB2-B585-42B6-93E6-4A10CD62A72E}"/>
    <cellStyle name="Calculation 3 8 2 2 3" xfId="5412" xr:uid="{CA44610E-46BD-4A99-8B21-1FEDF0BA0A5A}"/>
    <cellStyle name="Calculation 3 8 2 2 4" xfId="5413" xr:uid="{D8AB2C4A-1EFD-4150-8867-1BB02257AB67}"/>
    <cellStyle name="Calculation 3 8 2 3" xfId="5414" xr:uid="{A4FFACC3-B964-4BD5-ACE7-6FD5864B19DD}"/>
    <cellStyle name="Calculation 3 8 2 3 2" xfId="5415" xr:uid="{A04F6916-105D-48FF-9C01-4340FA01F50B}"/>
    <cellStyle name="Calculation 3 8 2 3 3" xfId="5416" xr:uid="{03604160-8413-40B6-B220-4CF3453C7545}"/>
    <cellStyle name="Calculation 3 8 2 4" xfId="5417" xr:uid="{87AFBBC4-AF78-4A95-B341-2B74CCC1C4CB}"/>
    <cellStyle name="Calculation 3 8 2 4 2" xfId="5418" xr:uid="{F4B8D39D-F2E5-4BBE-AEE6-8867E01B08D2}"/>
    <cellStyle name="Calculation 3 8 2 4 3" xfId="5419" xr:uid="{D115BBC4-3F67-4B6A-8F5F-83B1CBE95539}"/>
    <cellStyle name="Calculation 3 8 2 5" xfId="5420" xr:uid="{C16A3688-3B47-4F86-BBDC-DD159F092ED1}"/>
    <cellStyle name="Calculation 3 8 2 5 2" xfId="5421" xr:uid="{A0446A76-C196-4065-A6ED-CD4BA6916AFB}"/>
    <cellStyle name="Calculation 3 8 2 5 3" xfId="5422" xr:uid="{94B3F9CA-66E1-4E01-BB2F-30197E8BDD78}"/>
    <cellStyle name="Calculation 3 8 2 6" xfId="5423" xr:uid="{B52645B7-1FFB-47F2-88D5-C587BFF37180}"/>
    <cellStyle name="Calculation 3 8 2 6 2" xfId="5424" xr:uid="{376004D0-567E-42FF-B74B-661B30D2FBE6}"/>
    <cellStyle name="Calculation 3 8 2 6 3" xfId="5425" xr:uid="{980F4121-BC8A-4BD7-B2F5-E6A2AD9DB810}"/>
    <cellStyle name="Calculation 3 8 2 7" xfId="5426" xr:uid="{55E8B226-98EE-4914-9CFD-9607F3ABA062}"/>
    <cellStyle name="Calculation 3 8 2 7 2" xfId="5427" xr:uid="{BACB9B2D-DF4B-4EF2-B765-E99D5863A17E}"/>
    <cellStyle name="Calculation 3 8 2 7 3" xfId="5428" xr:uid="{7BB6AF74-44D5-4012-BE1E-17015A87B434}"/>
    <cellStyle name="Calculation 3 8 2 8" xfId="5429" xr:uid="{345600A8-BD06-4A3A-A0BF-5F4ED6D28054}"/>
    <cellStyle name="Calculation 3 8 2 8 2" xfId="5430" xr:uid="{FFE13B14-D436-4B69-9918-1DDD4D095FE3}"/>
    <cellStyle name="Calculation 3 8 2 8 3" xfId="5431" xr:uid="{6D9064E3-CA57-4ADF-9FEB-DD749039CF42}"/>
    <cellStyle name="Calculation 3 8 2 9" xfId="5432" xr:uid="{FABBD391-5305-40F4-9078-713FF24EFBC0}"/>
    <cellStyle name="Calculation 3 8 2 9 2" xfId="5433" xr:uid="{FA5F0D7A-82E3-43AB-9D62-57010625E5F3}"/>
    <cellStyle name="Calculation 3 8 2 9 3" xfId="5434" xr:uid="{CA879161-B111-4C4B-BC55-067AAB58E4EA}"/>
    <cellStyle name="Calculation 3 8 3" xfId="5435" xr:uid="{7670DA97-9A65-4BE1-A961-2E58D6861DBE}"/>
    <cellStyle name="Calculation 3 8 3 2" xfId="5436" xr:uid="{A6DD0501-0B55-4F91-A788-23BA6F741BF9}"/>
    <cellStyle name="Calculation 3 8 3 3" xfId="5437" xr:uid="{31BF409F-B90D-4ADA-86C3-7CA6CDF3C82B}"/>
    <cellStyle name="Calculation 3 8 3 4" xfId="5438" xr:uid="{082FB0EC-4BFE-4BC4-897C-E67EED2523EA}"/>
    <cellStyle name="Calculation 3 8 4" xfId="5439" xr:uid="{DA153CD4-2317-483F-99AA-081B147B7392}"/>
    <cellStyle name="Calculation 3 8 4 2" xfId="5440" xr:uid="{8CED71CE-A48D-48CB-BE3F-C6B1E3AED862}"/>
    <cellStyle name="Calculation 3 8 4 3" xfId="5441" xr:uid="{96E5CFBA-F88F-431D-9570-A88B23643FDB}"/>
    <cellStyle name="Calculation 3 8 5" xfId="5442" xr:uid="{C1D04421-F1E2-4C79-A948-248997965F50}"/>
    <cellStyle name="Calculation 3 8 5 2" xfId="5443" xr:uid="{852E33DC-5DDD-4086-A88B-3C19D2C588B9}"/>
    <cellStyle name="Calculation 3 8 5 3" xfId="5444" xr:uid="{744DFF73-CC3C-4506-BCCC-FE6F59E8F9E8}"/>
    <cellStyle name="Calculation 3 8 6" xfId="5445" xr:uid="{4D5F404E-8406-466A-A1EF-9C486B49BD39}"/>
    <cellStyle name="Calculation 3 8 6 2" xfId="5446" xr:uid="{9822498A-C48C-4677-A172-14EBB5DB0A21}"/>
    <cellStyle name="Calculation 3 8 6 3" xfId="5447" xr:uid="{70BC0FC3-0D7C-4116-A7B9-DCF38EA326A4}"/>
    <cellStyle name="Calculation 3 8 7" xfId="5448" xr:uid="{11ED0CF0-A25C-40A5-952E-423DEB9C7B2A}"/>
    <cellStyle name="Calculation 3 8 7 2" xfId="5449" xr:uid="{96E5E133-0391-48DD-861B-05670A8E10B2}"/>
    <cellStyle name="Calculation 3 8 7 3" xfId="5450" xr:uid="{A2EFA3F6-D420-4E69-A9F4-25E729713012}"/>
    <cellStyle name="Calculation 3 8 8" xfId="5451" xr:uid="{21CDBACF-A6AF-42E8-B290-1C64AE1BB85A}"/>
    <cellStyle name="Calculation 3 8 8 2" xfId="5452" xr:uid="{A93A3A0F-1F51-4EE2-BAFC-88D409301CAC}"/>
    <cellStyle name="Calculation 3 8 8 3" xfId="5453" xr:uid="{B8DFF9AB-DC72-43D6-A68B-FCED5F92BF39}"/>
    <cellStyle name="Calculation 3 8 9" xfId="5454" xr:uid="{3AC6374A-98B9-4DDF-8733-DE2208BE97AE}"/>
    <cellStyle name="Calculation 3 8 9 2" xfId="5455" xr:uid="{AA27D79D-AF94-480A-945A-42337D71CFE3}"/>
    <cellStyle name="Calculation 3 8 9 3" xfId="5456" xr:uid="{A63D9886-63F0-4A94-BEBE-1B43D7693AB2}"/>
    <cellStyle name="Calculation 3 9" xfId="5457" xr:uid="{95ABD4B9-0DD7-4FA5-A0A3-878F8AA0067B}"/>
    <cellStyle name="Calculation 3 9 10" xfId="5458" xr:uid="{805846DA-77F7-46C1-81E8-138776605CA2}"/>
    <cellStyle name="Calculation 3 9 10 2" xfId="5459" xr:uid="{32F369B4-9BBD-4253-AA4F-0D3034930427}"/>
    <cellStyle name="Calculation 3 9 10 3" xfId="5460" xr:uid="{B75120D7-7CD4-4914-ADF5-39ABA918E811}"/>
    <cellStyle name="Calculation 3 9 11" xfId="5461" xr:uid="{4F7C4788-78A8-4027-AF02-AA3BDCEE6A36}"/>
    <cellStyle name="Calculation 3 9 11 2" xfId="5462" xr:uid="{7F8A0219-4D1D-4472-94CD-066F24D45AAD}"/>
    <cellStyle name="Calculation 3 9 12" xfId="5463" xr:uid="{B87C7AEC-B205-4099-AFCB-E4788EC1C60F}"/>
    <cellStyle name="Calculation 3 9 2" xfId="5464" xr:uid="{C871A6FE-A2B9-4F4C-B311-C1F4E0F2B047}"/>
    <cellStyle name="Calculation 3 9 2 10" xfId="5465" xr:uid="{4A1D175B-2674-4242-BE7B-F643CA3BC358}"/>
    <cellStyle name="Calculation 3 9 2 10 2" xfId="5466" xr:uid="{CE2E2684-22A3-4F24-851D-8D1D1B4F2250}"/>
    <cellStyle name="Calculation 3 9 2 11" xfId="5467" xr:uid="{C613452B-498B-438F-BFFB-26EA38FA9FD6}"/>
    <cellStyle name="Calculation 3 9 2 2" xfId="5468" xr:uid="{F7B69CB4-C993-42D7-B9D8-11CECD7F4AF5}"/>
    <cellStyle name="Calculation 3 9 2 2 2" xfId="5469" xr:uid="{8893299B-CCF9-4CBE-B199-C7686D79AFF5}"/>
    <cellStyle name="Calculation 3 9 2 2 3" xfId="5470" xr:uid="{E26C3EB3-D06E-4AD8-9A77-9D81FBD6E8F4}"/>
    <cellStyle name="Calculation 3 9 2 2 4" xfId="5471" xr:uid="{E19648C6-40C5-44C6-9D05-72B579C6FE4D}"/>
    <cellStyle name="Calculation 3 9 2 3" xfId="5472" xr:uid="{AF5CECAE-62FA-4E97-ABDA-41448766BA08}"/>
    <cellStyle name="Calculation 3 9 2 3 2" xfId="5473" xr:uid="{4DE6399D-9E03-444F-834E-E2FE4FAE5B0E}"/>
    <cellStyle name="Calculation 3 9 2 3 3" xfId="5474" xr:uid="{AF5BDF4D-31E7-4F43-8A71-FC8D0A0BC96B}"/>
    <cellStyle name="Calculation 3 9 2 4" xfId="5475" xr:uid="{1F709250-6911-4623-AF7F-0FCF0D1B1C5B}"/>
    <cellStyle name="Calculation 3 9 2 4 2" xfId="5476" xr:uid="{0D06D808-C7BC-4100-A37D-2D7EB1D29B5A}"/>
    <cellStyle name="Calculation 3 9 2 4 3" xfId="5477" xr:uid="{A92D1841-C1BE-49FB-ACE0-1940927795D8}"/>
    <cellStyle name="Calculation 3 9 2 5" xfId="5478" xr:uid="{DAA1E342-ADD0-4959-9797-55365A1F8416}"/>
    <cellStyle name="Calculation 3 9 2 5 2" xfId="5479" xr:uid="{F64EA12D-9C8A-488C-9D09-B59FC56CB4EB}"/>
    <cellStyle name="Calculation 3 9 2 5 3" xfId="5480" xr:uid="{AB888AD3-91C6-4446-81BF-49F84F8D28F6}"/>
    <cellStyle name="Calculation 3 9 2 6" xfId="5481" xr:uid="{9558B86A-0BAF-4F68-ACD6-98F9D190A145}"/>
    <cellStyle name="Calculation 3 9 2 6 2" xfId="5482" xr:uid="{BF0EC33C-D7E1-4BE5-90E4-0237D2BE74DC}"/>
    <cellStyle name="Calculation 3 9 2 6 3" xfId="5483" xr:uid="{8FFD63B2-447D-40A6-8B74-3FC1E75B6417}"/>
    <cellStyle name="Calculation 3 9 2 7" xfId="5484" xr:uid="{58190505-5CAA-4B5C-91BF-00419FE00669}"/>
    <cellStyle name="Calculation 3 9 2 7 2" xfId="5485" xr:uid="{60140285-E9EB-4093-9FBA-F7940F012077}"/>
    <cellStyle name="Calculation 3 9 2 7 3" xfId="5486" xr:uid="{985B2642-0A6B-4949-B7EB-2BAA3CA42951}"/>
    <cellStyle name="Calculation 3 9 2 8" xfId="5487" xr:uid="{38E64402-1334-4A3D-B9EC-37F4021EE743}"/>
    <cellStyle name="Calculation 3 9 2 8 2" xfId="5488" xr:uid="{82636546-1352-4A1D-935C-F3D04357435E}"/>
    <cellStyle name="Calculation 3 9 2 8 3" xfId="5489" xr:uid="{254BBC0B-1CD8-4171-910E-94418BCEE808}"/>
    <cellStyle name="Calculation 3 9 2 9" xfId="5490" xr:uid="{AF0C1D1D-4960-4E1A-A352-96CD4BB91D07}"/>
    <cellStyle name="Calculation 3 9 2 9 2" xfId="5491" xr:uid="{6CAFF4A5-C195-4958-99CD-35CBDA261AD4}"/>
    <cellStyle name="Calculation 3 9 2 9 3" xfId="5492" xr:uid="{BB6DB998-4EFE-4612-8333-AF8EBCDE14A1}"/>
    <cellStyle name="Calculation 3 9 3" xfId="5493" xr:uid="{525CC468-C40D-4E87-B1D4-CD135FA14181}"/>
    <cellStyle name="Calculation 3 9 3 2" xfId="5494" xr:uid="{977EDAD2-34C2-4F8E-88CE-E2CB8A848329}"/>
    <cellStyle name="Calculation 3 9 3 3" xfId="5495" xr:uid="{E3B90D5F-87B7-4F45-A1F8-93BB376F6901}"/>
    <cellStyle name="Calculation 3 9 3 4" xfId="5496" xr:uid="{A1CDFE62-546E-4E0D-8699-83DB77CEED6B}"/>
    <cellStyle name="Calculation 3 9 4" xfId="5497" xr:uid="{32B7BDC0-FB11-4E10-9D7D-EB337FFABE96}"/>
    <cellStyle name="Calculation 3 9 4 2" xfId="5498" xr:uid="{9D035301-3A02-4F3A-9A11-F896CF4BEDEB}"/>
    <cellStyle name="Calculation 3 9 4 3" xfId="5499" xr:uid="{FA691E53-AC22-4DD5-8F46-6855E3C21219}"/>
    <cellStyle name="Calculation 3 9 5" xfId="5500" xr:uid="{3B4E8BD0-56B2-4006-90E3-42E29B6833E0}"/>
    <cellStyle name="Calculation 3 9 5 2" xfId="5501" xr:uid="{90B35D2A-8D39-4FB4-831A-98DF7560409C}"/>
    <cellStyle name="Calculation 3 9 5 3" xfId="5502" xr:uid="{2BB80FA4-27C4-4AF8-8738-2E96EB660582}"/>
    <cellStyle name="Calculation 3 9 6" xfId="5503" xr:uid="{A1847ECF-06CD-4393-B468-AF5B35295632}"/>
    <cellStyle name="Calculation 3 9 6 2" xfId="5504" xr:uid="{16B8DE5A-27F7-48A0-89A2-8E9051112839}"/>
    <cellStyle name="Calculation 3 9 6 3" xfId="5505" xr:uid="{0F2ED52E-A6E3-4AAF-AAEA-390DF77B9A5F}"/>
    <cellStyle name="Calculation 3 9 7" xfId="5506" xr:uid="{7383B519-7303-4F16-A648-184F1131E288}"/>
    <cellStyle name="Calculation 3 9 7 2" xfId="5507" xr:uid="{EE63004E-028A-4A6F-90AB-2086D6C614DF}"/>
    <cellStyle name="Calculation 3 9 7 3" xfId="5508" xr:uid="{02C60079-6C21-4DA0-8A12-75C9A0D80C01}"/>
    <cellStyle name="Calculation 3 9 8" xfId="5509" xr:uid="{36A27ABF-83AD-448F-B40E-CCE9E2E32151}"/>
    <cellStyle name="Calculation 3 9 8 2" xfId="5510" xr:uid="{869EEB30-CB43-4232-A3BE-AB4670718D78}"/>
    <cellStyle name="Calculation 3 9 8 3" xfId="5511" xr:uid="{F3B8A61F-B2A9-4922-B0FB-C1A6743E5A32}"/>
    <cellStyle name="Calculation 3 9 9" xfId="5512" xr:uid="{47F092F2-16C0-4B4F-882E-599F25354BF2}"/>
    <cellStyle name="Calculation 3 9 9 2" xfId="5513" xr:uid="{09904BA8-B745-42E0-A128-998FE98571FD}"/>
    <cellStyle name="Calculation 3 9 9 3" xfId="5514" xr:uid="{D43437A8-3C32-4535-AFDA-AA99E0BE3791}"/>
    <cellStyle name="Calculation 30" xfId="5515" xr:uid="{F8BA1469-03A2-408B-9F1A-28E40E7C4DD8}"/>
    <cellStyle name="Calculation 30 2" xfId="5516" xr:uid="{4A3FC691-BC3D-47F4-A310-C62DF87ADE72}"/>
    <cellStyle name="Calculation 31" xfId="5517" xr:uid="{82755562-0DB1-486E-9F87-2F1A2BE10820}"/>
    <cellStyle name="Calculation 31 2" xfId="5518" xr:uid="{AD2466A3-6B78-4095-B885-DB937BD117D6}"/>
    <cellStyle name="Calculation 32" xfId="5519" xr:uid="{3BAEB2E2-3C5C-413A-8D63-E78E613920CE}"/>
    <cellStyle name="Calculation 32 2" xfId="5520" xr:uid="{244EDD09-66DE-444D-B8E4-42549CE40D89}"/>
    <cellStyle name="Calculation 33" xfId="5521" xr:uid="{022E697B-07D0-4979-B43C-8293AD8CCD8F}"/>
    <cellStyle name="Calculation 33 2" xfId="5522" xr:uid="{2AD3034D-6D0A-4034-A5B6-1CC3FEB6B1F0}"/>
    <cellStyle name="Calculation 34" xfId="5523" xr:uid="{2A2EC604-1DF3-432F-9B44-9354F0805CFE}"/>
    <cellStyle name="Calculation 34 2" xfId="5524" xr:uid="{96460B8D-B1F0-46DC-9B01-5699621FB4DA}"/>
    <cellStyle name="Calculation 35" xfId="5525" xr:uid="{D0AB770A-83FB-4BC3-9CA4-C4B6285FBEA5}"/>
    <cellStyle name="Calculation 35 2" xfId="5526" xr:uid="{15EE0CF3-1081-441F-BD24-0FE76D127C9F}"/>
    <cellStyle name="Calculation 36" xfId="5527" xr:uid="{B828D80C-BEF4-4CC6-9086-277E4C40E8ED}"/>
    <cellStyle name="Calculation 36 2" xfId="5528" xr:uid="{AED5F7C3-6C4C-459A-9B62-B05F6ABA4D66}"/>
    <cellStyle name="Calculation 37" xfId="5529" xr:uid="{8D142981-BDC9-4896-8089-444BA53A273F}"/>
    <cellStyle name="Calculation 37 2" xfId="5530" xr:uid="{6A1E6860-62DA-46EC-BBB6-414E6408D1FC}"/>
    <cellStyle name="Calculation 38" xfId="5531" xr:uid="{DC1E6958-4A00-43CB-8EBC-D5025A6B3B9B}"/>
    <cellStyle name="Calculation 38 2" xfId="5532" xr:uid="{F61F1046-F6AB-4341-82B5-61F001475C40}"/>
    <cellStyle name="Calculation 39" xfId="5533" xr:uid="{A5A2BBE3-FC1C-40D4-92AF-1606E2B99CA1}"/>
    <cellStyle name="Calculation 39 2" xfId="5534" xr:uid="{DC2CD0F7-1DE8-4014-9BB0-0A15149B496D}"/>
    <cellStyle name="Calculation 4" xfId="5535" xr:uid="{35FD1861-3B65-433C-944E-B715AB5C1891}"/>
    <cellStyle name="Calculation 4 10" xfId="5536" xr:uid="{76149CEE-C788-4149-9904-4F918BAB4F53}"/>
    <cellStyle name="Calculation 4 10 10" xfId="5537" xr:uid="{E5594C80-9325-44E9-984B-F4399042BBAC}"/>
    <cellStyle name="Calculation 4 10 10 2" xfId="5538" xr:uid="{D34F60BF-F06E-4C9F-8DC1-C4C95B9DC038}"/>
    <cellStyle name="Calculation 4 10 10 3" xfId="5539" xr:uid="{668F4A40-F337-471D-8711-2DDB6CDB4FE7}"/>
    <cellStyle name="Calculation 4 10 11" xfId="5540" xr:uid="{1B0C4B8D-424D-453A-8914-8CBA9AF26742}"/>
    <cellStyle name="Calculation 4 10 11 2" xfId="5541" xr:uid="{FED0409E-9D30-458B-A256-3C62A2755F68}"/>
    <cellStyle name="Calculation 4 10 12" xfId="5542" xr:uid="{8F8A9D8A-4B43-4965-AC9C-2223E0A6D715}"/>
    <cellStyle name="Calculation 4 10 2" xfId="5543" xr:uid="{8D61971B-46C3-4368-BB13-460DADFF3C64}"/>
    <cellStyle name="Calculation 4 10 2 10" xfId="5544" xr:uid="{4863CE11-DE56-46F6-B829-BA6BE96F941D}"/>
    <cellStyle name="Calculation 4 10 2 10 2" xfId="5545" xr:uid="{A7F896C9-B018-431B-8356-27203F1BFE89}"/>
    <cellStyle name="Calculation 4 10 2 11" xfId="5546" xr:uid="{7620A1A5-6F7A-4F04-8658-5AC5A42DDAFA}"/>
    <cellStyle name="Calculation 4 10 2 2" xfId="5547" xr:uid="{2EF96424-7BC3-4F65-B6D1-F246406164E7}"/>
    <cellStyle name="Calculation 4 10 2 2 2" xfId="5548" xr:uid="{352A78EB-7F1B-4A3C-A7E9-272407B1AABC}"/>
    <cellStyle name="Calculation 4 10 2 2 3" xfId="5549" xr:uid="{6822E194-FA03-40D7-BE93-FE0E1B7B8CDD}"/>
    <cellStyle name="Calculation 4 10 2 2 4" xfId="5550" xr:uid="{EC961453-F365-4F2C-BE27-73BFAFD0D555}"/>
    <cellStyle name="Calculation 4 10 2 3" xfId="5551" xr:uid="{37FA8E3A-A8CB-4BFD-B818-28E2EE09A8F6}"/>
    <cellStyle name="Calculation 4 10 2 3 2" xfId="5552" xr:uid="{F217348D-BAEE-45F1-82DE-E1600EEFFB85}"/>
    <cellStyle name="Calculation 4 10 2 3 3" xfId="5553" xr:uid="{F2936AF0-749E-45FC-BE94-756D4D88D991}"/>
    <cellStyle name="Calculation 4 10 2 4" xfId="5554" xr:uid="{B1390B52-74C1-455B-8A27-DD4941251442}"/>
    <cellStyle name="Calculation 4 10 2 4 2" xfId="5555" xr:uid="{269468CD-CEEE-4FA4-A408-C510A5C116C6}"/>
    <cellStyle name="Calculation 4 10 2 4 3" xfId="5556" xr:uid="{CDFE3FB3-0E95-4BFD-9401-BDABCC2DDE48}"/>
    <cellStyle name="Calculation 4 10 2 5" xfId="5557" xr:uid="{47631B51-6270-417D-818C-EF4F8793D857}"/>
    <cellStyle name="Calculation 4 10 2 5 2" xfId="5558" xr:uid="{E912DEC0-93FE-47CE-ADA7-AE156EECDB7B}"/>
    <cellStyle name="Calculation 4 10 2 5 3" xfId="5559" xr:uid="{C1D60E20-EE98-4D99-ABE6-9EA237367854}"/>
    <cellStyle name="Calculation 4 10 2 6" xfId="5560" xr:uid="{B923C4AD-07C7-4A1E-9D89-C0C16F6904EF}"/>
    <cellStyle name="Calculation 4 10 2 6 2" xfId="5561" xr:uid="{B7F97042-B761-45E0-9E5D-230363D47B0D}"/>
    <cellStyle name="Calculation 4 10 2 6 3" xfId="5562" xr:uid="{C4D69845-F578-48CF-BDD2-51EFAB58E72A}"/>
    <cellStyle name="Calculation 4 10 2 7" xfId="5563" xr:uid="{014F9180-B38E-4B56-9017-689D6956D0F5}"/>
    <cellStyle name="Calculation 4 10 2 7 2" xfId="5564" xr:uid="{06CFA8AF-C291-4390-9227-0EEF9586A9A8}"/>
    <cellStyle name="Calculation 4 10 2 7 3" xfId="5565" xr:uid="{B664DEB4-5044-4A22-9A64-260716B9D7F9}"/>
    <cellStyle name="Calculation 4 10 2 8" xfId="5566" xr:uid="{32261DCB-F333-476B-B96B-58567865ED39}"/>
    <cellStyle name="Calculation 4 10 2 8 2" xfId="5567" xr:uid="{D38B6056-B3E4-4ED4-8C14-FF4E21A2222D}"/>
    <cellStyle name="Calculation 4 10 2 8 3" xfId="5568" xr:uid="{C66F1BA6-0F15-447F-975A-4109DE68C485}"/>
    <cellStyle name="Calculation 4 10 2 9" xfId="5569" xr:uid="{023C3D05-04F3-43D3-9AA5-3215E438FD47}"/>
    <cellStyle name="Calculation 4 10 2 9 2" xfId="5570" xr:uid="{6CECA304-2F5C-42DE-89F4-C2716371699A}"/>
    <cellStyle name="Calculation 4 10 2 9 3" xfId="5571" xr:uid="{418DC554-F675-405B-8E1D-BF02703F3E76}"/>
    <cellStyle name="Calculation 4 10 3" xfId="5572" xr:uid="{B397C232-EF62-4785-8810-2659BE82140E}"/>
    <cellStyle name="Calculation 4 10 3 2" xfId="5573" xr:uid="{0841BCEE-2505-4AEB-82E2-E19C8436E21C}"/>
    <cellStyle name="Calculation 4 10 3 3" xfId="5574" xr:uid="{07CB866E-5074-466B-9E14-483647AFA837}"/>
    <cellStyle name="Calculation 4 10 3 4" xfId="5575" xr:uid="{593D5697-4386-4081-800D-8178473FB369}"/>
    <cellStyle name="Calculation 4 10 4" xfId="5576" xr:uid="{C6A65EC1-32FC-45BE-8423-D98D866C671C}"/>
    <cellStyle name="Calculation 4 10 4 2" xfId="5577" xr:uid="{F1FF2810-95EB-4334-A849-248B4E3B8127}"/>
    <cellStyle name="Calculation 4 10 4 3" xfId="5578" xr:uid="{EFCC89AB-78BB-4D07-BCE3-B0703ACC7363}"/>
    <cellStyle name="Calculation 4 10 5" xfId="5579" xr:uid="{317E55F7-E408-4881-A2BB-A1EA8B8BE06C}"/>
    <cellStyle name="Calculation 4 10 5 2" xfId="5580" xr:uid="{BE1E0CE2-C7C3-4466-8D97-67D6F7C40E4D}"/>
    <cellStyle name="Calculation 4 10 5 3" xfId="5581" xr:uid="{5569957B-E45E-49F2-879C-8B9C556209AE}"/>
    <cellStyle name="Calculation 4 10 6" xfId="5582" xr:uid="{B46CC82E-7953-4563-AF5A-43FA61732672}"/>
    <cellStyle name="Calculation 4 10 6 2" xfId="5583" xr:uid="{0AAB0904-9FF4-48CD-B6B9-885E3491B61F}"/>
    <cellStyle name="Calculation 4 10 6 3" xfId="5584" xr:uid="{F9392CD6-2442-4E17-A765-7B86D76E0FF5}"/>
    <cellStyle name="Calculation 4 10 7" xfId="5585" xr:uid="{E4F45E5E-A628-4B12-B641-B58E384A76C5}"/>
    <cellStyle name="Calculation 4 10 7 2" xfId="5586" xr:uid="{318CF450-639A-48B0-BA4B-0AB7C77A33C9}"/>
    <cellStyle name="Calculation 4 10 7 3" xfId="5587" xr:uid="{9264B278-A47D-4488-B507-296E5475AE83}"/>
    <cellStyle name="Calculation 4 10 8" xfId="5588" xr:uid="{EB063782-7D79-46E6-9906-1C83A70449BD}"/>
    <cellStyle name="Calculation 4 10 8 2" xfId="5589" xr:uid="{3EFB5D0E-F855-497C-9B50-A33C3F04E090}"/>
    <cellStyle name="Calculation 4 10 8 3" xfId="5590" xr:uid="{0EA306CA-C052-46EB-B4DB-05D729204E23}"/>
    <cellStyle name="Calculation 4 10 9" xfId="5591" xr:uid="{28AD692F-590C-4CB6-B672-41B85CDAD80F}"/>
    <cellStyle name="Calculation 4 10 9 2" xfId="5592" xr:uid="{8FE87C5E-C006-452C-98B8-45241D01E52C}"/>
    <cellStyle name="Calculation 4 10 9 3" xfId="5593" xr:uid="{83E4EF6B-98A1-4E8A-8017-1ED31D814638}"/>
    <cellStyle name="Calculation 4 11" xfId="5594" xr:uid="{3136B447-37EE-4E72-876E-A97979BCCAE6}"/>
    <cellStyle name="Calculation 4 11 10" xfId="5595" xr:uid="{E5E5390D-C62D-42AC-A346-3482E0B84592}"/>
    <cellStyle name="Calculation 4 11 10 2" xfId="5596" xr:uid="{01195502-FBDA-49CC-8F14-B35C0CC88B25}"/>
    <cellStyle name="Calculation 4 11 10 3" xfId="5597" xr:uid="{0AF06D7C-C3D4-4BAA-A2CE-CA9F11F6EB62}"/>
    <cellStyle name="Calculation 4 11 11" xfId="5598" xr:uid="{116C3409-6CB4-43D9-962F-0A3D26797688}"/>
    <cellStyle name="Calculation 4 11 11 2" xfId="5599" xr:uid="{A72389F6-7135-4BD3-BD38-4E3C7BB3A47D}"/>
    <cellStyle name="Calculation 4 11 12" xfId="5600" xr:uid="{234A6242-C83E-4C55-8AC0-B136E766B460}"/>
    <cellStyle name="Calculation 4 11 2" xfId="5601" xr:uid="{ED8291D1-F1A5-4514-B773-670D624887E3}"/>
    <cellStyle name="Calculation 4 11 2 10" xfId="5602" xr:uid="{1EC5C154-A348-4965-A397-187979532F4B}"/>
    <cellStyle name="Calculation 4 11 2 10 2" xfId="5603" xr:uid="{61EECF8C-5890-4749-8E84-40DFFE03675C}"/>
    <cellStyle name="Calculation 4 11 2 11" xfId="5604" xr:uid="{BAFD34D8-0DA9-4A57-9A86-8C269DFD6826}"/>
    <cellStyle name="Calculation 4 11 2 2" xfId="5605" xr:uid="{E5C73C0E-8EC0-4BBC-AF9C-3D8EEBBF17AE}"/>
    <cellStyle name="Calculation 4 11 2 2 2" xfId="5606" xr:uid="{FB2BE225-74F6-41C1-A661-1A8CBC0BD75B}"/>
    <cellStyle name="Calculation 4 11 2 2 3" xfId="5607" xr:uid="{1D51285E-F80C-45BE-9BCE-27BF8D395125}"/>
    <cellStyle name="Calculation 4 11 2 2 4" xfId="5608" xr:uid="{67F6CA9C-37EA-47B8-93E0-D04FC91AFBFB}"/>
    <cellStyle name="Calculation 4 11 2 3" xfId="5609" xr:uid="{155A3FBB-4AEE-4581-8DDA-EFB0D15685C7}"/>
    <cellStyle name="Calculation 4 11 2 3 2" xfId="5610" xr:uid="{968AD7B5-2E02-4984-AA13-BFB51675CB54}"/>
    <cellStyle name="Calculation 4 11 2 3 3" xfId="5611" xr:uid="{F1DAD4EF-F40E-486A-82A4-C14EC6B00082}"/>
    <cellStyle name="Calculation 4 11 2 4" xfId="5612" xr:uid="{8B7B252B-F41D-4672-8C55-CCA7A500BBA5}"/>
    <cellStyle name="Calculation 4 11 2 4 2" xfId="5613" xr:uid="{8F8E5ED9-65ED-4942-B58E-7614108D5363}"/>
    <cellStyle name="Calculation 4 11 2 4 3" xfId="5614" xr:uid="{C0A3D784-46CA-4069-9ACE-8570AC321FD3}"/>
    <cellStyle name="Calculation 4 11 2 5" xfId="5615" xr:uid="{B64782BC-12C0-4F30-91DF-4B8C8BA1103B}"/>
    <cellStyle name="Calculation 4 11 2 5 2" xfId="5616" xr:uid="{AE694C22-BD57-4A29-A2C7-4115F1485442}"/>
    <cellStyle name="Calculation 4 11 2 5 3" xfId="5617" xr:uid="{4D826F8C-98CE-4EB6-B711-89F3C84D2C6B}"/>
    <cellStyle name="Calculation 4 11 2 6" xfId="5618" xr:uid="{DAB84CD8-6AE5-4AA8-908C-4523B7D6F40B}"/>
    <cellStyle name="Calculation 4 11 2 6 2" xfId="5619" xr:uid="{6E591FE9-CCAC-4EF0-97DF-04723AABB60C}"/>
    <cellStyle name="Calculation 4 11 2 6 3" xfId="5620" xr:uid="{A440E98C-A171-4759-80BB-28CC7ECB49E4}"/>
    <cellStyle name="Calculation 4 11 2 7" xfId="5621" xr:uid="{5988B5C2-6A4B-4F55-A655-C021B12FED5D}"/>
    <cellStyle name="Calculation 4 11 2 7 2" xfId="5622" xr:uid="{81D36633-E9C3-4139-85C8-704162BB3B2A}"/>
    <cellStyle name="Calculation 4 11 2 7 3" xfId="5623" xr:uid="{300240D8-82DD-406B-B5DB-973B8CB0608A}"/>
    <cellStyle name="Calculation 4 11 2 8" xfId="5624" xr:uid="{4613A0DA-C4C3-4C39-8A0E-36649BD1515F}"/>
    <cellStyle name="Calculation 4 11 2 8 2" xfId="5625" xr:uid="{D2414534-E772-40B4-98EB-A16317620442}"/>
    <cellStyle name="Calculation 4 11 2 8 3" xfId="5626" xr:uid="{E6F138A3-14A5-44C0-8DC7-573A149B470B}"/>
    <cellStyle name="Calculation 4 11 2 9" xfId="5627" xr:uid="{43DE513B-6652-491E-A425-71CFF864287C}"/>
    <cellStyle name="Calculation 4 11 2 9 2" xfId="5628" xr:uid="{16AC78CE-6C05-4009-A86D-04CD8DD0D7CD}"/>
    <cellStyle name="Calculation 4 11 2 9 3" xfId="5629" xr:uid="{86C68AD0-21E3-4E46-863C-54B68F8840A2}"/>
    <cellStyle name="Calculation 4 11 3" xfId="5630" xr:uid="{2F95D70E-D967-4AC5-B34E-A831363620E8}"/>
    <cellStyle name="Calculation 4 11 3 2" xfId="5631" xr:uid="{1A820112-09DE-4075-8C9A-99F8F080CB11}"/>
    <cellStyle name="Calculation 4 11 3 3" xfId="5632" xr:uid="{FB8995DC-D2DE-4406-BDE0-99F387C4B8CA}"/>
    <cellStyle name="Calculation 4 11 3 4" xfId="5633" xr:uid="{1C4EC3BC-AB75-49D1-AB96-F40B48E1FA3C}"/>
    <cellStyle name="Calculation 4 11 4" xfId="5634" xr:uid="{440867BC-8A83-49ED-89B6-14B510C8D1DC}"/>
    <cellStyle name="Calculation 4 11 4 2" xfId="5635" xr:uid="{EE0A2238-3AE7-4D9E-BE80-A8D16F18C350}"/>
    <cellStyle name="Calculation 4 11 4 3" xfId="5636" xr:uid="{54B1D60D-CF2F-433A-B65D-029F859EFED5}"/>
    <cellStyle name="Calculation 4 11 5" xfId="5637" xr:uid="{53C9E0A3-88A6-4062-90FC-3CEF6C2CB228}"/>
    <cellStyle name="Calculation 4 11 5 2" xfId="5638" xr:uid="{150E0596-6CE6-482D-B58A-59A07F265C4C}"/>
    <cellStyle name="Calculation 4 11 5 3" xfId="5639" xr:uid="{C10C3F42-EEA3-4D09-9DF1-E7B6743496C5}"/>
    <cellStyle name="Calculation 4 11 6" xfId="5640" xr:uid="{3168BB01-489C-4F99-9BC1-999D6041F482}"/>
    <cellStyle name="Calculation 4 11 6 2" xfId="5641" xr:uid="{3126C4AE-8DDE-4ACD-A595-1D4E9F715A30}"/>
    <cellStyle name="Calculation 4 11 6 3" xfId="5642" xr:uid="{5097B9CC-D80D-455C-B397-DDBD86160477}"/>
    <cellStyle name="Calculation 4 11 7" xfId="5643" xr:uid="{2F1A638C-98DA-4A64-BB14-E4E63F638177}"/>
    <cellStyle name="Calculation 4 11 7 2" xfId="5644" xr:uid="{D73DAD36-BAEF-46BB-8E5A-15BAE54ED8D6}"/>
    <cellStyle name="Calculation 4 11 7 3" xfId="5645" xr:uid="{41E61F23-DEB8-4F2C-ACB2-8DB8FB6A88AD}"/>
    <cellStyle name="Calculation 4 11 8" xfId="5646" xr:uid="{7E8E53D8-437F-451E-BA9A-BFB7B3162088}"/>
    <cellStyle name="Calculation 4 11 8 2" xfId="5647" xr:uid="{30B5BC2D-969D-45C3-9042-D269D454B271}"/>
    <cellStyle name="Calculation 4 11 8 3" xfId="5648" xr:uid="{FDC107E5-538B-4A01-9087-6FF988507BA3}"/>
    <cellStyle name="Calculation 4 11 9" xfId="5649" xr:uid="{9D5BFF3C-7647-4AD4-B410-0A166F263BE3}"/>
    <cellStyle name="Calculation 4 11 9 2" xfId="5650" xr:uid="{92D6F6CF-3BB1-48DE-9441-8B4205D86CB9}"/>
    <cellStyle name="Calculation 4 11 9 3" xfId="5651" xr:uid="{383752E6-A0F2-48DC-9C7C-23BE96B3C1FB}"/>
    <cellStyle name="Calculation 4 12" xfId="5652" xr:uid="{0FC0010F-C4D9-48E7-A0FC-CA5CB11B93F5}"/>
    <cellStyle name="Calculation 4 12 10" xfId="5653" xr:uid="{79B36515-CEBF-4161-8168-F9ABE168677D}"/>
    <cellStyle name="Calculation 4 12 10 2" xfId="5654" xr:uid="{50013FB6-56BC-448D-837C-81257604BFB2}"/>
    <cellStyle name="Calculation 4 12 11" xfId="5655" xr:uid="{BC89BF94-98B3-4AA5-A9A5-D143C2231A0B}"/>
    <cellStyle name="Calculation 4 12 2" xfId="5656" xr:uid="{AAEEB205-5F6C-4EB4-8A3D-8A8D291A5056}"/>
    <cellStyle name="Calculation 4 12 2 2" xfId="5657" xr:uid="{F129315D-4094-4609-962C-290B21B798F0}"/>
    <cellStyle name="Calculation 4 12 2 3" xfId="5658" xr:uid="{5CEAB736-EF64-419D-B24B-31445A35373D}"/>
    <cellStyle name="Calculation 4 12 2 4" xfId="5659" xr:uid="{ADAE350B-EC40-4389-B193-ECAB42A605E3}"/>
    <cellStyle name="Calculation 4 12 3" xfId="5660" xr:uid="{85771A3C-628E-4AEB-9DE8-0DDE0DE2D6E7}"/>
    <cellStyle name="Calculation 4 12 3 2" xfId="5661" xr:uid="{1DAC6C11-690D-4483-ADBA-FBC552126085}"/>
    <cellStyle name="Calculation 4 12 3 3" xfId="5662" xr:uid="{05D01C8D-619D-465E-840D-76C1957814EA}"/>
    <cellStyle name="Calculation 4 12 4" xfId="5663" xr:uid="{C5388699-3EE9-41C6-84C0-2FD868094AB5}"/>
    <cellStyle name="Calculation 4 12 4 2" xfId="5664" xr:uid="{405AD869-2071-4AAF-87FE-98FCEFF3590A}"/>
    <cellStyle name="Calculation 4 12 4 3" xfId="5665" xr:uid="{BA629D58-A932-41A6-90B2-11F33D2F3237}"/>
    <cellStyle name="Calculation 4 12 5" xfId="5666" xr:uid="{92789390-0BEF-40B8-859B-E1593124EA7F}"/>
    <cellStyle name="Calculation 4 12 5 2" xfId="5667" xr:uid="{3F5B8FC6-A3C1-4CDF-888F-25A5CCC71F29}"/>
    <cellStyle name="Calculation 4 12 5 3" xfId="5668" xr:uid="{A51DF725-71B4-42C5-B09B-2F0DBBCA4E79}"/>
    <cellStyle name="Calculation 4 12 6" xfId="5669" xr:uid="{FEC231EB-0F5C-4103-81E5-D7EBBABAF89D}"/>
    <cellStyle name="Calculation 4 12 6 2" xfId="5670" xr:uid="{334C5E89-C6A4-413E-B272-BA6D1D2D0BE3}"/>
    <cellStyle name="Calculation 4 12 6 3" xfId="5671" xr:uid="{C953AFB3-CCD4-4973-B457-AF9BBE392205}"/>
    <cellStyle name="Calculation 4 12 7" xfId="5672" xr:uid="{A501BC6B-42B4-4849-85A8-70815DBCBE02}"/>
    <cellStyle name="Calculation 4 12 7 2" xfId="5673" xr:uid="{470BC1B1-49BA-4EE7-8AEB-A1460C0EABF8}"/>
    <cellStyle name="Calculation 4 12 7 3" xfId="5674" xr:uid="{FDB6FE73-101B-46CF-B935-9F83E7C29FBA}"/>
    <cellStyle name="Calculation 4 12 8" xfId="5675" xr:uid="{B145B69F-3E65-45DC-BAE6-84D2F8A6E1ED}"/>
    <cellStyle name="Calculation 4 12 8 2" xfId="5676" xr:uid="{3A1D24B3-A61F-4DF8-890E-10C8DC254FAA}"/>
    <cellStyle name="Calculation 4 12 8 3" xfId="5677" xr:uid="{25DE1F5C-BB1D-4B17-A552-7A1C060254DA}"/>
    <cellStyle name="Calculation 4 12 9" xfId="5678" xr:uid="{9E963DB7-6753-4D51-B714-A5C8DDDD0DCC}"/>
    <cellStyle name="Calculation 4 12 9 2" xfId="5679" xr:uid="{4C933930-D852-4BA0-971A-2FB6E416A2E8}"/>
    <cellStyle name="Calculation 4 12 9 3" xfId="5680" xr:uid="{A19D5983-E0E0-470F-9731-13904D7C5DC7}"/>
    <cellStyle name="Calculation 4 13" xfId="5681" xr:uid="{77CF67DD-9D3F-4B2B-BE8D-4DB59DDDCDD4}"/>
    <cellStyle name="Calculation 4 13 2" xfId="5682" xr:uid="{E1319DDE-016D-4D10-87D4-CCC2718522E1}"/>
    <cellStyle name="Calculation 4 13 3" xfId="5683" xr:uid="{57C1C747-27F6-43BC-8FA2-9F6BB26BD409}"/>
    <cellStyle name="Calculation 4 13 4" xfId="5684" xr:uid="{78A5DF0D-5615-4A4C-BC59-D3FABFB2A64A}"/>
    <cellStyle name="Calculation 4 14" xfId="5685" xr:uid="{9C866F8B-D1CB-4859-8A93-71E1893A77BC}"/>
    <cellStyle name="Calculation 4 14 2" xfId="5686" xr:uid="{A2755535-FE23-477D-BEFA-084741AC11B8}"/>
    <cellStyle name="Calculation 4 14 3" xfId="5687" xr:uid="{CDEE9FF5-CB03-4356-AD7C-40991E7B185A}"/>
    <cellStyle name="Calculation 4 15" xfId="5688" xr:uid="{D1552B28-11B8-4695-8253-961A55BC195F}"/>
    <cellStyle name="Calculation 4 15 2" xfId="5689" xr:uid="{EEB9B2DA-DE68-433B-8B50-3F87CDBF1E18}"/>
    <cellStyle name="Calculation 4 15 3" xfId="5690" xr:uid="{1C9482E5-A62A-45A8-A644-51528DD510C0}"/>
    <cellStyle name="Calculation 4 16" xfId="5691" xr:uid="{F6E2EE70-365B-408B-AC0F-06A7B1946DF0}"/>
    <cellStyle name="Calculation 4 16 2" xfId="5692" xr:uid="{01419D50-1A0A-43EF-800C-DE9226AA6D18}"/>
    <cellStyle name="Calculation 4 16 3" xfId="5693" xr:uid="{0092CB61-8D1C-46FA-BCB9-7676EEA92B8B}"/>
    <cellStyle name="Calculation 4 17" xfId="5694" xr:uid="{2DD4A393-F514-4A59-9D3A-B4740624CA2F}"/>
    <cellStyle name="Calculation 4 17 2" xfId="5695" xr:uid="{179C263B-9A4A-43E6-AAC3-3B655EDF617A}"/>
    <cellStyle name="Calculation 4 17 3" xfId="5696" xr:uid="{053F5559-2850-46BB-8017-2965359B31DC}"/>
    <cellStyle name="Calculation 4 18" xfId="5697" xr:uid="{1DB89438-2884-4664-9AC7-FA3C7C9A70C0}"/>
    <cellStyle name="Calculation 4 18 2" xfId="5698" xr:uid="{8D3189C8-55D5-4B1B-8982-902FB5624E67}"/>
    <cellStyle name="Calculation 4 18 3" xfId="5699" xr:uid="{32947721-A5E0-4D97-BCCF-14E732D3196E}"/>
    <cellStyle name="Calculation 4 19" xfId="5700" xr:uid="{E038002C-8C87-4CC3-AFF6-2533615ABFA1}"/>
    <cellStyle name="Calculation 4 19 2" xfId="5701" xr:uid="{E58F19B5-9F74-4F8F-AA8E-6622977CC58B}"/>
    <cellStyle name="Calculation 4 19 3" xfId="5702" xr:uid="{41131861-BAA9-4F34-A17B-6C4382B513BE}"/>
    <cellStyle name="Calculation 4 2" xfId="5703" xr:uid="{A2C1444E-83C0-40DD-BB21-5F13CF21E90A}"/>
    <cellStyle name="Calculation 4 2 10" xfId="5704" xr:uid="{0A989D5A-D6D7-40FE-A65E-28B48EC7006B}"/>
    <cellStyle name="Calculation 4 2 10 2" xfId="5705" xr:uid="{C8A00AB5-8FDA-4344-B00B-58D7C36D2690}"/>
    <cellStyle name="Calculation 4 2 10 3" xfId="5706" xr:uid="{1DEFC199-EB0D-4CD0-AF94-2E35594F8026}"/>
    <cellStyle name="Calculation 4 2 11" xfId="5707" xr:uid="{A1FAC47E-1A4E-42C0-A1DD-D7521E77FDED}"/>
    <cellStyle name="Calculation 4 2 11 2" xfId="5708" xr:uid="{726ED734-D571-4EED-B4C0-8C9820313E2F}"/>
    <cellStyle name="Calculation 4 2 12" xfId="5709" xr:uid="{88BA69A2-053C-42A4-AC7E-4E9A10D17E56}"/>
    <cellStyle name="Calculation 4 2 13" xfId="5710" xr:uid="{F22452A9-FFB4-4687-A6B5-EB4A6FA6EDFC}"/>
    <cellStyle name="Calculation 4 2 14" xfId="5711" xr:uid="{4FF2692C-1AA0-4D7D-A278-0B777E669AA8}"/>
    <cellStyle name="Calculation 4 2 2" xfId="5712" xr:uid="{9212E7C9-08AF-4F4F-B8FC-8FDC5E9A1124}"/>
    <cellStyle name="Calculation 4 2 2 10" xfId="5713" xr:uid="{085CD6BF-09FB-4202-9CFD-4C4516ADC79C}"/>
    <cellStyle name="Calculation 4 2 2 10 2" xfId="5714" xr:uid="{16702AD1-0CE6-4E0A-B108-D311F005C4C0}"/>
    <cellStyle name="Calculation 4 2 2 11" xfId="5715" xr:uid="{C6E8E9F4-1A22-4FAE-8907-6A48743AC08F}"/>
    <cellStyle name="Calculation 4 2 2 2" xfId="5716" xr:uid="{43892153-A283-404C-BB35-431DD01D02D0}"/>
    <cellStyle name="Calculation 4 2 2 2 2" xfId="5717" xr:uid="{EDEEC931-14AE-4585-A701-887A14C30D53}"/>
    <cellStyle name="Calculation 4 2 2 2 3" xfId="5718" xr:uid="{C0E11A6D-DE01-4287-B149-948212E6D026}"/>
    <cellStyle name="Calculation 4 2 2 2 4" xfId="5719" xr:uid="{DBD1BB75-4EDC-40E6-92AC-9738A1665F6E}"/>
    <cellStyle name="Calculation 4 2 2 3" xfId="5720" xr:uid="{FA082ADE-0D38-41BA-B331-927841E01BAC}"/>
    <cellStyle name="Calculation 4 2 2 3 2" xfId="5721" xr:uid="{2F2436CA-36EE-4E06-99F2-9AE31865A021}"/>
    <cellStyle name="Calculation 4 2 2 3 3" xfId="5722" xr:uid="{40987D03-244D-4781-A822-3319B9D00239}"/>
    <cellStyle name="Calculation 4 2 2 4" xfId="5723" xr:uid="{D25FC334-84EB-4525-BB69-126157924E60}"/>
    <cellStyle name="Calculation 4 2 2 4 2" xfId="5724" xr:uid="{04A527FF-944A-4173-8FEB-54881E5A6BDD}"/>
    <cellStyle name="Calculation 4 2 2 4 3" xfId="5725" xr:uid="{69546AC8-772F-4859-ADD7-2C4C7AAA1725}"/>
    <cellStyle name="Calculation 4 2 2 5" xfId="5726" xr:uid="{477FAAF4-216D-4775-A7FF-A2F78C972E03}"/>
    <cellStyle name="Calculation 4 2 2 5 2" xfId="5727" xr:uid="{B53CD6EE-85A6-4388-AAD0-C293F466C6AB}"/>
    <cellStyle name="Calculation 4 2 2 5 3" xfId="5728" xr:uid="{F0764AAA-18EF-4E5C-8E2E-BBBD0BE17224}"/>
    <cellStyle name="Calculation 4 2 2 6" xfId="5729" xr:uid="{35B8A372-0E14-4D64-894D-7266F562F464}"/>
    <cellStyle name="Calculation 4 2 2 6 2" xfId="5730" xr:uid="{15A68DC5-D9FB-4BF6-ADDB-F896956C5AFD}"/>
    <cellStyle name="Calculation 4 2 2 6 3" xfId="5731" xr:uid="{E6B82B77-DAD2-4FC8-9169-BF71F04E293A}"/>
    <cellStyle name="Calculation 4 2 2 7" xfId="5732" xr:uid="{D1CA4209-9484-4C80-8F56-AD0170FC1C02}"/>
    <cellStyle name="Calculation 4 2 2 7 2" xfId="5733" xr:uid="{D24F8803-74B8-422B-BA4A-28F699FF2B51}"/>
    <cellStyle name="Calculation 4 2 2 7 3" xfId="5734" xr:uid="{30585AB7-F0F9-4732-ACA8-2CF765B9C494}"/>
    <cellStyle name="Calculation 4 2 2 8" xfId="5735" xr:uid="{9C9007D9-1A9D-4808-9D2C-56584C758161}"/>
    <cellStyle name="Calculation 4 2 2 8 2" xfId="5736" xr:uid="{7FE226A6-DB3A-401D-B992-4D74C33E731E}"/>
    <cellStyle name="Calculation 4 2 2 8 3" xfId="5737" xr:uid="{C7BDBE6F-AC9C-4CB7-8412-3A423B3DB338}"/>
    <cellStyle name="Calculation 4 2 2 9" xfId="5738" xr:uid="{CE1B9E04-ADA0-4F9E-AC54-839A7517C1E1}"/>
    <cellStyle name="Calculation 4 2 2 9 2" xfId="5739" xr:uid="{2831C6FB-607A-4715-BE3A-E1FB3763565F}"/>
    <cellStyle name="Calculation 4 2 2 9 3" xfId="5740" xr:uid="{D1828223-0F2A-49E9-8FD1-BB921EEBF86A}"/>
    <cellStyle name="Calculation 4 2 3" xfId="5741" xr:uid="{B1948681-DCF0-4BD9-9D2A-AED0399B1BC7}"/>
    <cellStyle name="Calculation 4 2 3 2" xfId="5742" xr:uid="{6094A2BF-BFA6-48F0-BE50-DF74C8288221}"/>
    <cellStyle name="Calculation 4 2 3 3" xfId="5743" xr:uid="{84D9D3A8-9B84-4820-803F-CEE164F7525D}"/>
    <cellStyle name="Calculation 4 2 3 4" xfId="5744" xr:uid="{AA40285F-CA9E-45E3-80FF-B414D023A74F}"/>
    <cellStyle name="Calculation 4 2 4" xfId="5745" xr:uid="{7181C4A6-F1D9-49B8-9C24-07D5934DB823}"/>
    <cellStyle name="Calculation 4 2 4 2" xfId="5746" xr:uid="{C892862C-6806-4092-B618-F9E1FD2705FB}"/>
    <cellStyle name="Calculation 4 2 4 3" xfId="5747" xr:uid="{B5CDB38D-F74E-4EF8-8AD4-1362A34092AA}"/>
    <cellStyle name="Calculation 4 2 5" xfId="5748" xr:uid="{EC5EB326-7E3E-4CCE-AEDD-2281DA0D250E}"/>
    <cellStyle name="Calculation 4 2 5 2" xfId="5749" xr:uid="{7E9AD41B-1B28-4855-AC8A-E8E524818028}"/>
    <cellStyle name="Calculation 4 2 5 3" xfId="5750" xr:uid="{F963D692-8D37-4F28-A3B0-7CA50B6F2495}"/>
    <cellStyle name="Calculation 4 2 6" xfId="5751" xr:uid="{9834343B-DA12-4536-B8CD-ADEEB18AF085}"/>
    <cellStyle name="Calculation 4 2 6 2" xfId="5752" xr:uid="{AE3A210D-2D68-4E60-A9BB-29631E5DE50B}"/>
    <cellStyle name="Calculation 4 2 6 3" xfId="5753" xr:uid="{B64E3121-AAF4-4DD6-9B9C-3FEDB53B3453}"/>
    <cellStyle name="Calculation 4 2 7" xfId="5754" xr:uid="{4FE6AA37-590B-408E-A8BA-A05D910569C7}"/>
    <cellStyle name="Calculation 4 2 7 2" xfId="5755" xr:uid="{CD386009-62B2-4A46-BB7C-9E1249562BFC}"/>
    <cellStyle name="Calculation 4 2 7 3" xfId="5756" xr:uid="{A4B02D4C-7E27-4A38-A74C-DC32FDCD4CED}"/>
    <cellStyle name="Calculation 4 2 8" xfId="5757" xr:uid="{D7A71E49-87F1-4602-BEAB-88783242C7AB}"/>
    <cellStyle name="Calculation 4 2 8 2" xfId="5758" xr:uid="{EAB24401-96EC-40B9-9B19-1646DA5BC291}"/>
    <cellStyle name="Calculation 4 2 8 3" xfId="5759" xr:uid="{B776C3C6-1C6D-4A2A-BDA0-BA3E838899F6}"/>
    <cellStyle name="Calculation 4 2 9" xfId="5760" xr:uid="{F35B20C6-18B7-4DAF-B0AD-D51EACBBE0EC}"/>
    <cellStyle name="Calculation 4 2 9 2" xfId="5761" xr:uid="{0E957BA7-0AD7-4727-AAD8-59D828509B35}"/>
    <cellStyle name="Calculation 4 2 9 3" xfId="5762" xr:uid="{A1779D08-24B9-46A0-A934-4571F570CEB1}"/>
    <cellStyle name="Calculation 4 20" xfId="5763" xr:uid="{C9D4B293-1D86-4D03-AEE8-D9BE03264889}"/>
    <cellStyle name="Calculation 4 20 2" xfId="5764" xr:uid="{EAC30728-79EA-4AF8-BB77-6070CE0A8652}"/>
    <cellStyle name="Calculation 4 20 3" xfId="5765" xr:uid="{1D69886D-07F9-4E69-AE6B-7409BCD83015}"/>
    <cellStyle name="Calculation 4 21" xfId="5766" xr:uid="{9AEB4CC4-32A9-41FA-93D8-81A261769C7E}"/>
    <cellStyle name="Calculation 4 21 2" xfId="5767" xr:uid="{2F9BEE81-20EA-4E38-982E-DB38F1151144}"/>
    <cellStyle name="Calculation 4 22" xfId="5768" xr:uid="{124650BB-44B5-4B00-B384-E1EA4D7E1BAE}"/>
    <cellStyle name="Calculation 4 23" xfId="5769" xr:uid="{901FA04E-2695-4697-8AD2-0430CC64222E}"/>
    <cellStyle name="Calculation 4 24" xfId="5770" xr:uid="{A6A7336C-EF91-47F5-91FE-6C4AEF1AB6A0}"/>
    <cellStyle name="Calculation 4 3" xfId="5771" xr:uid="{EF1E01B1-B8BA-47B8-A7F8-B502FE5C17AD}"/>
    <cellStyle name="Calculation 4 3 10" xfId="5772" xr:uid="{4AC00C2A-BEA9-424D-AD21-F69538821D00}"/>
    <cellStyle name="Calculation 4 3 10 2" xfId="5773" xr:uid="{85023529-F9D9-480A-89C9-05B3B9BE1B9C}"/>
    <cellStyle name="Calculation 4 3 10 3" xfId="5774" xr:uid="{707FB2F3-81F2-4D65-8D90-77BD9C5C29F9}"/>
    <cellStyle name="Calculation 4 3 11" xfId="5775" xr:uid="{194A1366-E2C1-4BB4-B129-934D133A1051}"/>
    <cellStyle name="Calculation 4 3 11 2" xfId="5776" xr:uid="{A3BC18AE-689D-4F89-9614-0D75D4F1D5B1}"/>
    <cellStyle name="Calculation 4 3 12" xfId="5777" xr:uid="{71C0C267-4DA3-4EA6-B3BE-6B314E319FEE}"/>
    <cellStyle name="Calculation 4 3 2" xfId="5778" xr:uid="{3B492969-321C-42E9-95FA-E4801D6E25AD}"/>
    <cellStyle name="Calculation 4 3 2 10" xfId="5779" xr:uid="{C1D7918E-F4B8-4A76-AC21-56A4C9D0BEF2}"/>
    <cellStyle name="Calculation 4 3 2 10 2" xfId="5780" xr:uid="{77A83FEE-2D2B-4418-B9CC-921CC181398B}"/>
    <cellStyle name="Calculation 4 3 2 11" xfId="5781" xr:uid="{FE0D7EBF-A6FB-4D3E-8432-788846F28A47}"/>
    <cellStyle name="Calculation 4 3 2 2" xfId="5782" xr:uid="{EC3822CA-6117-453D-99D8-5B99F3B2055D}"/>
    <cellStyle name="Calculation 4 3 2 2 2" xfId="5783" xr:uid="{28B32B5C-2B6D-4F64-BB01-D83288157AC3}"/>
    <cellStyle name="Calculation 4 3 2 2 3" xfId="5784" xr:uid="{0E7E3F53-6E8B-4DFA-B651-CF1F840B0064}"/>
    <cellStyle name="Calculation 4 3 2 2 4" xfId="5785" xr:uid="{9EFF8484-8FA1-4BFE-82D7-03493F490D11}"/>
    <cellStyle name="Calculation 4 3 2 3" xfId="5786" xr:uid="{0912B293-8C60-4B86-B868-AC9F96FCCD61}"/>
    <cellStyle name="Calculation 4 3 2 3 2" xfId="5787" xr:uid="{28C8F01C-1F5E-4003-9D6D-1B386BED56CE}"/>
    <cellStyle name="Calculation 4 3 2 3 3" xfId="5788" xr:uid="{A850B2FD-DBA2-413E-B789-E6DAADBD501D}"/>
    <cellStyle name="Calculation 4 3 2 4" xfId="5789" xr:uid="{84290F4F-FECE-471D-94CD-CD0CEE88454C}"/>
    <cellStyle name="Calculation 4 3 2 4 2" xfId="5790" xr:uid="{F5730191-B723-46A0-B299-EBD09E1F43A7}"/>
    <cellStyle name="Calculation 4 3 2 4 3" xfId="5791" xr:uid="{87F2E778-6384-4FE1-9B78-88DA9457CD15}"/>
    <cellStyle name="Calculation 4 3 2 5" xfId="5792" xr:uid="{2B74EC02-5CEC-465A-9764-07616B13544E}"/>
    <cellStyle name="Calculation 4 3 2 5 2" xfId="5793" xr:uid="{8275D523-7B6E-4975-AF67-91A82C268427}"/>
    <cellStyle name="Calculation 4 3 2 5 3" xfId="5794" xr:uid="{BC289F51-A386-45E5-9ABB-DFA0DD8A5F7C}"/>
    <cellStyle name="Calculation 4 3 2 6" xfId="5795" xr:uid="{C1DA87E2-4654-4B48-9286-40F6427B368C}"/>
    <cellStyle name="Calculation 4 3 2 6 2" xfId="5796" xr:uid="{5C1E2296-9876-44FC-8E67-6391FE710C8B}"/>
    <cellStyle name="Calculation 4 3 2 6 3" xfId="5797" xr:uid="{4E84A58C-8E5C-4CA5-82FB-9EB190F23950}"/>
    <cellStyle name="Calculation 4 3 2 7" xfId="5798" xr:uid="{4F09750A-A154-4B7C-9B48-F3493C4C3ED5}"/>
    <cellStyle name="Calculation 4 3 2 7 2" xfId="5799" xr:uid="{5BDE1F64-5FD9-4448-ABB2-899BE8C8F67C}"/>
    <cellStyle name="Calculation 4 3 2 7 3" xfId="5800" xr:uid="{0F6415D5-B5FE-42B1-9FE6-5B2518AA5656}"/>
    <cellStyle name="Calculation 4 3 2 8" xfId="5801" xr:uid="{5E68EC35-8F73-4FF7-87F8-F3A5F1A96F42}"/>
    <cellStyle name="Calculation 4 3 2 8 2" xfId="5802" xr:uid="{C847120F-7D32-4FA0-A941-788F4C6678F7}"/>
    <cellStyle name="Calculation 4 3 2 8 3" xfId="5803" xr:uid="{00BAFEBF-FA4B-49D0-9944-92009D5E36AD}"/>
    <cellStyle name="Calculation 4 3 2 9" xfId="5804" xr:uid="{7097B030-2874-4472-8627-934CB34375B5}"/>
    <cellStyle name="Calculation 4 3 2 9 2" xfId="5805" xr:uid="{E39DB8D2-F648-4865-9F2B-F7BC214FB435}"/>
    <cellStyle name="Calculation 4 3 2 9 3" xfId="5806" xr:uid="{8C2D7AED-B52D-4AC7-A20D-4B4F8F517B79}"/>
    <cellStyle name="Calculation 4 3 3" xfId="5807" xr:uid="{7E2A1540-866F-463D-9696-DE75388EE7EB}"/>
    <cellStyle name="Calculation 4 3 3 2" xfId="5808" xr:uid="{52318612-BDF5-4BA7-852F-A26113AC6BD9}"/>
    <cellStyle name="Calculation 4 3 3 3" xfId="5809" xr:uid="{78081C3E-1476-4AC3-94F4-970C27F38A66}"/>
    <cellStyle name="Calculation 4 3 3 4" xfId="5810" xr:uid="{99E2D89D-6229-422B-9884-CC266E3AF03D}"/>
    <cellStyle name="Calculation 4 3 4" xfId="5811" xr:uid="{4F79F22C-D0DF-441B-8DA0-592465453DA7}"/>
    <cellStyle name="Calculation 4 3 4 2" xfId="5812" xr:uid="{5B3E2A60-9D6C-4790-8DC0-9A91136421D1}"/>
    <cellStyle name="Calculation 4 3 4 3" xfId="5813" xr:uid="{BB9367F5-893C-4605-B509-0EBD701A112D}"/>
    <cellStyle name="Calculation 4 3 5" xfId="5814" xr:uid="{A0C1B287-4CCB-451E-AB70-127994759F8B}"/>
    <cellStyle name="Calculation 4 3 5 2" xfId="5815" xr:uid="{2256D942-DF01-4161-8944-4C0AD47B3072}"/>
    <cellStyle name="Calculation 4 3 5 3" xfId="5816" xr:uid="{D25C833E-57BB-4E8D-870D-7BB1D4BA1C4F}"/>
    <cellStyle name="Calculation 4 3 6" xfId="5817" xr:uid="{858C07A7-8EC1-45F8-B158-2A6DD56A32FC}"/>
    <cellStyle name="Calculation 4 3 6 2" xfId="5818" xr:uid="{200FEF34-73C5-4516-A895-E6D2B7291CD8}"/>
    <cellStyle name="Calculation 4 3 6 3" xfId="5819" xr:uid="{C9C3F74D-094A-47F9-B8DE-F3F70B06C52E}"/>
    <cellStyle name="Calculation 4 3 7" xfId="5820" xr:uid="{67A57EE6-C0E0-49D1-AD05-6F94A41A5FBA}"/>
    <cellStyle name="Calculation 4 3 7 2" xfId="5821" xr:uid="{9C2454A8-C8E3-4B35-BBB1-6D40E086E4DE}"/>
    <cellStyle name="Calculation 4 3 7 3" xfId="5822" xr:uid="{D8016137-312A-421D-B9DF-C62A842B0FC7}"/>
    <cellStyle name="Calculation 4 3 8" xfId="5823" xr:uid="{7549D383-9180-4484-A4C9-EDC4E99F1FD1}"/>
    <cellStyle name="Calculation 4 3 8 2" xfId="5824" xr:uid="{7412F7F3-562D-43F4-A685-C65FF0B47E5B}"/>
    <cellStyle name="Calculation 4 3 8 3" xfId="5825" xr:uid="{D3653B0C-0023-46A7-9170-AFA01CBCDEE8}"/>
    <cellStyle name="Calculation 4 3 9" xfId="5826" xr:uid="{D7A88FB8-8991-4AD4-A562-6890F5DB3031}"/>
    <cellStyle name="Calculation 4 3 9 2" xfId="5827" xr:uid="{B2F49B70-AFD5-4519-9704-F1304E742E0F}"/>
    <cellStyle name="Calculation 4 3 9 3" xfId="5828" xr:uid="{6FAF87E7-75FF-4D37-A5E7-1CCE85D7C4C7}"/>
    <cellStyle name="Calculation 4 4" xfId="5829" xr:uid="{B67CE1D9-8867-4CC0-845E-CD7521C60884}"/>
    <cellStyle name="Calculation 4 4 10" xfId="5830" xr:uid="{EA603C28-5636-4013-94AE-57ADFDF8582F}"/>
    <cellStyle name="Calculation 4 4 10 2" xfId="5831" xr:uid="{109BEC5D-E7A0-46BC-A0D7-1789BB8E10BD}"/>
    <cellStyle name="Calculation 4 4 10 3" xfId="5832" xr:uid="{5115423C-AEFD-4E12-91F2-60035324DFA0}"/>
    <cellStyle name="Calculation 4 4 11" xfId="5833" xr:uid="{397C0A10-72B9-4745-B8DC-0AFD02B0ED27}"/>
    <cellStyle name="Calculation 4 4 11 2" xfId="5834" xr:uid="{A6A4D625-F297-4B3B-9595-8E567F67BFCE}"/>
    <cellStyle name="Calculation 4 4 12" xfId="5835" xr:uid="{60089D9F-49EF-4B68-B452-FB2C73BC69A2}"/>
    <cellStyle name="Calculation 4 4 2" xfId="5836" xr:uid="{1FE3069E-5928-4C9A-B387-54F37D01E031}"/>
    <cellStyle name="Calculation 4 4 2 10" xfId="5837" xr:uid="{80E00E26-9D3C-4285-8C62-E6AFBB5B09B1}"/>
    <cellStyle name="Calculation 4 4 2 10 2" xfId="5838" xr:uid="{91C30E15-9F80-4828-A03B-537417B8D4F5}"/>
    <cellStyle name="Calculation 4 4 2 11" xfId="5839" xr:uid="{5C48B25C-A8BF-4DF0-B126-E2DCAD1659FB}"/>
    <cellStyle name="Calculation 4 4 2 2" xfId="5840" xr:uid="{E0B8698D-BC68-4FDA-B743-AC303CB6206A}"/>
    <cellStyle name="Calculation 4 4 2 2 2" xfId="5841" xr:uid="{5E5B19B4-8BBF-4F8E-B215-2061F38C25B5}"/>
    <cellStyle name="Calculation 4 4 2 2 3" xfId="5842" xr:uid="{B09E4004-0BBD-45FA-B2E7-34A771D86900}"/>
    <cellStyle name="Calculation 4 4 2 2 4" xfId="5843" xr:uid="{24E8013E-01CA-4051-AB54-8776B2532344}"/>
    <cellStyle name="Calculation 4 4 2 3" xfId="5844" xr:uid="{2550FF6A-337E-4D6E-AD8E-2B4CF9F7085D}"/>
    <cellStyle name="Calculation 4 4 2 3 2" xfId="5845" xr:uid="{E26113E8-73F2-4089-B0B2-22CEE843E1BF}"/>
    <cellStyle name="Calculation 4 4 2 3 3" xfId="5846" xr:uid="{091DD998-2F01-4511-BF57-7E3B95630506}"/>
    <cellStyle name="Calculation 4 4 2 4" xfId="5847" xr:uid="{57E1A691-000B-4CEA-A00A-E309549BCD65}"/>
    <cellStyle name="Calculation 4 4 2 4 2" xfId="5848" xr:uid="{0C38B362-B702-4E6F-B941-127678ACBB4C}"/>
    <cellStyle name="Calculation 4 4 2 4 3" xfId="5849" xr:uid="{FA827333-FBB9-49AA-88D7-7CCD41EE6DC5}"/>
    <cellStyle name="Calculation 4 4 2 5" xfId="5850" xr:uid="{A64B8A37-86EC-4189-A060-F5EEA6518922}"/>
    <cellStyle name="Calculation 4 4 2 5 2" xfId="5851" xr:uid="{1F2598B0-088E-44DA-A506-5E4C179010A1}"/>
    <cellStyle name="Calculation 4 4 2 5 3" xfId="5852" xr:uid="{14F33678-241C-4DB3-91F9-5B6C0553613A}"/>
    <cellStyle name="Calculation 4 4 2 6" xfId="5853" xr:uid="{F8F0FAD8-D76B-49A3-9692-121B8FBEA2E3}"/>
    <cellStyle name="Calculation 4 4 2 6 2" xfId="5854" xr:uid="{4E2146D6-9D58-456D-8ABB-B305B2F1140F}"/>
    <cellStyle name="Calculation 4 4 2 6 3" xfId="5855" xr:uid="{04A3EBBB-EC04-49A1-BBFF-ED99F281FE75}"/>
    <cellStyle name="Calculation 4 4 2 7" xfId="5856" xr:uid="{4AE0FDA8-2D1A-4D29-A836-8A427C2AA450}"/>
    <cellStyle name="Calculation 4 4 2 7 2" xfId="5857" xr:uid="{8548C66A-0A37-45ED-893F-DEA0E0943DDE}"/>
    <cellStyle name="Calculation 4 4 2 7 3" xfId="5858" xr:uid="{5A599C7D-3976-494A-A064-615AACF90CE4}"/>
    <cellStyle name="Calculation 4 4 2 8" xfId="5859" xr:uid="{A46A2045-8706-4BAA-8086-37562CD9D9AD}"/>
    <cellStyle name="Calculation 4 4 2 8 2" xfId="5860" xr:uid="{829C6A0E-DFF7-4D41-B786-8387CDA23F1A}"/>
    <cellStyle name="Calculation 4 4 2 8 3" xfId="5861" xr:uid="{C4F3171F-4BDE-4419-A995-734BBBB5E86B}"/>
    <cellStyle name="Calculation 4 4 2 9" xfId="5862" xr:uid="{4100FC9F-ED30-4734-BDED-6CA3755FB3DA}"/>
    <cellStyle name="Calculation 4 4 2 9 2" xfId="5863" xr:uid="{306345D1-874E-4779-A04A-3E6FD812F161}"/>
    <cellStyle name="Calculation 4 4 2 9 3" xfId="5864" xr:uid="{234CDDCB-63B0-438A-84C1-CE73202AEF0A}"/>
    <cellStyle name="Calculation 4 4 3" xfId="5865" xr:uid="{C84CE9D3-46EC-43A1-8372-726BCBFA2A39}"/>
    <cellStyle name="Calculation 4 4 3 2" xfId="5866" xr:uid="{63395B35-EBDC-48F1-8C71-D4BD183A7C2D}"/>
    <cellStyle name="Calculation 4 4 3 3" xfId="5867" xr:uid="{C0BF1EE6-C5D9-4C14-8DE0-615B9F4218E5}"/>
    <cellStyle name="Calculation 4 4 3 4" xfId="5868" xr:uid="{540CD7F0-AE3C-43F2-B0A1-F269F52370BF}"/>
    <cellStyle name="Calculation 4 4 4" xfId="5869" xr:uid="{A453285E-1ECB-4D4C-8999-BE85581FEB2E}"/>
    <cellStyle name="Calculation 4 4 4 2" xfId="5870" xr:uid="{5AB96546-D320-432B-8F4C-F86246DDB1C3}"/>
    <cellStyle name="Calculation 4 4 4 3" xfId="5871" xr:uid="{3983D3F4-8B66-4658-BE7C-7BC795AAC903}"/>
    <cellStyle name="Calculation 4 4 5" xfId="5872" xr:uid="{D115AAB3-57B4-4E7F-86FD-3B6406C54930}"/>
    <cellStyle name="Calculation 4 4 5 2" xfId="5873" xr:uid="{77BB3381-A125-44C9-9536-5DC57F2DDCC2}"/>
    <cellStyle name="Calculation 4 4 5 3" xfId="5874" xr:uid="{84F29C94-E689-4DD4-9661-2EA1E2CB3ED4}"/>
    <cellStyle name="Calculation 4 4 6" xfId="5875" xr:uid="{78943AF7-5B17-49C5-B3A1-50AE48071742}"/>
    <cellStyle name="Calculation 4 4 6 2" xfId="5876" xr:uid="{EAA2EC0A-EED7-4A24-BCE2-F76DEE54B415}"/>
    <cellStyle name="Calculation 4 4 6 3" xfId="5877" xr:uid="{9B327BE0-D239-4374-A5EC-594F52012BB0}"/>
    <cellStyle name="Calculation 4 4 7" xfId="5878" xr:uid="{704DDC79-F063-42D3-A278-95209EC903A2}"/>
    <cellStyle name="Calculation 4 4 7 2" xfId="5879" xr:uid="{F9B76D5C-C613-4845-A515-27F2A8ACA023}"/>
    <cellStyle name="Calculation 4 4 7 3" xfId="5880" xr:uid="{F91F5E2F-5843-4B19-8159-5A519B2D5FF3}"/>
    <cellStyle name="Calculation 4 4 8" xfId="5881" xr:uid="{196F8DB3-6EE1-435C-8C39-EC776C5AC484}"/>
    <cellStyle name="Calculation 4 4 8 2" xfId="5882" xr:uid="{5171F213-DD08-4F62-B3A8-0EA36D1F2D18}"/>
    <cellStyle name="Calculation 4 4 8 3" xfId="5883" xr:uid="{83C63D86-56B4-437A-BCC0-D2844E3F2820}"/>
    <cellStyle name="Calculation 4 4 9" xfId="5884" xr:uid="{05F92217-FDA5-4791-AD0C-001679D38739}"/>
    <cellStyle name="Calculation 4 4 9 2" xfId="5885" xr:uid="{953D85C3-9829-4834-B9C0-6424D7E408EE}"/>
    <cellStyle name="Calculation 4 4 9 3" xfId="5886" xr:uid="{EAD1D495-AB85-4373-B7B2-0D14F69F9381}"/>
    <cellStyle name="Calculation 4 5" xfId="5887" xr:uid="{E4B760B2-3A73-47FA-9205-6964CA87F5E0}"/>
    <cellStyle name="Calculation 4 5 10" xfId="5888" xr:uid="{D037CE31-C819-48A6-A5B8-3F9E87349E35}"/>
    <cellStyle name="Calculation 4 5 10 2" xfId="5889" xr:uid="{AE6B5176-56AE-41D0-B926-27ABD42C1845}"/>
    <cellStyle name="Calculation 4 5 10 3" xfId="5890" xr:uid="{7279CF8A-6273-4EE3-8390-1C9B47E033A9}"/>
    <cellStyle name="Calculation 4 5 11" xfId="5891" xr:uid="{D97D984E-E83C-41A6-B544-C63DB9D48BF3}"/>
    <cellStyle name="Calculation 4 5 11 2" xfId="5892" xr:uid="{25148C0C-A614-4692-A073-70D8B5498AA3}"/>
    <cellStyle name="Calculation 4 5 12" xfId="5893" xr:uid="{ABBECD00-B1D1-4875-86D8-DE8F53758DCC}"/>
    <cellStyle name="Calculation 4 5 2" xfId="5894" xr:uid="{CC6D5B1E-1065-45CE-82EF-8B0A5B86EE8D}"/>
    <cellStyle name="Calculation 4 5 2 10" xfId="5895" xr:uid="{B4A6E0DC-9E8D-4E1D-8A49-7319A16093C5}"/>
    <cellStyle name="Calculation 4 5 2 10 2" xfId="5896" xr:uid="{E3C2CFFB-CE4D-4493-BE31-D06AAAE31107}"/>
    <cellStyle name="Calculation 4 5 2 11" xfId="5897" xr:uid="{DE854174-C51D-4945-8E69-FE17C6719BAC}"/>
    <cellStyle name="Calculation 4 5 2 2" xfId="5898" xr:uid="{044EEE3A-2874-4213-B548-8A6C904ACE7D}"/>
    <cellStyle name="Calculation 4 5 2 2 2" xfId="5899" xr:uid="{05BEA0CA-23B7-45B4-AA93-6E101FB41B8E}"/>
    <cellStyle name="Calculation 4 5 2 2 3" xfId="5900" xr:uid="{BECF7D71-BDB0-481E-9360-995F7F24ACA7}"/>
    <cellStyle name="Calculation 4 5 2 2 4" xfId="5901" xr:uid="{C57684A7-B17B-4BCD-8ED8-8ABDAD6151A2}"/>
    <cellStyle name="Calculation 4 5 2 3" xfId="5902" xr:uid="{7C288DB9-3A35-41D1-8572-061109D78C28}"/>
    <cellStyle name="Calculation 4 5 2 3 2" xfId="5903" xr:uid="{C78374DA-DC4C-466B-A064-A8B2C4AD5214}"/>
    <cellStyle name="Calculation 4 5 2 3 3" xfId="5904" xr:uid="{2F4DD8D5-B5F8-4BAB-92D1-EF4C661050BA}"/>
    <cellStyle name="Calculation 4 5 2 4" xfId="5905" xr:uid="{FD7E29CC-F4F4-4411-A143-1B30E3931209}"/>
    <cellStyle name="Calculation 4 5 2 4 2" xfId="5906" xr:uid="{3C07036C-3C8B-49F3-A7FC-48DC69C3DFBD}"/>
    <cellStyle name="Calculation 4 5 2 4 3" xfId="5907" xr:uid="{918E43A4-1EB5-4CDE-A586-B853D12D0046}"/>
    <cellStyle name="Calculation 4 5 2 5" xfId="5908" xr:uid="{96F339D4-812D-4BCE-BC4E-3BA87A2C9C40}"/>
    <cellStyle name="Calculation 4 5 2 5 2" xfId="5909" xr:uid="{8E1E4971-A569-469C-A57E-F6B59FD2B9DE}"/>
    <cellStyle name="Calculation 4 5 2 5 3" xfId="5910" xr:uid="{4DA8E14D-9F3C-4B7D-8984-4DC0B23436BD}"/>
    <cellStyle name="Calculation 4 5 2 6" xfId="5911" xr:uid="{A3A257BC-3BC0-4C83-B38D-3E4D995DA4B2}"/>
    <cellStyle name="Calculation 4 5 2 6 2" xfId="5912" xr:uid="{3B55596E-9279-4577-A374-A2536394E67B}"/>
    <cellStyle name="Calculation 4 5 2 6 3" xfId="5913" xr:uid="{F020410E-5D7D-4114-83B3-75E08BFDAE2B}"/>
    <cellStyle name="Calculation 4 5 2 7" xfId="5914" xr:uid="{7AE899A6-3470-4141-A5C3-5B13EBDBD2CF}"/>
    <cellStyle name="Calculation 4 5 2 7 2" xfId="5915" xr:uid="{E348FA64-6EF4-48B7-B98F-364B038F5025}"/>
    <cellStyle name="Calculation 4 5 2 7 3" xfId="5916" xr:uid="{2F7BF5C2-9D3E-49B1-9CAC-5BBB988B44BC}"/>
    <cellStyle name="Calculation 4 5 2 8" xfId="5917" xr:uid="{574FDC9B-3852-4541-83AA-A1963D195958}"/>
    <cellStyle name="Calculation 4 5 2 8 2" xfId="5918" xr:uid="{8DEEF6BB-3335-431F-A71D-113313CD3A6B}"/>
    <cellStyle name="Calculation 4 5 2 8 3" xfId="5919" xr:uid="{C97B061E-36EC-4426-BE5A-B3F90E21D1E5}"/>
    <cellStyle name="Calculation 4 5 2 9" xfId="5920" xr:uid="{703D69A7-0815-4769-A2B5-AA5E9FFD27C4}"/>
    <cellStyle name="Calculation 4 5 2 9 2" xfId="5921" xr:uid="{4B06FB67-30FA-4C8F-8F7C-FC98912B3AA0}"/>
    <cellStyle name="Calculation 4 5 2 9 3" xfId="5922" xr:uid="{BE66B84B-5345-42D5-812E-7A4C51A7312F}"/>
    <cellStyle name="Calculation 4 5 3" xfId="5923" xr:uid="{988BBC84-62DE-44DD-B558-84AF9A57D0EE}"/>
    <cellStyle name="Calculation 4 5 3 2" xfId="5924" xr:uid="{CA2CC0A6-ABFA-45D9-9DC8-51FC2EA416A2}"/>
    <cellStyle name="Calculation 4 5 3 3" xfId="5925" xr:uid="{C36FC76E-4E6A-40B5-A8B5-F103175806B0}"/>
    <cellStyle name="Calculation 4 5 3 4" xfId="5926" xr:uid="{783CC5E0-E500-463C-A2FB-DB04B7F03458}"/>
    <cellStyle name="Calculation 4 5 4" xfId="5927" xr:uid="{A5CAEF8E-F88B-45CE-86AD-7186F9AFEB67}"/>
    <cellStyle name="Calculation 4 5 4 2" xfId="5928" xr:uid="{75B10E0B-3847-4D71-8008-E0E904F2B6B5}"/>
    <cellStyle name="Calculation 4 5 4 3" xfId="5929" xr:uid="{94E07193-D2AC-46CE-8FA0-3B0F5003E02D}"/>
    <cellStyle name="Calculation 4 5 5" xfId="5930" xr:uid="{646951C9-F03F-4C65-8922-10C85E9BF852}"/>
    <cellStyle name="Calculation 4 5 5 2" xfId="5931" xr:uid="{BEBCEDB0-9184-4ADA-8D82-357D04F3EB3D}"/>
    <cellStyle name="Calculation 4 5 5 3" xfId="5932" xr:uid="{0126E159-3F11-4E7D-965D-70E987E03F8A}"/>
    <cellStyle name="Calculation 4 5 6" xfId="5933" xr:uid="{B0B3B3EE-D92D-46BE-9A06-91C2AEC1460F}"/>
    <cellStyle name="Calculation 4 5 6 2" xfId="5934" xr:uid="{C5A5E7A9-926A-4D3C-9C40-EB7CFB1DAE2F}"/>
    <cellStyle name="Calculation 4 5 6 3" xfId="5935" xr:uid="{11D854B9-19A0-444B-B1D6-E6F993BC788E}"/>
    <cellStyle name="Calculation 4 5 7" xfId="5936" xr:uid="{3DF11F5C-1D81-4942-A92F-E6F82EBCA6D2}"/>
    <cellStyle name="Calculation 4 5 7 2" xfId="5937" xr:uid="{271B3E22-6190-4088-9527-65E849A4CAF7}"/>
    <cellStyle name="Calculation 4 5 7 3" xfId="5938" xr:uid="{D099E554-3F74-4DE6-A74B-78230C2D16E6}"/>
    <cellStyle name="Calculation 4 5 8" xfId="5939" xr:uid="{F869411E-E7C3-4CDF-A7C2-09BAB5A65998}"/>
    <cellStyle name="Calculation 4 5 8 2" xfId="5940" xr:uid="{F349E2FF-7985-4981-B562-3E00E989529B}"/>
    <cellStyle name="Calculation 4 5 8 3" xfId="5941" xr:uid="{48207B26-5CBB-4101-8442-7A0F017CFBB2}"/>
    <cellStyle name="Calculation 4 5 9" xfId="5942" xr:uid="{4C1CCB15-74BD-4963-864D-424CCC39ADAD}"/>
    <cellStyle name="Calculation 4 5 9 2" xfId="5943" xr:uid="{75EAFAA1-C538-4009-99B8-47C35E78BA09}"/>
    <cellStyle name="Calculation 4 5 9 3" xfId="5944" xr:uid="{CD5D8D41-F164-49D5-A73E-B8111D2BB847}"/>
    <cellStyle name="Calculation 4 6" xfId="5945" xr:uid="{85ADD44B-E488-4A86-9935-786379AA0671}"/>
    <cellStyle name="Calculation 4 6 10" xfId="5946" xr:uid="{08610DA8-14C4-41E0-9A00-3C3C26580582}"/>
    <cellStyle name="Calculation 4 6 10 2" xfId="5947" xr:uid="{F9029115-87A0-41EC-B41F-5896761D1549}"/>
    <cellStyle name="Calculation 4 6 10 3" xfId="5948" xr:uid="{4EDD1BFB-AED5-424E-8A5A-748A4774B9FE}"/>
    <cellStyle name="Calculation 4 6 11" xfId="5949" xr:uid="{91815380-BE39-4CBC-AD28-DA422A1863C2}"/>
    <cellStyle name="Calculation 4 6 11 2" xfId="5950" xr:uid="{295BD8BB-A69D-4D10-B6AC-9E00F38CC8AA}"/>
    <cellStyle name="Calculation 4 6 12" xfId="5951" xr:uid="{37D1133B-823C-4FCD-A56D-090330D9B4BD}"/>
    <cellStyle name="Calculation 4 6 2" xfId="5952" xr:uid="{59012CB3-4F99-4D0D-B156-402B09D731DD}"/>
    <cellStyle name="Calculation 4 6 2 10" xfId="5953" xr:uid="{576FD735-FFE2-479D-ACF6-0699AF429AA9}"/>
    <cellStyle name="Calculation 4 6 2 10 2" xfId="5954" xr:uid="{B4C38D0D-6A5F-485F-AE0B-A8E22568693E}"/>
    <cellStyle name="Calculation 4 6 2 11" xfId="5955" xr:uid="{D5CF687F-F100-440A-9BC8-EE9D3F5AC2ED}"/>
    <cellStyle name="Calculation 4 6 2 2" xfId="5956" xr:uid="{7E947928-BD4C-46CD-B767-CFBB8C92DB09}"/>
    <cellStyle name="Calculation 4 6 2 2 2" xfId="5957" xr:uid="{7C8D196C-975A-4818-BB91-93A9E9CB35B7}"/>
    <cellStyle name="Calculation 4 6 2 2 3" xfId="5958" xr:uid="{50F2C2D6-DA4A-4259-95CA-1ABE3C83AB2A}"/>
    <cellStyle name="Calculation 4 6 2 2 4" xfId="5959" xr:uid="{D34F6A2E-0B30-4441-BB86-FA8AD6426BCD}"/>
    <cellStyle name="Calculation 4 6 2 3" xfId="5960" xr:uid="{8A4C02FF-7F96-47E3-8BE8-8F282B2B1C4A}"/>
    <cellStyle name="Calculation 4 6 2 3 2" xfId="5961" xr:uid="{63204369-EEAF-4C2F-B7A2-9A4E73AD413A}"/>
    <cellStyle name="Calculation 4 6 2 3 3" xfId="5962" xr:uid="{18306EFE-F263-4EAF-9C22-0877DC8849B0}"/>
    <cellStyle name="Calculation 4 6 2 4" xfId="5963" xr:uid="{A3A79EC4-701F-462F-9E2D-DA8332C8DC91}"/>
    <cellStyle name="Calculation 4 6 2 4 2" xfId="5964" xr:uid="{C6CCD54D-FF09-4E65-A9C9-D0F5A300A16D}"/>
    <cellStyle name="Calculation 4 6 2 4 3" xfId="5965" xr:uid="{EE916D42-7561-48EF-8CC0-15AF644E4935}"/>
    <cellStyle name="Calculation 4 6 2 5" xfId="5966" xr:uid="{FEED21E3-7C45-4CA7-8B26-5E3D846A379D}"/>
    <cellStyle name="Calculation 4 6 2 5 2" xfId="5967" xr:uid="{80355BDF-D972-44A2-96E5-A019BE808E7C}"/>
    <cellStyle name="Calculation 4 6 2 5 3" xfId="5968" xr:uid="{270112CB-0F7A-4BE5-8F1A-53D3657D2755}"/>
    <cellStyle name="Calculation 4 6 2 6" xfId="5969" xr:uid="{FEC10FB8-AB28-49F3-9532-4D04B0DABF91}"/>
    <cellStyle name="Calculation 4 6 2 6 2" xfId="5970" xr:uid="{4BE863D4-E501-4B9B-ADDF-4F8AB953B19B}"/>
    <cellStyle name="Calculation 4 6 2 6 3" xfId="5971" xr:uid="{CF9AAF2E-E20C-4915-80D7-069439FED6D5}"/>
    <cellStyle name="Calculation 4 6 2 7" xfId="5972" xr:uid="{EAF5C949-675D-4D14-82D8-D5DAF37BEA23}"/>
    <cellStyle name="Calculation 4 6 2 7 2" xfId="5973" xr:uid="{290193D8-924A-4548-854E-8F6E38AF5CC4}"/>
    <cellStyle name="Calculation 4 6 2 7 3" xfId="5974" xr:uid="{87641259-416C-4C6A-B4D3-1DD56E504328}"/>
    <cellStyle name="Calculation 4 6 2 8" xfId="5975" xr:uid="{1A9B7BA0-7659-46F7-98D4-6BD638F3FB81}"/>
    <cellStyle name="Calculation 4 6 2 8 2" xfId="5976" xr:uid="{7ED202A1-065F-470A-82D5-C06B7168684A}"/>
    <cellStyle name="Calculation 4 6 2 8 3" xfId="5977" xr:uid="{75B9DD74-7291-4A19-9752-476AFC03DE78}"/>
    <cellStyle name="Calculation 4 6 2 9" xfId="5978" xr:uid="{D48D4283-C667-4BFA-ABF9-E6714F49523E}"/>
    <cellStyle name="Calculation 4 6 2 9 2" xfId="5979" xr:uid="{D9829B4B-D7C6-4B78-9AF3-6D719502782E}"/>
    <cellStyle name="Calculation 4 6 2 9 3" xfId="5980" xr:uid="{79C476F7-46FA-4368-86FB-05759737697D}"/>
    <cellStyle name="Calculation 4 6 3" xfId="5981" xr:uid="{6AA14232-1516-4F75-86F3-5FB66F63AC14}"/>
    <cellStyle name="Calculation 4 6 3 2" xfId="5982" xr:uid="{25D98063-126B-4B10-B716-1B17F1A6D898}"/>
    <cellStyle name="Calculation 4 6 3 3" xfId="5983" xr:uid="{D8DB8F1D-0341-4BF7-9CF7-CC0A5259753D}"/>
    <cellStyle name="Calculation 4 6 3 4" xfId="5984" xr:uid="{76D96C17-38A8-4F3F-9C4A-95A191BC8D87}"/>
    <cellStyle name="Calculation 4 6 4" xfId="5985" xr:uid="{3B17BEDB-9739-4487-A9B3-32AB842E838E}"/>
    <cellStyle name="Calculation 4 6 4 2" xfId="5986" xr:uid="{FDFC389A-6A77-42E3-A215-47F3C8356E1F}"/>
    <cellStyle name="Calculation 4 6 4 3" xfId="5987" xr:uid="{E48DD109-587F-41D3-A6D4-BB69A4ABD39E}"/>
    <cellStyle name="Calculation 4 6 5" xfId="5988" xr:uid="{69915073-B7DA-44DF-9D7D-9DEBF0650E2A}"/>
    <cellStyle name="Calculation 4 6 5 2" xfId="5989" xr:uid="{08C39BDE-CFDC-4593-9214-789FA6549ED0}"/>
    <cellStyle name="Calculation 4 6 5 3" xfId="5990" xr:uid="{66A857E8-FA04-4D9A-A53B-4B5DE1855530}"/>
    <cellStyle name="Calculation 4 6 6" xfId="5991" xr:uid="{2A18A437-3B8B-4338-A4C1-8BA30BF8F97F}"/>
    <cellStyle name="Calculation 4 6 6 2" xfId="5992" xr:uid="{34D0E96A-8157-4B34-BA91-512F9A67FD53}"/>
    <cellStyle name="Calculation 4 6 6 3" xfId="5993" xr:uid="{EBBF8ABA-2401-42CD-B264-3610E776795C}"/>
    <cellStyle name="Calculation 4 6 7" xfId="5994" xr:uid="{8D1636FD-4532-40E2-9E5F-B49A11136B5E}"/>
    <cellStyle name="Calculation 4 6 7 2" xfId="5995" xr:uid="{84BFFAD9-719E-4061-8D4D-12196E25B590}"/>
    <cellStyle name="Calculation 4 6 7 3" xfId="5996" xr:uid="{0C261013-99EA-4652-BDB3-5BD138F4222C}"/>
    <cellStyle name="Calculation 4 6 8" xfId="5997" xr:uid="{919E5BBA-1E30-4B52-AA18-D93B5CBAF3B4}"/>
    <cellStyle name="Calculation 4 6 8 2" xfId="5998" xr:uid="{4A20DC4C-D25F-45A4-ADBB-E183F6EB03AB}"/>
    <cellStyle name="Calculation 4 6 8 3" xfId="5999" xr:uid="{B3CF52A9-781D-4B46-B380-8288567C50E2}"/>
    <cellStyle name="Calculation 4 6 9" xfId="6000" xr:uid="{81237980-8F11-4B41-9ED6-FD0A662A62AB}"/>
    <cellStyle name="Calculation 4 6 9 2" xfId="6001" xr:uid="{BBC48580-31EC-459B-80AD-640BB923449B}"/>
    <cellStyle name="Calculation 4 6 9 3" xfId="6002" xr:uid="{5239A7B8-9A93-4CA8-BFB8-0D0FF5ED69F3}"/>
    <cellStyle name="Calculation 4 7" xfId="6003" xr:uid="{29C61458-9F0A-4F38-8C11-472768A7D4A4}"/>
    <cellStyle name="Calculation 4 7 10" xfId="6004" xr:uid="{C578C4EB-FC11-4546-826C-5C7A4EC156CC}"/>
    <cellStyle name="Calculation 4 7 10 2" xfId="6005" xr:uid="{45CB5F3D-5D13-4F8D-A608-4993635E15F0}"/>
    <cellStyle name="Calculation 4 7 10 3" xfId="6006" xr:uid="{0DBBEE88-5CC2-4B3D-91A9-A61AD2C3C134}"/>
    <cellStyle name="Calculation 4 7 11" xfId="6007" xr:uid="{5C5D8054-8EF0-4CD0-B064-D4317B60930F}"/>
    <cellStyle name="Calculation 4 7 11 2" xfId="6008" xr:uid="{9B9D560C-CE81-477C-89DA-605A49CB8AF8}"/>
    <cellStyle name="Calculation 4 7 12" xfId="6009" xr:uid="{DB4347CA-C865-4B4A-A027-68FE02E0BA8D}"/>
    <cellStyle name="Calculation 4 7 2" xfId="6010" xr:uid="{37527F05-23EF-4427-B23D-21604BEEB9F8}"/>
    <cellStyle name="Calculation 4 7 2 10" xfId="6011" xr:uid="{C76A9F0F-C0B9-4EC7-B80B-6D68F8A46119}"/>
    <cellStyle name="Calculation 4 7 2 10 2" xfId="6012" xr:uid="{013EB915-CD95-4F2E-B057-6BA3A386BA47}"/>
    <cellStyle name="Calculation 4 7 2 11" xfId="6013" xr:uid="{BEAC705C-B815-41A9-8764-D847347AA315}"/>
    <cellStyle name="Calculation 4 7 2 2" xfId="6014" xr:uid="{D9CF4817-0AF3-4840-B3DA-725223189BA3}"/>
    <cellStyle name="Calculation 4 7 2 2 2" xfId="6015" xr:uid="{2E7305EE-18DA-42BA-AA92-4E1DA3977B9C}"/>
    <cellStyle name="Calculation 4 7 2 2 3" xfId="6016" xr:uid="{537DC995-8996-49D6-8301-E97EED7F6F4A}"/>
    <cellStyle name="Calculation 4 7 2 2 4" xfId="6017" xr:uid="{47008E79-8460-4A21-B719-CC2578FAA363}"/>
    <cellStyle name="Calculation 4 7 2 3" xfId="6018" xr:uid="{6F27CF09-A2A1-4023-8B70-9A34C3FB26A0}"/>
    <cellStyle name="Calculation 4 7 2 3 2" xfId="6019" xr:uid="{BFA8DB93-B7CE-4BFE-A7A5-4F65F783060C}"/>
    <cellStyle name="Calculation 4 7 2 3 3" xfId="6020" xr:uid="{64F8C98B-5C49-4802-ABF6-7C7611F060FA}"/>
    <cellStyle name="Calculation 4 7 2 4" xfId="6021" xr:uid="{87EBDDF8-9569-4552-A43C-49AE3D192D26}"/>
    <cellStyle name="Calculation 4 7 2 4 2" xfId="6022" xr:uid="{36FF03E0-AA00-4DB2-BC57-BA1BAAAB0EEC}"/>
    <cellStyle name="Calculation 4 7 2 4 3" xfId="6023" xr:uid="{88D26591-0127-4BC1-988A-90E7A938DF46}"/>
    <cellStyle name="Calculation 4 7 2 5" xfId="6024" xr:uid="{D28E0DAA-F05B-4CC7-A494-5EBE6C407C08}"/>
    <cellStyle name="Calculation 4 7 2 5 2" xfId="6025" xr:uid="{08E132CF-3970-49F6-A625-564693267FEA}"/>
    <cellStyle name="Calculation 4 7 2 5 3" xfId="6026" xr:uid="{A0C2CBFE-A75F-4946-9C79-329CEF6D0D84}"/>
    <cellStyle name="Calculation 4 7 2 6" xfId="6027" xr:uid="{DE21E0E8-9F7C-410D-8DFE-55654A9A48EA}"/>
    <cellStyle name="Calculation 4 7 2 6 2" xfId="6028" xr:uid="{B9D20E3F-C1E5-4992-B498-BEA20E0855A3}"/>
    <cellStyle name="Calculation 4 7 2 6 3" xfId="6029" xr:uid="{2B823503-69A7-44AF-ABB8-F4186028458A}"/>
    <cellStyle name="Calculation 4 7 2 7" xfId="6030" xr:uid="{9613D227-ADED-46C2-A152-23C3426DA384}"/>
    <cellStyle name="Calculation 4 7 2 7 2" xfId="6031" xr:uid="{FD3D39EB-4BF4-4B8A-83E7-44164CABD429}"/>
    <cellStyle name="Calculation 4 7 2 7 3" xfId="6032" xr:uid="{51B77C93-D389-414E-AB7C-235290F36A91}"/>
    <cellStyle name="Calculation 4 7 2 8" xfId="6033" xr:uid="{FD8C63DC-BDAD-4BDD-AEBE-9CD6B2CFDF73}"/>
    <cellStyle name="Calculation 4 7 2 8 2" xfId="6034" xr:uid="{83C18355-48D7-4B03-8220-2B13E478D4B1}"/>
    <cellStyle name="Calculation 4 7 2 8 3" xfId="6035" xr:uid="{99CEDC11-2456-4316-9497-76FD942889E0}"/>
    <cellStyle name="Calculation 4 7 2 9" xfId="6036" xr:uid="{76A99712-BF2E-4DEE-90BE-A0F52867D3CE}"/>
    <cellStyle name="Calculation 4 7 2 9 2" xfId="6037" xr:uid="{68F4E4A1-3021-450E-A769-466C7049F715}"/>
    <cellStyle name="Calculation 4 7 2 9 3" xfId="6038" xr:uid="{DA370B10-BCC2-47E1-B6FB-DBA740B93743}"/>
    <cellStyle name="Calculation 4 7 3" xfId="6039" xr:uid="{921D7D44-E671-4861-9D80-C5C2D26D89C9}"/>
    <cellStyle name="Calculation 4 7 3 2" xfId="6040" xr:uid="{D06FA48D-1267-488D-A0F4-7B2A52512FB2}"/>
    <cellStyle name="Calculation 4 7 3 3" xfId="6041" xr:uid="{E4440F3B-8E51-4BF1-BD27-4AA2FA8B5046}"/>
    <cellStyle name="Calculation 4 7 3 4" xfId="6042" xr:uid="{6752F75E-3B5D-47CF-85BA-1333C219751C}"/>
    <cellStyle name="Calculation 4 7 4" xfId="6043" xr:uid="{721B2B5C-342A-45A1-910B-C4AFF48443B8}"/>
    <cellStyle name="Calculation 4 7 4 2" xfId="6044" xr:uid="{31B85193-769A-4494-B8C1-73BC633EC424}"/>
    <cellStyle name="Calculation 4 7 4 3" xfId="6045" xr:uid="{184211DE-B333-418D-A524-7B2A2065DD36}"/>
    <cellStyle name="Calculation 4 7 5" xfId="6046" xr:uid="{45E8EC89-D45E-4A13-9240-AB413EEE0A2C}"/>
    <cellStyle name="Calculation 4 7 5 2" xfId="6047" xr:uid="{2C724DA4-86D4-4444-82CA-0D0315256E68}"/>
    <cellStyle name="Calculation 4 7 5 3" xfId="6048" xr:uid="{63DC88AE-4FC3-4A88-BA33-062C545DC41A}"/>
    <cellStyle name="Calculation 4 7 6" xfId="6049" xr:uid="{40EA89A3-CF88-435D-92E3-88AFF20D8483}"/>
    <cellStyle name="Calculation 4 7 6 2" xfId="6050" xr:uid="{7A154D96-252E-46E8-91C9-577B383B5E92}"/>
    <cellStyle name="Calculation 4 7 6 3" xfId="6051" xr:uid="{DC453A3D-1312-407A-B478-556B4510CCC7}"/>
    <cellStyle name="Calculation 4 7 7" xfId="6052" xr:uid="{F71D92CF-D42C-44A1-8029-A8AC21B69441}"/>
    <cellStyle name="Calculation 4 7 7 2" xfId="6053" xr:uid="{D214FE8C-F54F-44A4-B346-2E44C3928346}"/>
    <cellStyle name="Calculation 4 7 7 3" xfId="6054" xr:uid="{C14301E5-0589-4A41-B3D1-DCF987EA2078}"/>
    <cellStyle name="Calculation 4 7 8" xfId="6055" xr:uid="{35566D4C-4B09-4F40-9140-C4E8DBA4DDED}"/>
    <cellStyle name="Calculation 4 7 8 2" xfId="6056" xr:uid="{3A13F5D1-54F5-4BB3-9CAB-3D6E8C88460D}"/>
    <cellStyle name="Calculation 4 7 8 3" xfId="6057" xr:uid="{B6EFB6C8-A975-4968-BD54-32B05632E63B}"/>
    <cellStyle name="Calculation 4 7 9" xfId="6058" xr:uid="{D196E034-B03B-4194-92EE-2DB1AA3BB2EE}"/>
    <cellStyle name="Calculation 4 7 9 2" xfId="6059" xr:uid="{137D491A-79FD-4330-BD55-69AB0E213E92}"/>
    <cellStyle name="Calculation 4 7 9 3" xfId="6060" xr:uid="{DD4D31AF-D351-4D2E-9D64-E15FA6F24C6B}"/>
    <cellStyle name="Calculation 4 8" xfId="6061" xr:uid="{3797FDA4-C67D-4ACE-838C-0851FE40B01E}"/>
    <cellStyle name="Calculation 4 8 10" xfId="6062" xr:uid="{CE886024-AC4B-4318-8113-B6D4B874C78C}"/>
    <cellStyle name="Calculation 4 8 10 2" xfId="6063" xr:uid="{05E0AD75-3CA3-4454-9D93-9D20B6D152E4}"/>
    <cellStyle name="Calculation 4 8 10 3" xfId="6064" xr:uid="{CBA8AC62-C2A1-4259-A4CA-70A4602DCAC1}"/>
    <cellStyle name="Calculation 4 8 11" xfId="6065" xr:uid="{E0825FCA-B4A2-4B3B-81A9-85810F04F764}"/>
    <cellStyle name="Calculation 4 8 11 2" xfId="6066" xr:uid="{0341B154-0733-4A9A-8260-82346E76328F}"/>
    <cellStyle name="Calculation 4 8 12" xfId="6067" xr:uid="{00761F24-555D-4020-99A2-C52DA8EF12D5}"/>
    <cellStyle name="Calculation 4 8 2" xfId="6068" xr:uid="{F294E07C-5886-4E9B-84EE-7F6900B71B88}"/>
    <cellStyle name="Calculation 4 8 2 10" xfId="6069" xr:uid="{03941842-CB4A-44A5-8628-B18DABDA32D8}"/>
    <cellStyle name="Calculation 4 8 2 10 2" xfId="6070" xr:uid="{23F0946B-838C-4345-AD0D-9E974FCD02B2}"/>
    <cellStyle name="Calculation 4 8 2 11" xfId="6071" xr:uid="{F2B54D19-2C6C-479C-88D3-C48EDE0A755B}"/>
    <cellStyle name="Calculation 4 8 2 2" xfId="6072" xr:uid="{532165AD-7D08-4A7E-92C8-0150F7A62358}"/>
    <cellStyle name="Calculation 4 8 2 2 2" xfId="6073" xr:uid="{B5AA743B-072A-45E3-9136-0A4E5388CA4B}"/>
    <cellStyle name="Calculation 4 8 2 2 3" xfId="6074" xr:uid="{FBE1E109-4E36-4FB3-8D77-8CE234E11F07}"/>
    <cellStyle name="Calculation 4 8 2 2 4" xfId="6075" xr:uid="{9BC9A3B1-A241-4C1E-B2E5-A78F21D34F0D}"/>
    <cellStyle name="Calculation 4 8 2 3" xfId="6076" xr:uid="{39D06FBC-323A-45F8-B8EA-656DAC9437FD}"/>
    <cellStyle name="Calculation 4 8 2 3 2" xfId="6077" xr:uid="{4B777614-E3F0-4AA5-901F-FBF4A497971E}"/>
    <cellStyle name="Calculation 4 8 2 3 3" xfId="6078" xr:uid="{55E9805B-9A12-4429-9470-38BA8972D201}"/>
    <cellStyle name="Calculation 4 8 2 4" xfId="6079" xr:uid="{E924F82E-FEB2-43F5-AE9E-F7842434FACB}"/>
    <cellStyle name="Calculation 4 8 2 4 2" xfId="6080" xr:uid="{7B4749F6-CFA0-42D0-963D-D359FB3EC3C1}"/>
    <cellStyle name="Calculation 4 8 2 4 3" xfId="6081" xr:uid="{43FA70D6-DEB0-43C9-AFC7-4BEFFD846D5A}"/>
    <cellStyle name="Calculation 4 8 2 5" xfId="6082" xr:uid="{95DE3A25-F450-4349-A214-C479C4747CDD}"/>
    <cellStyle name="Calculation 4 8 2 5 2" xfId="6083" xr:uid="{F7412AF9-6B7D-46D5-8CA2-AA439656E6EE}"/>
    <cellStyle name="Calculation 4 8 2 5 3" xfId="6084" xr:uid="{5FB5A146-060F-4013-B335-4592197BF155}"/>
    <cellStyle name="Calculation 4 8 2 6" xfId="6085" xr:uid="{6F1AFACA-C7C3-46A8-BF40-FA736F674040}"/>
    <cellStyle name="Calculation 4 8 2 6 2" xfId="6086" xr:uid="{A3DA71AE-5AEF-4F03-B775-779D0D3D2500}"/>
    <cellStyle name="Calculation 4 8 2 6 3" xfId="6087" xr:uid="{488872A6-9BCC-4957-9D43-0CF88E3EC16E}"/>
    <cellStyle name="Calculation 4 8 2 7" xfId="6088" xr:uid="{CBB35121-8D4C-4C60-AC16-A9A38D4774B4}"/>
    <cellStyle name="Calculation 4 8 2 7 2" xfId="6089" xr:uid="{10DC7663-FADD-43C6-AD72-09097FE3381F}"/>
    <cellStyle name="Calculation 4 8 2 7 3" xfId="6090" xr:uid="{610D064E-0D3B-4B8F-A4D2-3E3495B9725C}"/>
    <cellStyle name="Calculation 4 8 2 8" xfId="6091" xr:uid="{624EB5EC-4BBC-4ABC-8672-61C4318ADEE2}"/>
    <cellStyle name="Calculation 4 8 2 8 2" xfId="6092" xr:uid="{9E64DF95-75B3-4160-B634-32042D0CBF65}"/>
    <cellStyle name="Calculation 4 8 2 8 3" xfId="6093" xr:uid="{5F36D436-03E7-49B8-8543-06C0D390EE03}"/>
    <cellStyle name="Calculation 4 8 2 9" xfId="6094" xr:uid="{4AD389CD-6385-4296-BEF4-C0D9274BE59D}"/>
    <cellStyle name="Calculation 4 8 2 9 2" xfId="6095" xr:uid="{5DF958A4-C1BF-44CB-A125-733514451635}"/>
    <cellStyle name="Calculation 4 8 2 9 3" xfId="6096" xr:uid="{9FA4BB52-3BD2-4E2E-8CFE-A1A1C71CB40D}"/>
    <cellStyle name="Calculation 4 8 3" xfId="6097" xr:uid="{F7A9D7EC-64E5-49A3-9CE9-60FD8A501310}"/>
    <cellStyle name="Calculation 4 8 3 2" xfId="6098" xr:uid="{F92519FF-5C4B-4C3E-9B2F-FC952C7EB5C8}"/>
    <cellStyle name="Calculation 4 8 3 3" xfId="6099" xr:uid="{98669898-F899-4F23-9727-175ED036E699}"/>
    <cellStyle name="Calculation 4 8 3 4" xfId="6100" xr:uid="{3B08FEE6-8925-4DC6-8FEB-9BFEE838E5E1}"/>
    <cellStyle name="Calculation 4 8 4" xfId="6101" xr:uid="{B6582067-035C-432E-9038-75E89121744F}"/>
    <cellStyle name="Calculation 4 8 4 2" xfId="6102" xr:uid="{DDA21AA6-E360-4603-BC23-16C4481352A2}"/>
    <cellStyle name="Calculation 4 8 4 3" xfId="6103" xr:uid="{85953302-BA16-42BC-9145-C339DC5ACBBC}"/>
    <cellStyle name="Calculation 4 8 5" xfId="6104" xr:uid="{A06BA9C7-A1D5-4812-95B7-DA1FA054816E}"/>
    <cellStyle name="Calculation 4 8 5 2" xfId="6105" xr:uid="{EA00A5A4-ED36-4DA0-8BAE-64249592D3D8}"/>
    <cellStyle name="Calculation 4 8 5 3" xfId="6106" xr:uid="{DE25204F-20B7-45EE-BEC8-310E82FB5EEB}"/>
    <cellStyle name="Calculation 4 8 6" xfId="6107" xr:uid="{505C4C28-C07A-40E6-8217-2EAB91B1FAB1}"/>
    <cellStyle name="Calculation 4 8 6 2" xfId="6108" xr:uid="{1F582A2B-C78B-48E0-A2F7-CDAB57F027B0}"/>
    <cellStyle name="Calculation 4 8 6 3" xfId="6109" xr:uid="{79EC3F2F-261D-43C9-A879-917C629ED71C}"/>
    <cellStyle name="Calculation 4 8 7" xfId="6110" xr:uid="{921377CC-E07D-48B2-B5EE-026F14B4C8F9}"/>
    <cellStyle name="Calculation 4 8 7 2" xfId="6111" xr:uid="{985847D2-8822-4CB2-BF37-BB582474404B}"/>
    <cellStyle name="Calculation 4 8 7 3" xfId="6112" xr:uid="{F49BDE60-A63F-4299-8BC0-1F0832AA20FB}"/>
    <cellStyle name="Calculation 4 8 8" xfId="6113" xr:uid="{C34CA765-9C73-4BF8-95B0-5227D9598858}"/>
    <cellStyle name="Calculation 4 8 8 2" xfId="6114" xr:uid="{6983D916-8D5C-47AD-B3B1-A97FF0F45D72}"/>
    <cellStyle name="Calculation 4 8 8 3" xfId="6115" xr:uid="{A63D5C83-4AF5-4640-AD1F-CED31FF59D57}"/>
    <cellStyle name="Calculation 4 8 9" xfId="6116" xr:uid="{721DE223-860A-4E54-9D74-6BD80A7D2B1D}"/>
    <cellStyle name="Calculation 4 8 9 2" xfId="6117" xr:uid="{F177D26B-408B-4AC3-B5BA-50CE96C131F1}"/>
    <cellStyle name="Calculation 4 8 9 3" xfId="6118" xr:uid="{19F4B009-E629-4DE0-8D99-81EB70E5821B}"/>
    <cellStyle name="Calculation 4 9" xfId="6119" xr:uid="{CC624AF9-55EC-4AC1-AAC3-4DE726F5F737}"/>
    <cellStyle name="Calculation 4 9 10" xfId="6120" xr:uid="{437FFECC-0ED8-4C62-9BBF-E4BD26EECCF3}"/>
    <cellStyle name="Calculation 4 9 10 2" xfId="6121" xr:uid="{1E415834-D4DC-4801-8514-E9F50CAFA0F0}"/>
    <cellStyle name="Calculation 4 9 10 3" xfId="6122" xr:uid="{B6221F9B-5B8B-49B0-B6EF-7602D18F02AB}"/>
    <cellStyle name="Calculation 4 9 11" xfId="6123" xr:uid="{5F0F170A-41B8-4D39-9251-5DB2279E2DF9}"/>
    <cellStyle name="Calculation 4 9 11 2" xfId="6124" xr:uid="{8D0B0FB5-5833-49B2-9F43-A626D243A265}"/>
    <cellStyle name="Calculation 4 9 12" xfId="6125" xr:uid="{E13640A8-5B6A-4A60-8533-213A5CA523C5}"/>
    <cellStyle name="Calculation 4 9 2" xfId="6126" xr:uid="{11B29D30-963C-4018-ABB1-03A9E64DDF1E}"/>
    <cellStyle name="Calculation 4 9 2 10" xfId="6127" xr:uid="{5FC27BBB-3618-4BA6-8C37-3275FCB9A40E}"/>
    <cellStyle name="Calculation 4 9 2 10 2" xfId="6128" xr:uid="{F3C94527-3A8A-4D5C-92CC-2FD0AB66F123}"/>
    <cellStyle name="Calculation 4 9 2 11" xfId="6129" xr:uid="{FE0E3093-0B66-4D5C-9C59-3F73419AA8B4}"/>
    <cellStyle name="Calculation 4 9 2 2" xfId="6130" xr:uid="{FC11A465-D838-48F7-B21E-D3CFD2DF5203}"/>
    <cellStyle name="Calculation 4 9 2 2 2" xfId="6131" xr:uid="{56DD3DBD-6AB8-4A96-8F36-B6E0AEDB4150}"/>
    <cellStyle name="Calculation 4 9 2 2 3" xfId="6132" xr:uid="{F40F78A8-ED0D-4F33-9F44-EE195D1C9DAF}"/>
    <cellStyle name="Calculation 4 9 2 2 4" xfId="6133" xr:uid="{FABAA1E0-DA40-42F8-9123-DC7C692CE0C7}"/>
    <cellStyle name="Calculation 4 9 2 3" xfId="6134" xr:uid="{8138B0F1-E214-4B76-A705-EB83E2E46523}"/>
    <cellStyle name="Calculation 4 9 2 3 2" xfId="6135" xr:uid="{1D05CEF9-69E3-4E9A-87FA-EFBF1DB28339}"/>
    <cellStyle name="Calculation 4 9 2 3 3" xfId="6136" xr:uid="{7394D8C7-7B89-45E7-8322-83F302E63368}"/>
    <cellStyle name="Calculation 4 9 2 4" xfId="6137" xr:uid="{90C55C31-C0C9-4CD5-B096-AE377FE4D598}"/>
    <cellStyle name="Calculation 4 9 2 4 2" xfId="6138" xr:uid="{45F80197-5BD0-4437-A36E-FDA20B7B60D5}"/>
    <cellStyle name="Calculation 4 9 2 4 3" xfId="6139" xr:uid="{967CCCCF-9830-48F3-891A-2EEED24D79F3}"/>
    <cellStyle name="Calculation 4 9 2 5" xfId="6140" xr:uid="{DBD7CE8D-4128-4E96-84CE-A6207681F89F}"/>
    <cellStyle name="Calculation 4 9 2 5 2" xfId="6141" xr:uid="{6176F33F-43C5-43DB-A898-3DA2278EA961}"/>
    <cellStyle name="Calculation 4 9 2 5 3" xfId="6142" xr:uid="{3B05F6E2-9C21-48E2-90A9-DE158623C7EF}"/>
    <cellStyle name="Calculation 4 9 2 6" xfId="6143" xr:uid="{DA0DB8BB-E2AD-43EC-9146-972EFD6C6301}"/>
    <cellStyle name="Calculation 4 9 2 6 2" xfId="6144" xr:uid="{5140CE44-EA9D-4015-BB1F-B7C24D895390}"/>
    <cellStyle name="Calculation 4 9 2 6 3" xfId="6145" xr:uid="{AF866710-78AB-42CA-A841-81B617E5F243}"/>
    <cellStyle name="Calculation 4 9 2 7" xfId="6146" xr:uid="{06057064-6FC3-4366-9E78-3C19EC67E8D1}"/>
    <cellStyle name="Calculation 4 9 2 7 2" xfId="6147" xr:uid="{B3C12DF7-4B93-4CFB-B0B6-42CC2F78B070}"/>
    <cellStyle name="Calculation 4 9 2 7 3" xfId="6148" xr:uid="{1E0A6665-81E7-46DD-9F86-D3B7B52C562E}"/>
    <cellStyle name="Calculation 4 9 2 8" xfId="6149" xr:uid="{83FDDA7E-2BDE-4327-B667-FF7323E6D2C8}"/>
    <cellStyle name="Calculation 4 9 2 8 2" xfId="6150" xr:uid="{DFB2BE33-BB91-45AB-AD8C-C6F79FDADAED}"/>
    <cellStyle name="Calculation 4 9 2 8 3" xfId="6151" xr:uid="{7FD2FB59-D63F-473D-A6BA-D9FB70E1A089}"/>
    <cellStyle name="Calculation 4 9 2 9" xfId="6152" xr:uid="{2979A0DE-9BCA-4D2F-B577-C57FE0B072EC}"/>
    <cellStyle name="Calculation 4 9 2 9 2" xfId="6153" xr:uid="{F8FBA288-7640-4738-ACC3-D58D83D0BBFB}"/>
    <cellStyle name="Calculation 4 9 2 9 3" xfId="6154" xr:uid="{4784E320-C209-4FC8-A855-CED1F2E5F121}"/>
    <cellStyle name="Calculation 4 9 3" xfId="6155" xr:uid="{A18591DD-8FA4-49D3-8AEC-BD43C1C5E7C3}"/>
    <cellStyle name="Calculation 4 9 3 2" xfId="6156" xr:uid="{2702B696-59A2-47C9-898C-7441720A8C8A}"/>
    <cellStyle name="Calculation 4 9 3 3" xfId="6157" xr:uid="{57E9D107-51B7-49ED-AD4F-41006FE0C8EA}"/>
    <cellStyle name="Calculation 4 9 3 4" xfId="6158" xr:uid="{B690A91D-30D4-4FD8-A53B-6F770AAF364E}"/>
    <cellStyle name="Calculation 4 9 4" xfId="6159" xr:uid="{F9C45952-CB59-4ECE-8B19-9A24C885BBB8}"/>
    <cellStyle name="Calculation 4 9 4 2" xfId="6160" xr:uid="{17126474-180F-43B4-9ED4-215FD0335B97}"/>
    <cellStyle name="Calculation 4 9 4 3" xfId="6161" xr:uid="{BAC1A4D3-7477-4D6D-A9FD-9C14A64BE76F}"/>
    <cellStyle name="Calculation 4 9 5" xfId="6162" xr:uid="{30575B6C-AD67-4C69-BB4F-4ED1F096D37A}"/>
    <cellStyle name="Calculation 4 9 5 2" xfId="6163" xr:uid="{939A9EF2-A2E0-41DD-960C-2AF2EBEF07F4}"/>
    <cellStyle name="Calculation 4 9 5 3" xfId="6164" xr:uid="{039C12A9-019F-4E4C-8A1F-6C89C8FC3EA2}"/>
    <cellStyle name="Calculation 4 9 6" xfId="6165" xr:uid="{3BA9B19F-1915-4DD6-83A0-2FB5511B9875}"/>
    <cellStyle name="Calculation 4 9 6 2" xfId="6166" xr:uid="{0FAF7A64-D25A-4CA1-9542-ABC7DE9E2E86}"/>
    <cellStyle name="Calculation 4 9 6 3" xfId="6167" xr:uid="{3F4657D9-8186-4E98-B52C-562F206B9FE4}"/>
    <cellStyle name="Calculation 4 9 7" xfId="6168" xr:uid="{1D0D2181-B98A-4017-A233-153F69E80751}"/>
    <cellStyle name="Calculation 4 9 7 2" xfId="6169" xr:uid="{C36E4FBF-3810-47A7-80BD-095E0CAC2CAD}"/>
    <cellStyle name="Calculation 4 9 7 3" xfId="6170" xr:uid="{4371F40F-76BF-493F-90D7-6306ADDF4015}"/>
    <cellStyle name="Calculation 4 9 8" xfId="6171" xr:uid="{4F442291-A823-4BEF-8760-0ECE5B9DB473}"/>
    <cellStyle name="Calculation 4 9 8 2" xfId="6172" xr:uid="{6C1B0B62-CD9C-41A3-A330-C301D525C16E}"/>
    <cellStyle name="Calculation 4 9 8 3" xfId="6173" xr:uid="{F5CF3BEF-2C19-4C30-B2A7-6953DC36D165}"/>
    <cellStyle name="Calculation 4 9 9" xfId="6174" xr:uid="{133C1079-80F0-4725-8B6B-58078338B7E1}"/>
    <cellStyle name="Calculation 4 9 9 2" xfId="6175" xr:uid="{E3D5812F-6CA6-4426-8E14-4AB595432EA1}"/>
    <cellStyle name="Calculation 4 9 9 3" xfId="6176" xr:uid="{900E6E7E-8D31-4A0D-A7CC-321F28ACEDAA}"/>
    <cellStyle name="Calculation 40" xfId="6177" xr:uid="{F95E1DC9-A9F8-4415-8BB5-6EF89D219224}"/>
    <cellStyle name="Calculation 40 2" xfId="6178" xr:uid="{E8B3CF6B-0633-47EB-9896-9FF6B6E5CA16}"/>
    <cellStyle name="Calculation 41" xfId="6179" xr:uid="{A681AFE0-CC1B-46A0-9C0E-12785BF71D90}"/>
    <cellStyle name="Calculation 41 2" xfId="6180" xr:uid="{F06451DD-A025-4D69-A787-50812DE36B9E}"/>
    <cellStyle name="Calculation 42" xfId="6181" xr:uid="{1B9103E2-D45F-4FA2-9055-CC857696A017}"/>
    <cellStyle name="Calculation 42 2" xfId="6182" xr:uid="{04CB828B-C0BC-4551-886E-89B2632B8602}"/>
    <cellStyle name="Calculation 43" xfId="6183" xr:uid="{CFC814A3-78BE-44D9-8ED8-C8165A5D9EEC}"/>
    <cellStyle name="Calculation 43 2" xfId="6184" xr:uid="{847DD0CB-E97A-4715-A2F0-8226B1786A89}"/>
    <cellStyle name="Calculation 5" xfId="6185" xr:uid="{A3FF7AA1-EE61-43AF-BDBB-768BFF9C5B8F}"/>
    <cellStyle name="Calculation 5 10" xfId="6186" xr:uid="{AB7BD66C-FF61-47E5-94EE-906CD68A27F4}"/>
    <cellStyle name="Calculation 5 10 10" xfId="6187" xr:uid="{F05E2E21-723A-4CC0-84C9-7D5FCEF69538}"/>
    <cellStyle name="Calculation 5 10 10 2" xfId="6188" xr:uid="{15FB4110-948A-4F8E-8B3A-ECA69CC1C9F0}"/>
    <cellStyle name="Calculation 5 10 10 3" xfId="6189" xr:uid="{EA0FD8F2-7EA8-414A-AFD8-27ACA3669CD6}"/>
    <cellStyle name="Calculation 5 10 11" xfId="6190" xr:uid="{120D3F1C-9CEC-4368-A634-378C1A4F8D39}"/>
    <cellStyle name="Calculation 5 10 11 2" xfId="6191" xr:uid="{DE856BD1-0AF7-4DDB-9253-4F0BD17DA66E}"/>
    <cellStyle name="Calculation 5 10 12" xfId="6192" xr:uid="{2F921716-636A-4A11-ADBF-7AB83CA2F6D8}"/>
    <cellStyle name="Calculation 5 10 2" xfId="6193" xr:uid="{C6F3AD8F-3C6F-4A61-8C61-0B7CD3C6BEA7}"/>
    <cellStyle name="Calculation 5 10 2 10" xfId="6194" xr:uid="{E2692031-5485-4D9F-8EA5-8447505AE1BD}"/>
    <cellStyle name="Calculation 5 10 2 10 2" xfId="6195" xr:uid="{FD6A2E17-B5A1-417A-8418-38030D0376C8}"/>
    <cellStyle name="Calculation 5 10 2 11" xfId="6196" xr:uid="{557CBC23-FD7F-4FF3-AF5A-17A54D31FFBE}"/>
    <cellStyle name="Calculation 5 10 2 2" xfId="6197" xr:uid="{B58EF5FD-82AF-4299-8EFA-D4C142E9E8EF}"/>
    <cellStyle name="Calculation 5 10 2 2 2" xfId="6198" xr:uid="{935CAF85-4AE6-4B86-85C1-AC46E240509A}"/>
    <cellStyle name="Calculation 5 10 2 2 3" xfId="6199" xr:uid="{449AD0A6-8D03-473B-812D-436EEA1D4933}"/>
    <cellStyle name="Calculation 5 10 2 2 4" xfId="6200" xr:uid="{59D9C2F3-A777-4A90-9A5C-DDC774151E6F}"/>
    <cellStyle name="Calculation 5 10 2 3" xfId="6201" xr:uid="{F4CBD22B-F5A2-48EB-91C8-84143BF5BE25}"/>
    <cellStyle name="Calculation 5 10 2 3 2" xfId="6202" xr:uid="{CF9EB433-7F39-4D92-8E95-74F9992969A9}"/>
    <cellStyle name="Calculation 5 10 2 3 3" xfId="6203" xr:uid="{40446016-CBE3-445E-9BAC-CE77A0315D53}"/>
    <cellStyle name="Calculation 5 10 2 4" xfId="6204" xr:uid="{4B190A2A-4753-4D5A-B2AE-849564FA538E}"/>
    <cellStyle name="Calculation 5 10 2 4 2" xfId="6205" xr:uid="{CCF0D875-B49D-43F0-8714-EA80C4FCF275}"/>
    <cellStyle name="Calculation 5 10 2 4 3" xfId="6206" xr:uid="{97DEB561-B4DE-40BB-8806-167E5DEF4CEA}"/>
    <cellStyle name="Calculation 5 10 2 5" xfId="6207" xr:uid="{DBAD2F3F-6D61-4C2D-830A-500302473FFE}"/>
    <cellStyle name="Calculation 5 10 2 5 2" xfId="6208" xr:uid="{74E0A659-4269-4F90-8751-C42F54030145}"/>
    <cellStyle name="Calculation 5 10 2 5 3" xfId="6209" xr:uid="{B0F000CC-BA79-48FD-A273-E5CEC375AFA8}"/>
    <cellStyle name="Calculation 5 10 2 6" xfId="6210" xr:uid="{B5FD57D6-14E3-4F47-9E75-0FCFA38D0BAC}"/>
    <cellStyle name="Calculation 5 10 2 6 2" xfId="6211" xr:uid="{E2EA77F1-B418-4E64-A937-2B0BC907F291}"/>
    <cellStyle name="Calculation 5 10 2 6 3" xfId="6212" xr:uid="{AEFF9D53-FB72-4549-BFEB-711148AD2530}"/>
    <cellStyle name="Calculation 5 10 2 7" xfId="6213" xr:uid="{C681C3A3-6F89-45DC-8CA6-904ADC234B68}"/>
    <cellStyle name="Calculation 5 10 2 7 2" xfId="6214" xr:uid="{4541F22C-31B5-4754-A5A0-5003E9C4037F}"/>
    <cellStyle name="Calculation 5 10 2 7 3" xfId="6215" xr:uid="{16BDE9E5-05E9-4EDA-89B4-2EE7398D9E19}"/>
    <cellStyle name="Calculation 5 10 2 8" xfId="6216" xr:uid="{17D90036-089C-4467-9E22-3E89B319B5CF}"/>
    <cellStyle name="Calculation 5 10 2 8 2" xfId="6217" xr:uid="{BB1A3287-0B69-4F12-8A48-FA5730361C1A}"/>
    <cellStyle name="Calculation 5 10 2 8 3" xfId="6218" xr:uid="{C8A3307B-1F4E-4C4C-8D10-A05B189C6DC3}"/>
    <cellStyle name="Calculation 5 10 2 9" xfId="6219" xr:uid="{6FD60507-8E0F-4F0A-BBD6-B67767610162}"/>
    <cellStyle name="Calculation 5 10 2 9 2" xfId="6220" xr:uid="{714C53CC-26B5-412A-B5A0-E15313815FC2}"/>
    <cellStyle name="Calculation 5 10 2 9 3" xfId="6221" xr:uid="{2BAE3A82-1F5B-4B86-924F-3D8D51C462BC}"/>
    <cellStyle name="Calculation 5 10 3" xfId="6222" xr:uid="{D4894A1A-E516-4084-BC2B-239109B9D96B}"/>
    <cellStyle name="Calculation 5 10 3 2" xfId="6223" xr:uid="{0F80147D-2D96-4CB1-A84A-E5A254D793B9}"/>
    <cellStyle name="Calculation 5 10 3 3" xfId="6224" xr:uid="{B922731A-7780-4AB1-8508-E5FE1941F494}"/>
    <cellStyle name="Calculation 5 10 3 4" xfId="6225" xr:uid="{2AD39105-1FDD-48FE-8AA7-B344856B62CD}"/>
    <cellStyle name="Calculation 5 10 4" xfId="6226" xr:uid="{7C5CF02D-2040-48C0-B4CF-3AB66F358BEE}"/>
    <cellStyle name="Calculation 5 10 4 2" xfId="6227" xr:uid="{F0C1051B-1A72-468A-BB72-4041FB5DC752}"/>
    <cellStyle name="Calculation 5 10 4 3" xfId="6228" xr:uid="{F3D0CEFF-B825-4F93-8287-4B22C502E9F3}"/>
    <cellStyle name="Calculation 5 10 5" xfId="6229" xr:uid="{F30047C8-CE1F-4333-839A-72AD45726937}"/>
    <cellStyle name="Calculation 5 10 5 2" xfId="6230" xr:uid="{D5FB2628-85CC-40C6-B7EA-2B377B661219}"/>
    <cellStyle name="Calculation 5 10 5 3" xfId="6231" xr:uid="{66DF6BF1-CBF4-4404-9ACC-9CAB52C750BC}"/>
    <cellStyle name="Calculation 5 10 6" xfId="6232" xr:uid="{F2B3C9B7-296A-487A-85F9-D26AAE83E44E}"/>
    <cellStyle name="Calculation 5 10 6 2" xfId="6233" xr:uid="{61E58298-85DB-494E-BBD5-3A0BD12E2C97}"/>
    <cellStyle name="Calculation 5 10 6 3" xfId="6234" xr:uid="{2D12EE8B-C264-4077-9F98-8E2D22E7CA5D}"/>
    <cellStyle name="Calculation 5 10 7" xfId="6235" xr:uid="{67561120-5668-412B-86BA-D7236B33D57C}"/>
    <cellStyle name="Calculation 5 10 7 2" xfId="6236" xr:uid="{E21CFE0C-1212-4C6F-BC0A-7E68BA50F4FF}"/>
    <cellStyle name="Calculation 5 10 7 3" xfId="6237" xr:uid="{258FD9E6-5A56-4A7D-8EBB-B3082528EED4}"/>
    <cellStyle name="Calculation 5 10 8" xfId="6238" xr:uid="{BCEA7606-B8D9-4E5E-BAF1-3AC8D75A2D35}"/>
    <cellStyle name="Calculation 5 10 8 2" xfId="6239" xr:uid="{5908A08A-43AF-4A6E-BC54-C47E038069C8}"/>
    <cellStyle name="Calculation 5 10 8 3" xfId="6240" xr:uid="{228D00D5-6DE2-46E8-ABB5-487D6EB75A0B}"/>
    <cellStyle name="Calculation 5 10 9" xfId="6241" xr:uid="{6019627E-CB86-4524-B828-F8D548B4907F}"/>
    <cellStyle name="Calculation 5 10 9 2" xfId="6242" xr:uid="{EFD335BF-7F76-4CD5-A553-9A79FCD29BE4}"/>
    <cellStyle name="Calculation 5 10 9 3" xfId="6243" xr:uid="{DABD1551-A18B-4281-A577-2E60EC5F5D04}"/>
    <cellStyle name="Calculation 5 11" xfId="6244" xr:uid="{79A24942-52CC-4B25-989F-1CBB5463D9A3}"/>
    <cellStyle name="Calculation 5 11 10" xfId="6245" xr:uid="{BEC5029A-6506-4D3B-BDB0-E349ABCD68A5}"/>
    <cellStyle name="Calculation 5 11 10 2" xfId="6246" xr:uid="{B926956B-AFB0-4480-92D5-D9C095864273}"/>
    <cellStyle name="Calculation 5 11 10 3" xfId="6247" xr:uid="{5BED2E3A-7703-41B4-A63E-D1715E40F1A3}"/>
    <cellStyle name="Calculation 5 11 11" xfId="6248" xr:uid="{FB3F0808-CBDB-4F33-A94E-881F16D95EEC}"/>
    <cellStyle name="Calculation 5 11 11 2" xfId="6249" xr:uid="{01A43AAF-0EA7-4D30-9528-3B5102F9F496}"/>
    <cellStyle name="Calculation 5 11 12" xfId="6250" xr:uid="{80A9050A-7B88-43B4-A58A-5BB5989E4690}"/>
    <cellStyle name="Calculation 5 11 2" xfId="6251" xr:uid="{37ADC5E3-3E70-4EA5-911E-39FBCCCCEE52}"/>
    <cellStyle name="Calculation 5 11 2 10" xfId="6252" xr:uid="{16308BD6-8BFB-4E50-BEF1-8B50F534EF8C}"/>
    <cellStyle name="Calculation 5 11 2 10 2" xfId="6253" xr:uid="{3FB88042-C867-45D4-8A0C-14F8CDA08453}"/>
    <cellStyle name="Calculation 5 11 2 11" xfId="6254" xr:uid="{BE06BD49-2F85-4209-9C4D-26006313D006}"/>
    <cellStyle name="Calculation 5 11 2 2" xfId="6255" xr:uid="{F3F1F19C-D647-4878-989D-5D8F244B1BBC}"/>
    <cellStyle name="Calculation 5 11 2 2 2" xfId="6256" xr:uid="{F61C810E-B220-47D1-BDB4-9F55F7157C69}"/>
    <cellStyle name="Calculation 5 11 2 2 3" xfId="6257" xr:uid="{75979D63-0D63-4EFA-ADCC-89FBD91B5AA2}"/>
    <cellStyle name="Calculation 5 11 2 2 4" xfId="6258" xr:uid="{7CB3CC90-20CD-4C5C-B400-D9E55D94D6DD}"/>
    <cellStyle name="Calculation 5 11 2 3" xfId="6259" xr:uid="{C98EAAC1-67FD-4F5A-9711-62C42C549F01}"/>
    <cellStyle name="Calculation 5 11 2 3 2" xfId="6260" xr:uid="{3A716E93-4714-49E8-95B8-FF18ECAF09CD}"/>
    <cellStyle name="Calculation 5 11 2 3 3" xfId="6261" xr:uid="{54FBC016-1AD4-43CE-9275-992416A49C97}"/>
    <cellStyle name="Calculation 5 11 2 4" xfId="6262" xr:uid="{3804E556-A860-4744-AC58-19150B9DCAA5}"/>
    <cellStyle name="Calculation 5 11 2 4 2" xfId="6263" xr:uid="{05F90EDB-E1D6-461C-B1FD-B867D1C5B989}"/>
    <cellStyle name="Calculation 5 11 2 4 3" xfId="6264" xr:uid="{6C4C3902-71A5-41A7-B1C0-CB899095B07A}"/>
    <cellStyle name="Calculation 5 11 2 5" xfId="6265" xr:uid="{981C2959-D19A-4757-AC68-01B9AE94D711}"/>
    <cellStyle name="Calculation 5 11 2 5 2" xfId="6266" xr:uid="{5864DD42-3743-4FA0-B72B-6EC136CBF257}"/>
    <cellStyle name="Calculation 5 11 2 5 3" xfId="6267" xr:uid="{446A7B0F-BE71-4F51-9BE4-9EB815E3AB47}"/>
    <cellStyle name="Calculation 5 11 2 6" xfId="6268" xr:uid="{B2222BC9-7BEC-4467-B018-CD1A804C4AB4}"/>
    <cellStyle name="Calculation 5 11 2 6 2" xfId="6269" xr:uid="{77783273-D6FF-469E-A08C-9F87244AA63C}"/>
    <cellStyle name="Calculation 5 11 2 6 3" xfId="6270" xr:uid="{FF19123A-B534-4B66-ADE6-ADF6C057BB33}"/>
    <cellStyle name="Calculation 5 11 2 7" xfId="6271" xr:uid="{DC07CD94-128E-4A63-8930-8E52778EC979}"/>
    <cellStyle name="Calculation 5 11 2 7 2" xfId="6272" xr:uid="{2AB925BD-23FD-4A62-895C-B2DCFCF1CF33}"/>
    <cellStyle name="Calculation 5 11 2 7 3" xfId="6273" xr:uid="{D80365AD-B7DD-4685-B7B0-FEEEDA713A7B}"/>
    <cellStyle name="Calculation 5 11 2 8" xfId="6274" xr:uid="{400AA63F-D4DD-4FB9-BB31-FF73BAABBB4B}"/>
    <cellStyle name="Calculation 5 11 2 8 2" xfId="6275" xr:uid="{68EB2D42-4DC3-4D8B-AE75-F8C8F54E1043}"/>
    <cellStyle name="Calculation 5 11 2 8 3" xfId="6276" xr:uid="{5509D6F4-910C-4021-9E25-377D8E541E80}"/>
    <cellStyle name="Calculation 5 11 2 9" xfId="6277" xr:uid="{1C40C20C-78D5-4AEA-BBF4-7F89439E2CD8}"/>
    <cellStyle name="Calculation 5 11 2 9 2" xfId="6278" xr:uid="{B6571ECA-B29C-42DE-B511-E5129F459C13}"/>
    <cellStyle name="Calculation 5 11 2 9 3" xfId="6279" xr:uid="{54C5DC43-56D5-4952-A925-CBE6EEF0325C}"/>
    <cellStyle name="Calculation 5 11 3" xfId="6280" xr:uid="{685E43C8-49F6-4AF2-8385-6697FA6605AE}"/>
    <cellStyle name="Calculation 5 11 3 2" xfId="6281" xr:uid="{231CD280-6259-48D6-AB5B-C0B5531B8519}"/>
    <cellStyle name="Calculation 5 11 3 3" xfId="6282" xr:uid="{D6984C82-2C20-476D-A288-452CB7F94A90}"/>
    <cellStyle name="Calculation 5 11 3 4" xfId="6283" xr:uid="{0E22EB42-C20E-47BD-8BF5-3DA0659F260A}"/>
    <cellStyle name="Calculation 5 11 4" xfId="6284" xr:uid="{7E606E6D-DB15-48DD-AF43-33D49B8AC601}"/>
    <cellStyle name="Calculation 5 11 4 2" xfId="6285" xr:uid="{DDCCCEBD-C34B-4AC7-B438-FCC4531FDA4F}"/>
    <cellStyle name="Calculation 5 11 4 3" xfId="6286" xr:uid="{ED310492-853A-4E58-80D5-44FAB7942FD9}"/>
    <cellStyle name="Calculation 5 11 5" xfId="6287" xr:uid="{EFD55708-B435-4F16-897C-2577E4850706}"/>
    <cellStyle name="Calculation 5 11 5 2" xfId="6288" xr:uid="{0F1D89C6-4475-49BB-8870-ACA41EB7882B}"/>
    <cellStyle name="Calculation 5 11 5 3" xfId="6289" xr:uid="{AF219763-C9B1-45E4-BB7E-90580C5EDED2}"/>
    <cellStyle name="Calculation 5 11 6" xfId="6290" xr:uid="{88CEF87E-F4E5-4991-9F4D-B2D1012F82A2}"/>
    <cellStyle name="Calculation 5 11 6 2" xfId="6291" xr:uid="{FD6BF557-0964-4256-AC83-A8EB0973BF5F}"/>
    <cellStyle name="Calculation 5 11 6 3" xfId="6292" xr:uid="{A67BDC00-88F0-4796-B708-34AEECDA66D4}"/>
    <cellStyle name="Calculation 5 11 7" xfId="6293" xr:uid="{F8B8C7AD-58A7-4FEE-8F92-CF36F2BC15C9}"/>
    <cellStyle name="Calculation 5 11 7 2" xfId="6294" xr:uid="{9D3E703F-3F6A-48BC-A81E-688E2EB7AE50}"/>
    <cellStyle name="Calculation 5 11 7 3" xfId="6295" xr:uid="{F17390DC-4CC3-45D7-BE28-C7A6879CA280}"/>
    <cellStyle name="Calculation 5 11 8" xfId="6296" xr:uid="{3C5701E8-BFAC-47A1-88B9-06B913FE4D68}"/>
    <cellStyle name="Calculation 5 11 8 2" xfId="6297" xr:uid="{3FD3E69D-BA29-4EB6-8B33-87C212720D38}"/>
    <cellStyle name="Calculation 5 11 8 3" xfId="6298" xr:uid="{6AA66335-F2BF-43F5-85EB-F21BF353B1E4}"/>
    <cellStyle name="Calculation 5 11 9" xfId="6299" xr:uid="{579B0072-43CC-42EA-943C-3EF08D7578B0}"/>
    <cellStyle name="Calculation 5 11 9 2" xfId="6300" xr:uid="{9D488DD6-7E5B-4E8B-851B-6FA1966892A5}"/>
    <cellStyle name="Calculation 5 11 9 3" xfId="6301" xr:uid="{35CA69F5-C312-4063-A54C-5036C1D25462}"/>
    <cellStyle name="Calculation 5 12" xfId="6302" xr:uid="{6B7710A9-25AA-4A60-94B9-94289BDF52B6}"/>
    <cellStyle name="Calculation 5 12 10" xfId="6303" xr:uid="{73DB6200-F939-438D-B56E-D74BC0F91774}"/>
    <cellStyle name="Calculation 5 12 10 2" xfId="6304" xr:uid="{808A4610-702F-4B0E-9ECE-8B2AC9A04B19}"/>
    <cellStyle name="Calculation 5 12 11" xfId="6305" xr:uid="{FDB662B4-2BAE-48CA-AFBC-BF525E5A3749}"/>
    <cellStyle name="Calculation 5 12 2" xfId="6306" xr:uid="{346CF818-EC5D-4D5E-8403-FB9241B8E238}"/>
    <cellStyle name="Calculation 5 12 2 2" xfId="6307" xr:uid="{F8F9FE47-2DFA-487D-868E-79126C8E1A60}"/>
    <cellStyle name="Calculation 5 12 2 3" xfId="6308" xr:uid="{A2D30D56-1B63-4B49-A4C6-0580C1EA9142}"/>
    <cellStyle name="Calculation 5 12 2 4" xfId="6309" xr:uid="{F5B1E2BE-9C8D-49C2-8160-E5229AC382E3}"/>
    <cellStyle name="Calculation 5 12 3" xfId="6310" xr:uid="{45F97A2C-17E9-4929-8082-3DEB68CE9017}"/>
    <cellStyle name="Calculation 5 12 3 2" xfId="6311" xr:uid="{B07648B4-6AB2-42F2-9F57-54ABC9CD9C12}"/>
    <cellStyle name="Calculation 5 12 3 3" xfId="6312" xr:uid="{D8BE72A7-F82A-4FE6-8DFA-7EC1C2E9CAEA}"/>
    <cellStyle name="Calculation 5 12 4" xfId="6313" xr:uid="{CBE6EFF9-E816-4C95-93C5-FFE77476D394}"/>
    <cellStyle name="Calculation 5 12 4 2" xfId="6314" xr:uid="{1995FED0-CA52-4C41-976B-1960E4D5C75D}"/>
    <cellStyle name="Calculation 5 12 4 3" xfId="6315" xr:uid="{F3AA7D19-EBE7-4802-8F3F-550F30E8E228}"/>
    <cellStyle name="Calculation 5 12 5" xfId="6316" xr:uid="{5496B5E2-4599-4BB2-8198-917AD67A36C3}"/>
    <cellStyle name="Calculation 5 12 5 2" xfId="6317" xr:uid="{83929D23-133C-40E6-A753-C3708758739D}"/>
    <cellStyle name="Calculation 5 12 5 3" xfId="6318" xr:uid="{E1770A0A-E9C5-416F-A45F-0D1AB77F7F2C}"/>
    <cellStyle name="Calculation 5 12 6" xfId="6319" xr:uid="{FCD6B098-7EA1-4AC1-90BD-CCFBD482E00B}"/>
    <cellStyle name="Calculation 5 12 6 2" xfId="6320" xr:uid="{8DB72F33-DD4D-47D4-AC72-52E4C44B2723}"/>
    <cellStyle name="Calculation 5 12 6 3" xfId="6321" xr:uid="{EBA9BBD1-D64A-4384-9355-F654101F9A85}"/>
    <cellStyle name="Calculation 5 12 7" xfId="6322" xr:uid="{0D71DE2E-EF12-43EC-8F18-952C5359739E}"/>
    <cellStyle name="Calculation 5 12 7 2" xfId="6323" xr:uid="{D455CA08-1CBE-4DAD-ABCE-595D940E1A71}"/>
    <cellStyle name="Calculation 5 12 7 3" xfId="6324" xr:uid="{5AAA8DFF-8057-49B9-9D95-E03C889962A2}"/>
    <cellStyle name="Calculation 5 12 8" xfId="6325" xr:uid="{309B3BA7-1604-41EE-82DF-B16ECA50DA67}"/>
    <cellStyle name="Calculation 5 12 8 2" xfId="6326" xr:uid="{FEF9F6ED-88F1-485E-96A8-A73CDD97A52D}"/>
    <cellStyle name="Calculation 5 12 8 3" xfId="6327" xr:uid="{E2995506-E8C6-4133-A706-250B9765170B}"/>
    <cellStyle name="Calculation 5 12 9" xfId="6328" xr:uid="{5F4DD7A4-8FAB-440E-A0CD-665E2AFDF119}"/>
    <cellStyle name="Calculation 5 12 9 2" xfId="6329" xr:uid="{6CA3F3FC-B082-45A0-B6CF-370B825BBCE2}"/>
    <cellStyle name="Calculation 5 12 9 3" xfId="6330" xr:uid="{6D28C4F6-FC16-4D39-AC30-218CB27DB9CA}"/>
    <cellStyle name="Calculation 5 13" xfId="6331" xr:uid="{83EACDED-AB75-4917-B60D-6A8C8F0377F2}"/>
    <cellStyle name="Calculation 5 13 2" xfId="6332" xr:uid="{D15765CF-BB31-4CC5-9FE0-36047F2A6147}"/>
    <cellStyle name="Calculation 5 13 3" xfId="6333" xr:uid="{36F4686D-C93D-45C8-985A-AF0A690E2D06}"/>
    <cellStyle name="Calculation 5 13 4" xfId="6334" xr:uid="{F62E8DD8-DF10-42B5-BD04-8C3670A21DBE}"/>
    <cellStyle name="Calculation 5 14" xfId="6335" xr:uid="{4EE48C29-D874-4B04-AE20-513AD8AA98D9}"/>
    <cellStyle name="Calculation 5 14 2" xfId="6336" xr:uid="{451CF330-8BD7-4B8B-AA0C-AC04C5954E17}"/>
    <cellStyle name="Calculation 5 14 3" xfId="6337" xr:uid="{A423BBCD-AF18-4595-AE39-CEAC28CBC210}"/>
    <cellStyle name="Calculation 5 15" xfId="6338" xr:uid="{F4D1F119-A5BC-48AE-A276-37F023915958}"/>
    <cellStyle name="Calculation 5 15 2" xfId="6339" xr:uid="{78A8D9E4-05CD-4C11-A048-EA1979233E21}"/>
    <cellStyle name="Calculation 5 15 3" xfId="6340" xr:uid="{7AB2EC7B-9AD7-4566-B77B-77663B7A2455}"/>
    <cellStyle name="Calculation 5 16" xfId="6341" xr:uid="{D5FACCC4-327E-4169-A3BA-666D8A788CE4}"/>
    <cellStyle name="Calculation 5 16 2" xfId="6342" xr:uid="{EDE8EE61-852B-474F-8064-273F0030C0D6}"/>
    <cellStyle name="Calculation 5 16 3" xfId="6343" xr:uid="{C119A3EB-75D7-42FA-B15A-B664D10EED4F}"/>
    <cellStyle name="Calculation 5 17" xfId="6344" xr:uid="{F62DB294-38A6-4FF7-9FFB-73C090CD3B3E}"/>
    <cellStyle name="Calculation 5 17 2" xfId="6345" xr:uid="{222ED006-265C-455F-9E69-34C76561AB77}"/>
    <cellStyle name="Calculation 5 17 3" xfId="6346" xr:uid="{70C36FF1-A72A-4543-92CB-DC20985AC434}"/>
    <cellStyle name="Calculation 5 18" xfId="6347" xr:uid="{F98CAD5D-01C6-4F8D-AAFB-2D8157044C73}"/>
    <cellStyle name="Calculation 5 18 2" xfId="6348" xr:uid="{E4EE0540-B52B-44B3-AC16-22EABA24BA46}"/>
    <cellStyle name="Calculation 5 18 3" xfId="6349" xr:uid="{11FCD894-CA15-4B0E-B2FF-E39815CC0C04}"/>
    <cellStyle name="Calculation 5 19" xfId="6350" xr:uid="{F1DD6124-69A2-4E72-88B6-3E1D835C0344}"/>
    <cellStyle name="Calculation 5 19 2" xfId="6351" xr:uid="{F554D458-A40A-4BBB-8131-D98E9A14E8FD}"/>
    <cellStyle name="Calculation 5 19 3" xfId="6352" xr:uid="{E8BA21E3-8616-4ECC-A997-B5C563AC5819}"/>
    <cellStyle name="Calculation 5 2" xfId="6353" xr:uid="{E45B06EC-0999-41AD-AD1F-F2E2A2BF35D9}"/>
    <cellStyle name="Calculation 5 2 10" xfId="6354" xr:uid="{D9E2D4CB-186D-442F-AF3E-E6F66F4AE08B}"/>
    <cellStyle name="Calculation 5 2 10 2" xfId="6355" xr:uid="{98D436F0-2948-49E5-AD63-65994C31CD2B}"/>
    <cellStyle name="Calculation 5 2 10 3" xfId="6356" xr:uid="{89A98836-3CAA-4CD1-B1ED-E4A560D75D6C}"/>
    <cellStyle name="Calculation 5 2 11" xfId="6357" xr:uid="{4743847C-30AC-4BB9-9F25-BD7347B5AC2E}"/>
    <cellStyle name="Calculation 5 2 11 2" xfId="6358" xr:uid="{E33B3BAD-3102-4C4D-88EF-0B063DFF92B8}"/>
    <cellStyle name="Calculation 5 2 12" xfId="6359" xr:uid="{8141F7FB-117C-4AF9-944D-61329560C875}"/>
    <cellStyle name="Calculation 5 2 13" xfId="6360" xr:uid="{D471794C-F520-4753-B125-B154A885ABC2}"/>
    <cellStyle name="Calculation 5 2 14" xfId="6361" xr:uid="{55FBD027-9A0F-416F-B50E-A587B239857C}"/>
    <cellStyle name="Calculation 5 2 2" xfId="6362" xr:uid="{EA5E7741-3D94-4F74-8A4E-6B79235FA94F}"/>
    <cellStyle name="Calculation 5 2 2 10" xfId="6363" xr:uid="{2DA62CE4-90FE-438F-BE77-0E9670E71332}"/>
    <cellStyle name="Calculation 5 2 2 10 2" xfId="6364" xr:uid="{2942AEC1-3AC4-475C-B5C9-9BC29D8D8C3F}"/>
    <cellStyle name="Calculation 5 2 2 11" xfId="6365" xr:uid="{D6AE8CA1-A7D1-4598-BF9D-FF6ABDF5BBDA}"/>
    <cellStyle name="Calculation 5 2 2 2" xfId="6366" xr:uid="{B7783C5B-7ECC-43DC-B71B-1B975ECAC662}"/>
    <cellStyle name="Calculation 5 2 2 2 2" xfId="6367" xr:uid="{D06F07A9-2DE9-4B91-A85B-83BA7643048E}"/>
    <cellStyle name="Calculation 5 2 2 2 3" xfId="6368" xr:uid="{CF130D12-D3BF-45C4-A31C-790564935599}"/>
    <cellStyle name="Calculation 5 2 2 2 4" xfId="6369" xr:uid="{281C0FE2-6529-45DA-A1A3-BEB51C1A6004}"/>
    <cellStyle name="Calculation 5 2 2 3" xfId="6370" xr:uid="{E5A32965-0057-4F37-AD69-AC12CE6DC8C9}"/>
    <cellStyle name="Calculation 5 2 2 3 2" xfId="6371" xr:uid="{5C95B4A9-8D0F-4AA9-9A4E-A34DE503BB3C}"/>
    <cellStyle name="Calculation 5 2 2 3 3" xfId="6372" xr:uid="{3733A478-8812-4636-9E30-39A8C761429C}"/>
    <cellStyle name="Calculation 5 2 2 4" xfId="6373" xr:uid="{CAA5F455-1950-4325-8C53-507C1716BF6A}"/>
    <cellStyle name="Calculation 5 2 2 4 2" xfId="6374" xr:uid="{B0A46887-52ED-4AF2-B52F-BA715F5EAC47}"/>
    <cellStyle name="Calculation 5 2 2 4 3" xfId="6375" xr:uid="{0986E219-D726-478D-B5BA-B776F27B9CBB}"/>
    <cellStyle name="Calculation 5 2 2 5" xfId="6376" xr:uid="{C0F0DD92-6873-42FA-BF15-2AA8D0ACAAA1}"/>
    <cellStyle name="Calculation 5 2 2 5 2" xfId="6377" xr:uid="{06515B88-F984-48AF-9AD1-9CD0811B51F1}"/>
    <cellStyle name="Calculation 5 2 2 5 3" xfId="6378" xr:uid="{591F3F42-66D0-4C86-B6E9-5BA3D6121BD4}"/>
    <cellStyle name="Calculation 5 2 2 6" xfId="6379" xr:uid="{C5861D64-3BCD-40E2-ABAD-E549904C11E0}"/>
    <cellStyle name="Calculation 5 2 2 6 2" xfId="6380" xr:uid="{59514258-AAEE-479A-9EE9-19F8F0299AE8}"/>
    <cellStyle name="Calculation 5 2 2 6 3" xfId="6381" xr:uid="{C08D5F1D-406B-45BB-A972-17EE5AB5954F}"/>
    <cellStyle name="Calculation 5 2 2 7" xfId="6382" xr:uid="{F0E3E6D9-600C-4FED-B6EB-2767546104CC}"/>
    <cellStyle name="Calculation 5 2 2 7 2" xfId="6383" xr:uid="{9A9906AE-393A-4A2C-8B7D-1EDA47DDCDFD}"/>
    <cellStyle name="Calculation 5 2 2 7 3" xfId="6384" xr:uid="{9A64EA22-99F2-45A8-8E85-D5A793BAD522}"/>
    <cellStyle name="Calculation 5 2 2 8" xfId="6385" xr:uid="{1CE433CD-74AB-450D-ACF2-5FCAD9AF7CFA}"/>
    <cellStyle name="Calculation 5 2 2 8 2" xfId="6386" xr:uid="{64A79EEE-C92A-442A-81CD-AE7E60FFB59B}"/>
    <cellStyle name="Calculation 5 2 2 8 3" xfId="6387" xr:uid="{28728AC4-7EAF-4861-A468-6470B34A0399}"/>
    <cellStyle name="Calculation 5 2 2 9" xfId="6388" xr:uid="{32BDA7E1-15B7-497C-994D-0C8DDBBE45F7}"/>
    <cellStyle name="Calculation 5 2 2 9 2" xfId="6389" xr:uid="{2E331188-A52C-4BF2-B996-BD4A243FB88C}"/>
    <cellStyle name="Calculation 5 2 2 9 3" xfId="6390" xr:uid="{C5C1D356-F482-4C1B-B611-987CD488E221}"/>
    <cellStyle name="Calculation 5 2 3" xfId="6391" xr:uid="{3BEEA9C6-BCB1-4470-90AC-16C9C14C1471}"/>
    <cellStyle name="Calculation 5 2 3 2" xfId="6392" xr:uid="{39AC597F-2E00-478E-BCE9-28E3CB1E75EE}"/>
    <cellStyle name="Calculation 5 2 3 3" xfId="6393" xr:uid="{4C28B15A-E154-42E4-9E8D-FB946865246F}"/>
    <cellStyle name="Calculation 5 2 3 4" xfId="6394" xr:uid="{0DEE40F7-07ED-418D-ABE4-913BE8AA566C}"/>
    <cellStyle name="Calculation 5 2 4" xfId="6395" xr:uid="{54E985E9-79D5-42C4-9B80-BEFE8E30C684}"/>
    <cellStyle name="Calculation 5 2 4 2" xfId="6396" xr:uid="{63F923E8-72F0-4D11-BF5B-A2D983008E9F}"/>
    <cellStyle name="Calculation 5 2 4 3" xfId="6397" xr:uid="{B5D07C85-B6A1-4009-8FB0-7B6742FCEA29}"/>
    <cellStyle name="Calculation 5 2 5" xfId="6398" xr:uid="{E732B129-EA5F-4610-B00E-707BA038B7A9}"/>
    <cellStyle name="Calculation 5 2 5 2" xfId="6399" xr:uid="{F201552D-6B3A-4FC1-ACDA-7B96560E9554}"/>
    <cellStyle name="Calculation 5 2 5 3" xfId="6400" xr:uid="{4D6DEE52-4DBF-49A3-AFC1-5824AFA20528}"/>
    <cellStyle name="Calculation 5 2 6" xfId="6401" xr:uid="{B6ADFFA9-7B1C-4F53-BC8A-8C33CB2CBF22}"/>
    <cellStyle name="Calculation 5 2 6 2" xfId="6402" xr:uid="{8DB8CBF5-302A-4D5B-955C-CBBC95CAEEE7}"/>
    <cellStyle name="Calculation 5 2 6 3" xfId="6403" xr:uid="{EF669ED8-CE13-42C3-A4DE-0F0BA2158ABA}"/>
    <cellStyle name="Calculation 5 2 7" xfId="6404" xr:uid="{B759B81C-7947-48A7-AE0F-00F26FF90266}"/>
    <cellStyle name="Calculation 5 2 7 2" xfId="6405" xr:uid="{30E8CC63-CDB5-4BD1-95AF-51746C41EDBB}"/>
    <cellStyle name="Calculation 5 2 7 3" xfId="6406" xr:uid="{A3423280-35B8-4B69-B942-A5CBBF92BA25}"/>
    <cellStyle name="Calculation 5 2 8" xfId="6407" xr:uid="{1E1F69C2-FE6D-40B1-8864-7D857FE33F66}"/>
    <cellStyle name="Calculation 5 2 8 2" xfId="6408" xr:uid="{287C88E3-0B12-4B69-8032-FEF05990206D}"/>
    <cellStyle name="Calculation 5 2 8 3" xfId="6409" xr:uid="{CD81FDE7-B886-494F-9370-CF57398F5171}"/>
    <cellStyle name="Calculation 5 2 9" xfId="6410" xr:uid="{A381A746-11F2-4432-8D3E-199B406B36B6}"/>
    <cellStyle name="Calculation 5 2 9 2" xfId="6411" xr:uid="{1EA39690-B96D-4E46-8B2A-D56FF87C2626}"/>
    <cellStyle name="Calculation 5 2 9 3" xfId="6412" xr:uid="{81381679-DA1B-415D-A151-FD301A90DC46}"/>
    <cellStyle name="Calculation 5 20" xfId="6413" xr:uid="{63270B82-EA45-4DA6-B3FE-933C661C62B3}"/>
    <cellStyle name="Calculation 5 20 2" xfId="6414" xr:uid="{4E68B076-1955-4B03-BB1E-6E3C74FF8DB8}"/>
    <cellStyle name="Calculation 5 20 3" xfId="6415" xr:uid="{2827A9EC-649E-420A-B224-3BF3F4699B40}"/>
    <cellStyle name="Calculation 5 21" xfId="6416" xr:uid="{3D62A872-A5F8-49F4-84D7-421C64ED0EA6}"/>
    <cellStyle name="Calculation 5 21 2" xfId="6417" xr:uid="{593FB3F7-E2FC-4854-A3EC-ECE81603ACEB}"/>
    <cellStyle name="Calculation 5 22" xfId="6418" xr:uid="{75247E82-DA30-42DF-9173-D126C3E27720}"/>
    <cellStyle name="Calculation 5 23" xfId="6419" xr:uid="{E5985EDD-B1EE-4A86-8AD8-87AAE0C16B9C}"/>
    <cellStyle name="Calculation 5 24" xfId="6420" xr:uid="{C903C65C-0C8F-41DF-98EA-6AD96F56F873}"/>
    <cellStyle name="Calculation 5 3" xfId="6421" xr:uid="{AE58A2D1-D43B-42B0-90DD-59A2E249A8D5}"/>
    <cellStyle name="Calculation 5 3 10" xfId="6422" xr:uid="{82C90165-8ED6-4740-A197-DDCD0CA24E1F}"/>
    <cellStyle name="Calculation 5 3 10 2" xfId="6423" xr:uid="{99BBEF35-737D-4A68-B726-1712A6F58C47}"/>
    <cellStyle name="Calculation 5 3 10 3" xfId="6424" xr:uid="{3C0DBB51-5B63-4C97-BBC2-D0E5EE1089F0}"/>
    <cellStyle name="Calculation 5 3 11" xfId="6425" xr:uid="{4CDE9E34-96F8-4F56-A2DE-DF95A25E6755}"/>
    <cellStyle name="Calculation 5 3 11 2" xfId="6426" xr:uid="{271DF383-4625-411C-BD1F-E1355E387D66}"/>
    <cellStyle name="Calculation 5 3 12" xfId="6427" xr:uid="{25844AAD-6A50-4003-A3C6-A917A41DFEFD}"/>
    <cellStyle name="Calculation 5 3 2" xfId="6428" xr:uid="{29F77A6C-8545-4CAB-9450-40D6C3705742}"/>
    <cellStyle name="Calculation 5 3 2 10" xfId="6429" xr:uid="{0E418438-F7A1-4A44-8E1E-AC72E8ED2EAD}"/>
    <cellStyle name="Calculation 5 3 2 10 2" xfId="6430" xr:uid="{650FCEB6-A804-4402-BDB0-FD74979CF197}"/>
    <cellStyle name="Calculation 5 3 2 11" xfId="6431" xr:uid="{B9DF267B-D7DC-4B83-8297-F5D4F0D35863}"/>
    <cellStyle name="Calculation 5 3 2 2" xfId="6432" xr:uid="{8103BEBB-3557-4F36-BA91-C29333D97D84}"/>
    <cellStyle name="Calculation 5 3 2 2 2" xfId="6433" xr:uid="{C27FFC96-A8F5-4B1C-AA64-498560448305}"/>
    <cellStyle name="Calculation 5 3 2 2 3" xfId="6434" xr:uid="{B11FDAA9-8CAB-47C7-8985-0437219E924C}"/>
    <cellStyle name="Calculation 5 3 2 2 4" xfId="6435" xr:uid="{F67DB45E-27E2-46A9-A86C-A2C4A56A5EB7}"/>
    <cellStyle name="Calculation 5 3 2 3" xfId="6436" xr:uid="{A5A31E3C-4524-4A5D-8328-7F69C47EA736}"/>
    <cellStyle name="Calculation 5 3 2 3 2" xfId="6437" xr:uid="{0E4DC103-6362-41D3-AA07-8FED91F48352}"/>
    <cellStyle name="Calculation 5 3 2 3 3" xfId="6438" xr:uid="{62D9F77D-97E4-41C1-981B-4886F097B8DF}"/>
    <cellStyle name="Calculation 5 3 2 4" xfId="6439" xr:uid="{173E3787-1410-473D-8A86-945E02DB6226}"/>
    <cellStyle name="Calculation 5 3 2 4 2" xfId="6440" xr:uid="{98012CD8-B2E9-4F04-ADD3-57D956EA2073}"/>
    <cellStyle name="Calculation 5 3 2 4 3" xfId="6441" xr:uid="{A623F8E0-0874-4AE7-9848-AD225C2FE058}"/>
    <cellStyle name="Calculation 5 3 2 5" xfId="6442" xr:uid="{1B165379-E5E3-4375-9694-58680C1CF577}"/>
    <cellStyle name="Calculation 5 3 2 5 2" xfId="6443" xr:uid="{E5CD7D1E-9A03-4877-A009-EA99C3F507E2}"/>
    <cellStyle name="Calculation 5 3 2 5 3" xfId="6444" xr:uid="{0ADEDB84-3A70-4499-80DB-EBD29DFC1420}"/>
    <cellStyle name="Calculation 5 3 2 6" xfId="6445" xr:uid="{5A4695C8-AD53-469E-A616-B765385BF45D}"/>
    <cellStyle name="Calculation 5 3 2 6 2" xfId="6446" xr:uid="{C40F9794-D488-40CA-8978-D3F49CE3CBBF}"/>
    <cellStyle name="Calculation 5 3 2 6 3" xfId="6447" xr:uid="{A9B18662-2122-434B-8E7C-6E97E0F2AE85}"/>
    <cellStyle name="Calculation 5 3 2 7" xfId="6448" xr:uid="{440149E2-7298-4AF1-AC20-7B7E961203D8}"/>
    <cellStyle name="Calculation 5 3 2 7 2" xfId="6449" xr:uid="{542F1A3F-9EEC-481D-B0B3-A9BFF7EE1131}"/>
    <cellStyle name="Calculation 5 3 2 7 3" xfId="6450" xr:uid="{064DAF0D-BCCF-4D2A-9FE0-A264A2E9897E}"/>
    <cellStyle name="Calculation 5 3 2 8" xfId="6451" xr:uid="{54049E0D-68E7-4F69-B2CB-A9C460893B0B}"/>
    <cellStyle name="Calculation 5 3 2 8 2" xfId="6452" xr:uid="{B6D21D56-174C-41BC-95D9-97D7E143299A}"/>
    <cellStyle name="Calculation 5 3 2 8 3" xfId="6453" xr:uid="{2D5CFF9C-886F-4B14-A915-82E2A4BA15EF}"/>
    <cellStyle name="Calculation 5 3 2 9" xfId="6454" xr:uid="{DB47EF94-28FC-488C-8E34-1FA840F8AAD8}"/>
    <cellStyle name="Calculation 5 3 2 9 2" xfId="6455" xr:uid="{02494FA0-F66F-4320-8B48-EDE9E8302EF1}"/>
    <cellStyle name="Calculation 5 3 2 9 3" xfId="6456" xr:uid="{4ACB0ECB-3138-478E-B820-59A6B2043BE9}"/>
    <cellStyle name="Calculation 5 3 3" xfId="6457" xr:uid="{96CD7220-7ACC-4683-A6A6-2EDB89D235C7}"/>
    <cellStyle name="Calculation 5 3 3 2" xfId="6458" xr:uid="{C3D777D3-6669-468A-B9F8-E5E48B828DF4}"/>
    <cellStyle name="Calculation 5 3 3 3" xfId="6459" xr:uid="{68C95F0F-6097-47B5-9606-D090E30C5FEC}"/>
    <cellStyle name="Calculation 5 3 3 4" xfId="6460" xr:uid="{30AA5D96-798B-4849-9F05-B953A1135EC9}"/>
    <cellStyle name="Calculation 5 3 4" xfId="6461" xr:uid="{BC251BD4-33E3-4854-B84A-D90FBBB6814C}"/>
    <cellStyle name="Calculation 5 3 4 2" xfId="6462" xr:uid="{B14F0A45-EBD4-42E9-8361-E1A4BAAD077F}"/>
    <cellStyle name="Calculation 5 3 4 3" xfId="6463" xr:uid="{5DFA1E3B-32E3-4A52-BBF8-91CD7ACA2B9C}"/>
    <cellStyle name="Calculation 5 3 5" xfId="6464" xr:uid="{56C503D7-042F-4351-BE6F-BAB7BF3C992F}"/>
    <cellStyle name="Calculation 5 3 5 2" xfId="6465" xr:uid="{49A83136-DF4F-427C-AD4F-27FC8A58F712}"/>
    <cellStyle name="Calculation 5 3 5 3" xfId="6466" xr:uid="{2826843F-F694-4F1C-8C28-83FF495CB003}"/>
    <cellStyle name="Calculation 5 3 6" xfId="6467" xr:uid="{6D0191B4-DE17-424A-A903-82DE2645B541}"/>
    <cellStyle name="Calculation 5 3 6 2" xfId="6468" xr:uid="{05E1BE94-038B-4793-B690-49E88E032930}"/>
    <cellStyle name="Calculation 5 3 6 3" xfId="6469" xr:uid="{06618359-AB2E-4386-B132-F85EF80B4C7B}"/>
    <cellStyle name="Calculation 5 3 7" xfId="6470" xr:uid="{4FCB7CA8-2774-4A24-A291-7D5F6BE94920}"/>
    <cellStyle name="Calculation 5 3 7 2" xfId="6471" xr:uid="{355ED826-D156-4404-B22D-2AF5AB4F1653}"/>
    <cellStyle name="Calculation 5 3 7 3" xfId="6472" xr:uid="{9B65B8E2-3AB1-4FAD-8431-733D06D66F2C}"/>
    <cellStyle name="Calculation 5 3 8" xfId="6473" xr:uid="{064D3181-4F2F-4502-90A7-7F993C817FC9}"/>
    <cellStyle name="Calculation 5 3 8 2" xfId="6474" xr:uid="{90212209-2E05-4D98-BF86-E6C9EE1C5794}"/>
    <cellStyle name="Calculation 5 3 8 3" xfId="6475" xr:uid="{A86180F8-203E-485C-96C3-8C6A68C8F03E}"/>
    <cellStyle name="Calculation 5 3 9" xfId="6476" xr:uid="{D3D5BC39-AFE8-44E7-A6C5-3963A0A380BD}"/>
    <cellStyle name="Calculation 5 3 9 2" xfId="6477" xr:uid="{14CFCACE-1B6E-4376-96BB-663D600D65DA}"/>
    <cellStyle name="Calculation 5 3 9 3" xfId="6478" xr:uid="{9F7F51E0-C4CF-4D74-BD8B-7A0FC3728E7F}"/>
    <cellStyle name="Calculation 5 4" xfId="6479" xr:uid="{DDC70FF8-4956-461A-A19A-23F3FDA0D15B}"/>
    <cellStyle name="Calculation 5 4 10" xfId="6480" xr:uid="{F116728A-A8F7-4524-898E-74036BD01FCE}"/>
    <cellStyle name="Calculation 5 4 10 2" xfId="6481" xr:uid="{E8F4EFDC-6F9E-4A7A-BB07-584890541DC4}"/>
    <cellStyle name="Calculation 5 4 10 3" xfId="6482" xr:uid="{98A02042-073A-4E5B-BD91-C316B892E952}"/>
    <cellStyle name="Calculation 5 4 11" xfId="6483" xr:uid="{C0A31C38-7B55-479D-8DBD-08A648EA4B9A}"/>
    <cellStyle name="Calculation 5 4 11 2" xfId="6484" xr:uid="{7DE63CC2-C60B-46C0-9482-F023C20B0EDF}"/>
    <cellStyle name="Calculation 5 4 12" xfId="6485" xr:uid="{48C08A4C-E58C-4736-B72F-7A8794342A49}"/>
    <cellStyle name="Calculation 5 4 2" xfId="6486" xr:uid="{DA01FE34-6642-43FE-B18F-1F48ABAACC92}"/>
    <cellStyle name="Calculation 5 4 2 10" xfId="6487" xr:uid="{D44213D0-75B9-41F0-957A-9EA529FDB447}"/>
    <cellStyle name="Calculation 5 4 2 10 2" xfId="6488" xr:uid="{134B81C8-B1C1-4646-9458-8DEF85EB9831}"/>
    <cellStyle name="Calculation 5 4 2 11" xfId="6489" xr:uid="{5A2F511B-FD83-4EDE-B157-1BD6445E8834}"/>
    <cellStyle name="Calculation 5 4 2 2" xfId="6490" xr:uid="{A48242D4-EF0E-4F75-BAC3-CA3FF19F478E}"/>
    <cellStyle name="Calculation 5 4 2 2 2" xfId="6491" xr:uid="{8D784F82-6E64-4D0B-B477-67D5131D7B15}"/>
    <cellStyle name="Calculation 5 4 2 2 3" xfId="6492" xr:uid="{F17B430D-302B-481C-868B-78C8738B0491}"/>
    <cellStyle name="Calculation 5 4 2 2 4" xfId="6493" xr:uid="{8CFCB25E-B178-40C8-8501-6F83CE8A0E67}"/>
    <cellStyle name="Calculation 5 4 2 3" xfId="6494" xr:uid="{377826B3-FADA-4552-BB36-9ABD7AAC065F}"/>
    <cellStyle name="Calculation 5 4 2 3 2" xfId="6495" xr:uid="{0193585F-04AD-40C8-B997-E5476AA68A0C}"/>
    <cellStyle name="Calculation 5 4 2 3 3" xfId="6496" xr:uid="{88043DDD-7170-4083-9B79-3600F0BA969F}"/>
    <cellStyle name="Calculation 5 4 2 4" xfId="6497" xr:uid="{F6FBB5FA-0DFD-4C14-B8F5-031C3A5F4A98}"/>
    <cellStyle name="Calculation 5 4 2 4 2" xfId="6498" xr:uid="{31735069-578F-4118-82BA-BA9FB0FC067D}"/>
    <cellStyle name="Calculation 5 4 2 4 3" xfId="6499" xr:uid="{5B765924-A501-44B4-BAF9-1598ADE6ED5E}"/>
    <cellStyle name="Calculation 5 4 2 5" xfId="6500" xr:uid="{068E0520-CA53-42D4-A64E-54CB772DF229}"/>
    <cellStyle name="Calculation 5 4 2 5 2" xfId="6501" xr:uid="{BEF4515F-0430-4CD6-A2F8-0254E6AF366E}"/>
    <cellStyle name="Calculation 5 4 2 5 3" xfId="6502" xr:uid="{D4CC035E-E1BA-4A8E-A2C0-5B6CB4CB0BF6}"/>
    <cellStyle name="Calculation 5 4 2 6" xfId="6503" xr:uid="{17C19DA0-5907-456E-9FC8-F605A84A5C4B}"/>
    <cellStyle name="Calculation 5 4 2 6 2" xfId="6504" xr:uid="{AAD7DE7C-FB98-43B5-A5EB-12A6AC6939A1}"/>
    <cellStyle name="Calculation 5 4 2 6 3" xfId="6505" xr:uid="{E679F930-2DB2-4F98-A7DD-C8FFA6892239}"/>
    <cellStyle name="Calculation 5 4 2 7" xfId="6506" xr:uid="{18EA08B2-7C76-4EF4-9D19-3ED3C7B51853}"/>
    <cellStyle name="Calculation 5 4 2 7 2" xfId="6507" xr:uid="{972FB495-D19A-409D-99D6-BFD9923F0C93}"/>
    <cellStyle name="Calculation 5 4 2 7 3" xfId="6508" xr:uid="{FDB3472B-434F-448B-991A-783CC90AA6A2}"/>
    <cellStyle name="Calculation 5 4 2 8" xfId="6509" xr:uid="{E39F55EC-10C1-4066-A06D-74E73F921AA3}"/>
    <cellStyle name="Calculation 5 4 2 8 2" xfId="6510" xr:uid="{E48E9189-6DA3-4AE9-9795-6EF9B9C204C1}"/>
    <cellStyle name="Calculation 5 4 2 8 3" xfId="6511" xr:uid="{F9E6506E-D1B4-4EC7-9DB8-16CAB33BD46C}"/>
    <cellStyle name="Calculation 5 4 2 9" xfId="6512" xr:uid="{58AD725E-804E-4DA0-B392-A1CC5C564AAB}"/>
    <cellStyle name="Calculation 5 4 2 9 2" xfId="6513" xr:uid="{047A25D1-C880-4E28-BFB3-FB8604A25A26}"/>
    <cellStyle name="Calculation 5 4 2 9 3" xfId="6514" xr:uid="{6F2E05D0-D34B-4EAC-B208-54CBBD9EEC56}"/>
    <cellStyle name="Calculation 5 4 3" xfId="6515" xr:uid="{B2E6302C-E9C4-42AA-BA68-DB18D648652E}"/>
    <cellStyle name="Calculation 5 4 3 2" xfId="6516" xr:uid="{7599CC0E-07EE-4537-A66D-FD8F9829F670}"/>
    <cellStyle name="Calculation 5 4 3 3" xfId="6517" xr:uid="{7428349C-AC9D-483F-A376-D183CD5E32F7}"/>
    <cellStyle name="Calculation 5 4 3 4" xfId="6518" xr:uid="{035E9BFA-D4F3-4658-B0AD-B98677B3B458}"/>
    <cellStyle name="Calculation 5 4 4" xfId="6519" xr:uid="{27D71917-3FD6-4021-984E-4F936C0440CA}"/>
    <cellStyle name="Calculation 5 4 4 2" xfId="6520" xr:uid="{DC661C95-C98F-4419-BF02-6B956836B6A9}"/>
    <cellStyle name="Calculation 5 4 4 3" xfId="6521" xr:uid="{6F650931-A426-400C-ADC6-09BADD88DFCB}"/>
    <cellStyle name="Calculation 5 4 5" xfId="6522" xr:uid="{6C83EB3D-C3B9-4A9B-9D07-4AD4BA9F3BB9}"/>
    <cellStyle name="Calculation 5 4 5 2" xfId="6523" xr:uid="{AEDA12CA-E95E-4D7C-8D48-589A8E0252D7}"/>
    <cellStyle name="Calculation 5 4 5 3" xfId="6524" xr:uid="{C405E85E-0098-4E34-9C4A-1A910647A855}"/>
    <cellStyle name="Calculation 5 4 6" xfId="6525" xr:uid="{1DB91A2D-8BBA-4240-A428-2FF1538E60AE}"/>
    <cellStyle name="Calculation 5 4 6 2" xfId="6526" xr:uid="{1A20E149-93F8-458E-B555-ADBB8D70811E}"/>
    <cellStyle name="Calculation 5 4 6 3" xfId="6527" xr:uid="{1157EF57-96E9-4B59-A996-AE257574CFD8}"/>
    <cellStyle name="Calculation 5 4 7" xfId="6528" xr:uid="{3EF6C20D-757C-438F-BD4B-58A4D9196083}"/>
    <cellStyle name="Calculation 5 4 7 2" xfId="6529" xr:uid="{8666192C-7F54-4F47-9E46-AA439B0EE544}"/>
    <cellStyle name="Calculation 5 4 7 3" xfId="6530" xr:uid="{33A53032-C3ED-4CB7-B550-1E9085B08C7E}"/>
    <cellStyle name="Calculation 5 4 8" xfId="6531" xr:uid="{DB108E47-576A-4F18-979C-BB7F59BEAA46}"/>
    <cellStyle name="Calculation 5 4 8 2" xfId="6532" xr:uid="{AC02CA65-3B81-4247-B397-A9086EF320C6}"/>
    <cellStyle name="Calculation 5 4 8 3" xfId="6533" xr:uid="{10369D3F-58D5-4652-B8DD-8F7E765ABC8A}"/>
    <cellStyle name="Calculation 5 4 9" xfId="6534" xr:uid="{2CD2B68A-DE76-4691-B936-8DE56AB131D0}"/>
    <cellStyle name="Calculation 5 4 9 2" xfId="6535" xr:uid="{5B82B752-9571-45C9-A914-57DE2990734B}"/>
    <cellStyle name="Calculation 5 4 9 3" xfId="6536" xr:uid="{DE7BD318-74A3-4436-A198-E6D0891E7EE3}"/>
    <cellStyle name="Calculation 5 5" xfId="6537" xr:uid="{60FC25A4-D6A8-4135-A9A8-CF5AC9647AD9}"/>
    <cellStyle name="Calculation 5 5 10" xfId="6538" xr:uid="{AE0475C4-8B8B-4137-9ADC-DBD00544BC18}"/>
    <cellStyle name="Calculation 5 5 10 2" xfId="6539" xr:uid="{45A4CD6A-8D9E-4D35-B8AA-F049D87D46E8}"/>
    <cellStyle name="Calculation 5 5 10 3" xfId="6540" xr:uid="{995F8278-A6D5-4DDC-8787-BF5EBB4F587C}"/>
    <cellStyle name="Calculation 5 5 11" xfId="6541" xr:uid="{A0FC703A-0EAB-428E-8007-23DB8BEC6DB7}"/>
    <cellStyle name="Calculation 5 5 11 2" xfId="6542" xr:uid="{BB7DC4C8-00EB-43C0-924F-C164434AD07A}"/>
    <cellStyle name="Calculation 5 5 12" xfId="6543" xr:uid="{0757AF37-D32D-4F16-9C78-5F9F91763C7B}"/>
    <cellStyle name="Calculation 5 5 2" xfId="6544" xr:uid="{74883978-108C-4C15-99D5-4ECD140F5950}"/>
    <cellStyle name="Calculation 5 5 2 10" xfId="6545" xr:uid="{067725FE-F825-45DF-8E2C-D5660F698FFB}"/>
    <cellStyle name="Calculation 5 5 2 10 2" xfId="6546" xr:uid="{C9678D57-E8A5-4B67-B25C-3E8D0470EDDC}"/>
    <cellStyle name="Calculation 5 5 2 11" xfId="6547" xr:uid="{83DC40F6-4B5F-4D55-84E4-64E27D8CCCAF}"/>
    <cellStyle name="Calculation 5 5 2 2" xfId="6548" xr:uid="{9FF7C5DE-CD54-4DAE-A2E7-49CB3D634BAE}"/>
    <cellStyle name="Calculation 5 5 2 2 2" xfId="6549" xr:uid="{4D005018-6F38-4F8B-8671-FC84E9BD8BA0}"/>
    <cellStyle name="Calculation 5 5 2 2 3" xfId="6550" xr:uid="{6E8180E9-7535-4466-9400-84356CBC6A69}"/>
    <cellStyle name="Calculation 5 5 2 2 4" xfId="6551" xr:uid="{73F7315C-F168-46FB-A845-B1C97F43E995}"/>
    <cellStyle name="Calculation 5 5 2 3" xfId="6552" xr:uid="{67574D86-3841-46A2-A330-57FB34E44DDE}"/>
    <cellStyle name="Calculation 5 5 2 3 2" xfId="6553" xr:uid="{BE5C3504-D51B-4F5D-8B0F-F701AD1B3B27}"/>
    <cellStyle name="Calculation 5 5 2 3 3" xfId="6554" xr:uid="{A971F2FF-577A-4096-AA67-BCF87E06B21B}"/>
    <cellStyle name="Calculation 5 5 2 4" xfId="6555" xr:uid="{1C644179-7159-4A6D-8773-BC2F2ECD56FC}"/>
    <cellStyle name="Calculation 5 5 2 4 2" xfId="6556" xr:uid="{98CC1828-9E0F-4F00-87E4-A57D066A0CB4}"/>
    <cellStyle name="Calculation 5 5 2 4 3" xfId="6557" xr:uid="{48ADE18C-486A-4F9B-9177-63C26A3F7E0E}"/>
    <cellStyle name="Calculation 5 5 2 5" xfId="6558" xr:uid="{5F2F5982-0DBE-4986-A04C-FE7A72E0A281}"/>
    <cellStyle name="Calculation 5 5 2 5 2" xfId="6559" xr:uid="{247B9C60-8F2B-4A83-A17E-D15898C05867}"/>
    <cellStyle name="Calculation 5 5 2 5 3" xfId="6560" xr:uid="{E5E44C3E-3573-448D-A940-440A0524DA20}"/>
    <cellStyle name="Calculation 5 5 2 6" xfId="6561" xr:uid="{0CC72280-C829-4291-B10E-14393A3A2EFA}"/>
    <cellStyle name="Calculation 5 5 2 6 2" xfId="6562" xr:uid="{6BBB309A-6ED2-4612-873F-35242DD7EC9E}"/>
    <cellStyle name="Calculation 5 5 2 6 3" xfId="6563" xr:uid="{DD92471D-C5AD-4139-B25A-11E6908F207E}"/>
    <cellStyle name="Calculation 5 5 2 7" xfId="6564" xr:uid="{AB701A9A-261A-49F7-B3C6-35033D74247C}"/>
    <cellStyle name="Calculation 5 5 2 7 2" xfId="6565" xr:uid="{53E36327-8D32-496A-827D-D0F3552CAF54}"/>
    <cellStyle name="Calculation 5 5 2 7 3" xfId="6566" xr:uid="{6243CC7C-334A-4C80-B440-D1DFFD31DBA3}"/>
    <cellStyle name="Calculation 5 5 2 8" xfId="6567" xr:uid="{BC93FB39-31AC-40AC-A729-9054A7178DDA}"/>
    <cellStyle name="Calculation 5 5 2 8 2" xfId="6568" xr:uid="{592CA1B6-8909-40E1-822B-55BBE0C3C6E1}"/>
    <cellStyle name="Calculation 5 5 2 8 3" xfId="6569" xr:uid="{073C7849-41AB-42D5-AF2B-352E1FD03D6E}"/>
    <cellStyle name="Calculation 5 5 2 9" xfId="6570" xr:uid="{E9A6794D-320D-45FF-9339-9A59942F4E80}"/>
    <cellStyle name="Calculation 5 5 2 9 2" xfId="6571" xr:uid="{9C4FD489-988F-4A7C-B131-FFE69F79AC0C}"/>
    <cellStyle name="Calculation 5 5 2 9 3" xfId="6572" xr:uid="{DA276E6F-81F1-4879-A4BC-1591D58A0C2C}"/>
    <cellStyle name="Calculation 5 5 3" xfId="6573" xr:uid="{6F5A2428-94DE-4059-BA17-E2A584440A77}"/>
    <cellStyle name="Calculation 5 5 3 2" xfId="6574" xr:uid="{2D92188B-5998-41D2-AC59-469A09EBABD0}"/>
    <cellStyle name="Calculation 5 5 3 3" xfId="6575" xr:uid="{D1EF101F-0DD7-4C05-A9D6-29593AC7AB0A}"/>
    <cellStyle name="Calculation 5 5 3 4" xfId="6576" xr:uid="{8A97E9DF-645E-405B-901A-BD7E9371ECEE}"/>
    <cellStyle name="Calculation 5 5 4" xfId="6577" xr:uid="{C5525A1B-90B7-4383-B31C-E7A5681631F8}"/>
    <cellStyle name="Calculation 5 5 4 2" xfId="6578" xr:uid="{5F607895-5FC3-42D1-B74D-C92AAD8E821E}"/>
    <cellStyle name="Calculation 5 5 4 3" xfId="6579" xr:uid="{D052F0F2-F342-45B3-B961-3854B432F063}"/>
    <cellStyle name="Calculation 5 5 5" xfId="6580" xr:uid="{874BA80F-0421-4D4D-9AA3-6ACB3989410D}"/>
    <cellStyle name="Calculation 5 5 5 2" xfId="6581" xr:uid="{6E0CDFBE-E576-4296-B090-EF9BD6F78EF1}"/>
    <cellStyle name="Calculation 5 5 5 3" xfId="6582" xr:uid="{E654E28A-EE4D-4116-B956-8A1F29AFC72C}"/>
    <cellStyle name="Calculation 5 5 6" xfId="6583" xr:uid="{35FE11AA-8738-4581-87CE-E5669DAD3A99}"/>
    <cellStyle name="Calculation 5 5 6 2" xfId="6584" xr:uid="{857C10FC-FB5E-4397-BE1E-03FC6A62AC0E}"/>
    <cellStyle name="Calculation 5 5 6 3" xfId="6585" xr:uid="{425F139A-C697-4CF7-9DCA-E241B18FC8B2}"/>
    <cellStyle name="Calculation 5 5 7" xfId="6586" xr:uid="{0AC9D310-1147-4104-8903-8F8463C168BC}"/>
    <cellStyle name="Calculation 5 5 7 2" xfId="6587" xr:uid="{BEB5B64F-D4BB-4BE3-AF83-6477C9A4318A}"/>
    <cellStyle name="Calculation 5 5 7 3" xfId="6588" xr:uid="{26390BA6-B752-4410-822B-DE104BBE9ED2}"/>
    <cellStyle name="Calculation 5 5 8" xfId="6589" xr:uid="{73458DCE-EAAA-485B-9724-716D472D05E7}"/>
    <cellStyle name="Calculation 5 5 8 2" xfId="6590" xr:uid="{D946AE0F-561A-4D69-BB3A-66D846A1A771}"/>
    <cellStyle name="Calculation 5 5 8 3" xfId="6591" xr:uid="{CCDAB722-6324-472D-A9E4-9EF5FD5674EF}"/>
    <cellStyle name="Calculation 5 5 9" xfId="6592" xr:uid="{F87F45C7-F866-4490-AAFD-C11DCB425E98}"/>
    <cellStyle name="Calculation 5 5 9 2" xfId="6593" xr:uid="{B6DBEF3B-32E5-4B46-B3B9-C68F21EBB2C7}"/>
    <cellStyle name="Calculation 5 5 9 3" xfId="6594" xr:uid="{8E2202AE-9B5C-4A3A-B285-7F2CE4E0BCD3}"/>
    <cellStyle name="Calculation 5 6" xfId="6595" xr:uid="{679D176C-E61F-44FB-9D49-33D8E7705FDC}"/>
    <cellStyle name="Calculation 5 6 10" xfId="6596" xr:uid="{5CF5205A-9329-47E6-828E-AD4DCA48A7FC}"/>
    <cellStyle name="Calculation 5 6 10 2" xfId="6597" xr:uid="{F73F270D-3F44-4EC9-9C3E-534A8EB6A0F0}"/>
    <cellStyle name="Calculation 5 6 10 3" xfId="6598" xr:uid="{E04891E4-57F7-4A65-80F0-A04CAE71F06C}"/>
    <cellStyle name="Calculation 5 6 11" xfId="6599" xr:uid="{97D956B6-CF59-4A23-B25E-11C80A2DEDD6}"/>
    <cellStyle name="Calculation 5 6 11 2" xfId="6600" xr:uid="{958E1DF9-DE1E-4EAA-9DC6-B867099528A9}"/>
    <cellStyle name="Calculation 5 6 12" xfId="6601" xr:uid="{91ADAA21-F397-45DF-8426-02AA25E5F8B3}"/>
    <cellStyle name="Calculation 5 6 2" xfId="6602" xr:uid="{1AD49AFA-240E-470C-AC1C-F671B443ACC3}"/>
    <cellStyle name="Calculation 5 6 2 10" xfId="6603" xr:uid="{96254C82-FD31-434A-94BE-E0A302761AA9}"/>
    <cellStyle name="Calculation 5 6 2 10 2" xfId="6604" xr:uid="{989D7E31-E19A-4FE8-962D-13D5C2A92444}"/>
    <cellStyle name="Calculation 5 6 2 11" xfId="6605" xr:uid="{C80AC116-06DD-4883-B26E-B83BD3AF6FE2}"/>
    <cellStyle name="Calculation 5 6 2 2" xfId="6606" xr:uid="{3063957D-B09F-493A-8745-4E3CD70C43C8}"/>
    <cellStyle name="Calculation 5 6 2 2 2" xfId="6607" xr:uid="{63301B79-1780-4141-B6C3-0FFA195E9DCE}"/>
    <cellStyle name="Calculation 5 6 2 2 3" xfId="6608" xr:uid="{3D21012C-62CB-40E0-8534-305EA23F4D91}"/>
    <cellStyle name="Calculation 5 6 2 2 4" xfId="6609" xr:uid="{850442CB-33F8-4609-85FF-AFF95A037997}"/>
    <cellStyle name="Calculation 5 6 2 3" xfId="6610" xr:uid="{78B49746-29A3-44A1-B703-09EDB10C7587}"/>
    <cellStyle name="Calculation 5 6 2 3 2" xfId="6611" xr:uid="{D3A283F4-50AD-49CE-B877-E49A6F53D886}"/>
    <cellStyle name="Calculation 5 6 2 3 3" xfId="6612" xr:uid="{C1F8BECA-2573-45B9-A97B-74E09984C8B5}"/>
    <cellStyle name="Calculation 5 6 2 4" xfId="6613" xr:uid="{305DB3BB-44DD-49C4-B952-1B239FF366D5}"/>
    <cellStyle name="Calculation 5 6 2 4 2" xfId="6614" xr:uid="{4F411B64-AEAB-433F-99EA-1030652C920A}"/>
    <cellStyle name="Calculation 5 6 2 4 3" xfId="6615" xr:uid="{DB044E24-498B-40DD-AFF9-7A5F81F40853}"/>
    <cellStyle name="Calculation 5 6 2 5" xfId="6616" xr:uid="{4460D127-6C43-43DC-B8EC-8C763BA21E6C}"/>
    <cellStyle name="Calculation 5 6 2 5 2" xfId="6617" xr:uid="{DCA9BE80-4E9D-4BFA-AD13-AAF6715B7A45}"/>
    <cellStyle name="Calculation 5 6 2 5 3" xfId="6618" xr:uid="{E07AF429-7588-4D99-AFB3-3AE63B11D665}"/>
    <cellStyle name="Calculation 5 6 2 6" xfId="6619" xr:uid="{AE704C83-AD15-4BC1-93CD-1470104ABCF9}"/>
    <cellStyle name="Calculation 5 6 2 6 2" xfId="6620" xr:uid="{0B05BA29-3D15-48C8-9BDD-7857906800B0}"/>
    <cellStyle name="Calculation 5 6 2 6 3" xfId="6621" xr:uid="{933B5FA6-4280-45FB-8709-4CCE50D8B6D5}"/>
    <cellStyle name="Calculation 5 6 2 7" xfId="6622" xr:uid="{BA3CB656-AB6B-4F37-86C7-62B38553883B}"/>
    <cellStyle name="Calculation 5 6 2 7 2" xfId="6623" xr:uid="{C6C5DEEF-8845-4624-BBE2-CD0165B492BF}"/>
    <cellStyle name="Calculation 5 6 2 7 3" xfId="6624" xr:uid="{062400EC-6E6E-49C2-844F-2CAFDB696108}"/>
    <cellStyle name="Calculation 5 6 2 8" xfId="6625" xr:uid="{72DA66A7-A1B2-4BB9-9B35-94AC5A302905}"/>
    <cellStyle name="Calculation 5 6 2 8 2" xfId="6626" xr:uid="{DB85AE81-EDB3-40C2-960D-3D045C41F91B}"/>
    <cellStyle name="Calculation 5 6 2 8 3" xfId="6627" xr:uid="{5D179D5E-4AB4-4DF1-AA73-9087DD210B27}"/>
    <cellStyle name="Calculation 5 6 2 9" xfId="6628" xr:uid="{D45BB245-3A6E-42E3-A77A-FF987D46B832}"/>
    <cellStyle name="Calculation 5 6 2 9 2" xfId="6629" xr:uid="{83CBB403-72D5-4093-A298-B5F1C39CA465}"/>
    <cellStyle name="Calculation 5 6 2 9 3" xfId="6630" xr:uid="{C9E3C675-F340-4D8A-9937-C5ABFF4D8D45}"/>
    <cellStyle name="Calculation 5 6 3" xfId="6631" xr:uid="{B6A0CD05-F062-4A6E-864F-A792B9227DA1}"/>
    <cellStyle name="Calculation 5 6 3 2" xfId="6632" xr:uid="{918737CD-8682-4D95-AA2A-2BCEB52FF681}"/>
    <cellStyle name="Calculation 5 6 3 3" xfId="6633" xr:uid="{24A535E4-13BC-403C-A732-5F46C7AC7C46}"/>
    <cellStyle name="Calculation 5 6 3 4" xfId="6634" xr:uid="{CE366D8A-D64E-4789-8DE3-279E2D949C88}"/>
    <cellStyle name="Calculation 5 6 4" xfId="6635" xr:uid="{BFB976D1-46B1-4D6C-90BC-36B3E8DE0939}"/>
    <cellStyle name="Calculation 5 6 4 2" xfId="6636" xr:uid="{28138EE1-DF2E-422C-9108-ECEC34B96A8C}"/>
    <cellStyle name="Calculation 5 6 4 3" xfId="6637" xr:uid="{A55FD91F-21BE-477F-AB9F-36A68C48E85E}"/>
    <cellStyle name="Calculation 5 6 5" xfId="6638" xr:uid="{361DE783-9120-44E8-B7C4-7AE08EF58B00}"/>
    <cellStyle name="Calculation 5 6 5 2" xfId="6639" xr:uid="{816AA7E1-9DF2-447E-86AC-A594ED8DED53}"/>
    <cellStyle name="Calculation 5 6 5 3" xfId="6640" xr:uid="{99E08CFD-AD1E-4E5D-AF60-28059D4FB084}"/>
    <cellStyle name="Calculation 5 6 6" xfId="6641" xr:uid="{ABFAEBDF-F131-4715-B09C-81CED3D692BF}"/>
    <cellStyle name="Calculation 5 6 6 2" xfId="6642" xr:uid="{9059A238-A324-484E-9E8E-A88972546132}"/>
    <cellStyle name="Calculation 5 6 6 3" xfId="6643" xr:uid="{C807920A-8B41-4C26-A48B-1BDC178FB8E7}"/>
    <cellStyle name="Calculation 5 6 7" xfId="6644" xr:uid="{6CCFCF5C-0175-4EAE-850B-FC7DC39FAD23}"/>
    <cellStyle name="Calculation 5 6 7 2" xfId="6645" xr:uid="{5EA01344-AA2A-4B53-A17D-406A476B7E10}"/>
    <cellStyle name="Calculation 5 6 7 3" xfId="6646" xr:uid="{1FB88D12-03AA-48F9-ACDD-E32971A98276}"/>
    <cellStyle name="Calculation 5 6 8" xfId="6647" xr:uid="{D84332FB-9785-409F-8A73-2C6AFFC76C44}"/>
    <cellStyle name="Calculation 5 6 8 2" xfId="6648" xr:uid="{8E8FFF6B-C69B-431F-8E15-8ED99393E31E}"/>
    <cellStyle name="Calculation 5 6 8 3" xfId="6649" xr:uid="{45A9A99F-7785-41D4-A26E-7559F17EFD88}"/>
    <cellStyle name="Calculation 5 6 9" xfId="6650" xr:uid="{1C30CF3B-4B1F-4AA8-A6FC-F0A524ECA6EB}"/>
    <cellStyle name="Calculation 5 6 9 2" xfId="6651" xr:uid="{2D4294C3-8FE1-45B9-B330-BC019BB273D6}"/>
    <cellStyle name="Calculation 5 6 9 3" xfId="6652" xr:uid="{17749CE4-C4D0-457E-9F69-9023895CA2CE}"/>
    <cellStyle name="Calculation 5 7" xfId="6653" xr:uid="{7081052D-5EC2-4277-9303-082BA689934B}"/>
    <cellStyle name="Calculation 5 7 10" xfId="6654" xr:uid="{B19DC931-16C5-4FB5-97D7-4B9D12CD9A82}"/>
    <cellStyle name="Calculation 5 7 10 2" xfId="6655" xr:uid="{E3527E9D-68DC-4C9A-AC19-DE1300988E19}"/>
    <cellStyle name="Calculation 5 7 10 3" xfId="6656" xr:uid="{4FF7DB2D-743E-4078-92C9-6380BF501773}"/>
    <cellStyle name="Calculation 5 7 11" xfId="6657" xr:uid="{5BCD306C-57F2-42CB-9969-031C48A2E603}"/>
    <cellStyle name="Calculation 5 7 11 2" xfId="6658" xr:uid="{56A38B5B-CD33-49D5-BED9-A02DC7786FA0}"/>
    <cellStyle name="Calculation 5 7 12" xfId="6659" xr:uid="{A89AB877-CE66-4198-B4BB-05876D66DE43}"/>
    <cellStyle name="Calculation 5 7 2" xfId="6660" xr:uid="{0F1F6B80-53B1-4E51-9A4C-62D42710F491}"/>
    <cellStyle name="Calculation 5 7 2 10" xfId="6661" xr:uid="{B7983640-1677-40AE-96E1-8824A244503E}"/>
    <cellStyle name="Calculation 5 7 2 10 2" xfId="6662" xr:uid="{95D935CA-5D9A-4215-84EC-C1317B20522D}"/>
    <cellStyle name="Calculation 5 7 2 11" xfId="6663" xr:uid="{7115D96D-0C5E-4524-8DC1-7ADBE3456B5C}"/>
    <cellStyle name="Calculation 5 7 2 2" xfId="6664" xr:uid="{F78E7CBE-8488-445B-AEE7-81E2077EC1F5}"/>
    <cellStyle name="Calculation 5 7 2 2 2" xfId="6665" xr:uid="{14393A77-6C32-413D-8F09-86CAF0331D29}"/>
    <cellStyle name="Calculation 5 7 2 2 3" xfId="6666" xr:uid="{78586609-EC34-45CA-8627-3D97B090CDE1}"/>
    <cellStyle name="Calculation 5 7 2 2 4" xfId="6667" xr:uid="{B6263619-6343-4D2A-ABB5-105470475D6F}"/>
    <cellStyle name="Calculation 5 7 2 3" xfId="6668" xr:uid="{CD3AFC8B-69C1-46E2-A783-F1C5B256DEA6}"/>
    <cellStyle name="Calculation 5 7 2 3 2" xfId="6669" xr:uid="{36B48093-071C-444F-A91A-674068A8AEAD}"/>
    <cellStyle name="Calculation 5 7 2 3 3" xfId="6670" xr:uid="{BF60F43E-3AC6-4CD3-94D3-78967D4162AD}"/>
    <cellStyle name="Calculation 5 7 2 4" xfId="6671" xr:uid="{BB5C4D0F-34E7-4F45-8203-AED87F36C4D2}"/>
    <cellStyle name="Calculation 5 7 2 4 2" xfId="6672" xr:uid="{5FED033F-4339-4B93-A358-3D82A5B260BA}"/>
    <cellStyle name="Calculation 5 7 2 4 3" xfId="6673" xr:uid="{95C4B663-5754-4766-B904-2E68EF4035A7}"/>
    <cellStyle name="Calculation 5 7 2 5" xfId="6674" xr:uid="{C1F4CE8F-F8C1-406D-A3BD-DED6F65423A4}"/>
    <cellStyle name="Calculation 5 7 2 5 2" xfId="6675" xr:uid="{D7786F12-83C2-4C8B-8CF8-EC44FAAF50F8}"/>
    <cellStyle name="Calculation 5 7 2 5 3" xfId="6676" xr:uid="{11AA9B41-7A68-461A-A3B4-7A4BB6321B03}"/>
    <cellStyle name="Calculation 5 7 2 6" xfId="6677" xr:uid="{3B338139-C804-4417-BF26-C9D3814A1DD1}"/>
    <cellStyle name="Calculation 5 7 2 6 2" xfId="6678" xr:uid="{899A3BEE-E6A2-4697-8164-7E3B926D4731}"/>
    <cellStyle name="Calculation 5 7 2 6 3" xfId="6679" xr:uid="{D7A761FE-06EE-41D0-865A-7407540D1136}"/>
    <cellStyle name="Calculation 5 7 2 7" xfId="6680" xr:uid="{A5D74327-B136-46A2-8A5F-734B1C634277}"/>
    <cellStyle name="Calculation 5 7 2 7 2" xfId="6681" xr:uid="{364B6A42-535E-42B3-B038-F9C891AB3F94}"/>
    <cellStyle name="Calculation 5 7 2 7 3" xfId="6682" xr:uid="{2B95BD20-DD5C-4F0C-80A8-4CE569DDCF76}"/>
    <cellStyle name="Calculation 5 7 2 8" xfId="6683" xr:uid="{10B1836B-98BE-49BF-8E01-D25A89FD7A17}"/>
    <cellStyle name="Calculation 5 7 2 8 2" xfId="6684" xr:uid="{E814270C-0301-4ED4-AFED-E1DC3060B3CB}"/>
    <cellStyle name="Calculation 5 7 2 8 3" xfId="6685" xr:uid="{99573ABD-56E8-4085-A368-10C9D8DE807A}"/>
    <cellStyle name="Calculation 5 7 2 9" xfId="6686" xr:uid="{D9822526-0EAA-484A-B313-3DFD3723F1AD}"/>
    <cellStyle name="Calculation 5 7 2 9 2" xfId="6687" xr:uid="{69E1DC83-C4BC-4206-B979-D807BE532A03}"/>
    <cellStyle name="Calculation 5 7 2 9 3" xfId="6688" xr:uid="{1294E41A-9DCF-4613-8860-1578014242B2}"/>
    <cellStyle name="Calculation 5 7 3" xfId="6689" xr:uid="{877233CC-A3B1-4F09-A85A-61CA2C31A78E}"/>
    <cellStyle name="Calculation 5 7 3 2" xfId="6690" xr:uid="{D755D37F-8905-4454-BEE1-78F411461227}"/>
    <cellStyle name="Calculation 5 7 3 3" xfId="6691" xr:uid="{9CDB8F77-2AA3-464B-A51D-93A93812DF46}"/>
    <cellStyle name="Calculation 5 7 3 4" xfId="6692" xr:uid="{F815A065-F37A-47FE-A95A-64520B98A28C}"/>
    <cellStyle name="Calculation 5 7 4" xfId="6693" xr:uid="{1622C5E4-4A93-4C07-938D-C093EA372BB1}"/>
    <cellStyle name="Calculation 5 7 4 2" xfId="6694" xr:uid="{E22B4300-88D4-4E19-8076-C7FDB01A9D0D}"/>
    <cellStyle name="Calculation 5 7 4 3" xfId="6695" xr:uid="{20E0CAFA-312E-4321-B77E-5B5A20CC0A71}"/>
    <cellStyle name="Calculation 5 7 5" xfId="6696" xr:uid="{0B7C48B8-DDAD-4675-A0F6-4999296C5464}"/>
    <cellStyle name="Calculation 5 7 5 2" xfId="6697" xr:uid="{03872D0C-6A8D-436D-89C3-58E3403549E6}"/>
    <cellStyle name="Calculation 5 7 5 3" xfId="6698" xr:uid="{5108CA49-8A0C-4B23-9D03-1F0E1BCB09A3}"/>
    <cellStyle name="Calculation 5 7 6" xfId="6699" xr:uid="{C063E309-46FD-4C4E-B012-C959B19CC260}"/>
    <cellStyle name="Calculation 5 7 6 2" xfId="6700" xr:uid="{480635B8-BE9C-49C2-8131-EF99C2979F26}"/>
    <cellStyle name="Calculation 5 7 6 3" xfId="6701" xr:uid="{8251EBF7-E4EF-4EF0-9C5D-F3030E7EA2E4}"/>
    <cellStyle name="Calculation 5 7 7" xfId="6702" xr:uid="{89182910-E44A-4E9D-9DBC-DB8644D14098}"/>
    <cellStyle name="Calculation 5 7 7 2" xfId="6703" xr:uid="{E90D8499-9769-4258-B630-A4E08ECA3F4A}"/>
    <cellStyle name="Calculation 5 7 7 3" xfId="6704" xr:uid="{AEA4103E-3539-44CA-A5A5-360C07D22C23}"/>
    <cellStyle name="Calculation 5 7 8" xfId="6705" xr:uid="{15FFBB46-85A3-4A6C-9AD7-427FB7271E28}"/>
    <cellStyle name="Calculation 5 7 8 2" xfId="6706" xr:uid="{42EC0914-8221-4CFA-B0DD-B0D9E058D5FE}"/>
    <cellStyle name="Calculation 5 7 8 3" xfId="6707" xr:uid="{950FF86B-8E13-43D8-8B87-DE83964203DE}"/>
    <cellStyle name="Calculation 5 7 9" xfId="6708" xr:uid="{CA6DE122-6F30-4E05-B78D-DD30BD37C0C5}"/>
    <cellStyle name="Calculation 5 7 9 2" xfId="6709" xr:uid="{A6610F4D-5FA5-4EBF-9067-023F8C88585B}"/>
    <cellStyle name="Calculation 5 7 9 3" xfId="6710" xr:uid="{0A216C44-9681-4AA2-9EF3-E8591D760618}"/>
    <cellStyle name="Calculation 5 8" xfId="6711" xr:uid="{32E86E31-37EE-4C56-8A78-A4BBD39027EE}"/>
    <cellStyle name="Calculation 5 8 10" xfId="6712" xr:uid="{C1BCF4A0-AF4C-4B2E-B08B-4A23E97A8E03}"/>
    <cellStyle name="Calculation 5 8 10 2" xfId="6713" xr:uid="{8E07066B-C050-4844-9F4D-FB9021DAEC01}"/>
    <cellStyle name="Calculation 5 8 10 3" xfId="6714" xr:uid="{EDD753C3-E542-452F-A49E-9690E0F2F057}"/>
    <cellStyle name="Calculation 5 8 11" xfId="6715" xr:uid="{170B8EF0-0659-41D7-99F8-B0F24B1C0798}"/>
    <cellStyle name="Calculation 5 8 11 2" xfId="6716" xr:uid="{8298135F-CD2C-4841-BDDB-A522EFFCCB5F}"/>
    <cellStyle name="Calculation 5 8 12" xfId="6717" xr:uid="{A705885C-B9B2-47C2-B372-EE9A3CEC07DA}"/>
    <cellStyle name="Calculation 5 8 2" xfId="6718" xr:uid="{2328E59A-F50E-4B09-8A74-29ABB5A0A112}"/>
    <cellStyle name="Calculation 5 8 2 10" xfId="6719" xr:uid="{EBFC79A7-DFBE-4BFE-A0C1-C4C34A848000}"/>
    <cellStyle name="Calculation 5 8 2 10 2" xfId="6720" xr:uid="{DA75B5B0-929D-4FCA-8F9E-650ED69C1889}"/>
    <cellStyle name="Calculation 5 8 2 11" xfId="6721" xr:uid="{4C0A5C4D-5458-4FA4-A025-38A5476BB7EA}"/>
    <cellStyle name="Calculation 5 8 2 2" xfId="6722" xr:uid="{21B0EB75-1065-4875-A4F2-9109863A6B12}"/>
    <cellStyle name="Calculation 5 8 2 2 2" xfId="6723" xr:uid="{79D084C8-6E3C-4FBD-9D2B-C6E9614C1EAB}"/>
    <cellStyle name="Calculation 5 8 2 2 3" xfId="6724" xr:uid="{E9E00587-7ACD-44CD-B7DF-D2F7EA5CAA67}"/>
    <cellStyle name="Calculation 5 8 2 2 4" xfId="6725" xr:uid="{07BFA47A-6A51-4D88-88A5-68FADDA63B0B}"/>
    <cellStyle name="Calculation 5 8 2 3" xfId="6726" xr:uid="{C74ED01A-3A1D-4BF1-994D-EE80D4997E76}"/>
    <cellStyle name="Calculation 5 8 2 3 2" xfId="6727" xr:uid="{A23B0D50-256A-4427-ADE8-474AB706CD8A}"/>
    <cellStyle name="Calculation 5 8 2 3 3" xfId="6728" xr:uid="{A0066B07-A6EE-4657-B742-ED1B4BA00F69}"/>
    <cellStyle name="Calculation 5 8 2 4" xfId="6729" xr:uid="{B10F438C-D388-4FC0-A6FC-02AE27430D32}"/>
    <cellStyle name="Calculation 5 8 2 4 2" xfId="6730" xr:uid="{05D8D980-BC31-422B-8B32-B4486E04A656}"/>
    <cellStyle name="Calculation 5 8 2 4 3" xfId="6731" xr:uid="{A071DECD-F0C3-4E74-BD07-0CC10B439A45}"/>
    <cellStyle name="Calculation 5 8 2 5" xfId="6732" xr:uid="{8A1AFDD0-6B3A-4FA6-919B-A2846FBD8241}"/>
    <cellStyle name="Calculation 5 8 2 5 2" xfId="6733" xr:uid="{C47FD906-DDE5-4DE8-BB2F-E9233C92F2DA}"/>
    <cellStyle name="Calculation 5 8 2 5 3" xfId="6734" xr:uid="{207F5422-7D49-40E4-85DF-4D55D2732DA4}"/>
    <cellStyle name="Calculation 5 8 2 6" xfId="6735" xr:uid="{5796F763-6288-4AFA-BAFB-4F536418E7B0}"/>
    <cellStyle name="Calculation 5 8 2 6 2" xfId="6736" xr:uid="{66A20605-89B6-4071-A33D-45A6A91878E6}"/>
    <cellStyle name="Calculation 5 8 2 6 3" xfId="6737" xr:uid="{C360E179-B724-41D2-AE90-37293D6C9253}"/>
    <cellStyle name="Calculation 5 8 2 7" xfId="6738" xr:uid="{00C82EA3-B6CE-4E20-8B5A-8001B5EA6E0F}"/>
    <cellStyle name="Calculation 5 8 2 7 2" xfId="6739" xr:uid="{5AB90A1D-A6FF-4E05-A2C5-2313A4B57AED}"/>
    <cellStyle name="Calculation 5 8 2 7 3" xfId="6740" xr:uid="{786B0A9E-6ED5-472B-B73A-1710B73C9185}"/>
    <cellStyle name="Calculation 5 8 2 8" xfId="6741" xr:uid="{CF9BE5B5-FBFF-4455-A40B-70E89DFCD8DB}"/>
    <cellStyle name="Calculation 5 8 2 8 2" xfId="6742" xr:uid="{5E60C2A1-D970-412A-8954-42FE1DBF4F64}"/>
    <cellStyle name="Calculation 5 8 2 8 3" xfId="6743" xr:uid="{9ACD46C7-5A62-40AB-B60D-0151257E3DA6}"/>
    <cellStyle name="Calculation 5 8 2 9" xfId="6744" xr:uid="{394734DB-8A89-4345-B07B-0D6819274BE8}"/>
    <cellStyle name="Calculation 5 8 2 9 2" xfId="6745" xr:uid="{394D04FC-0BC7-406B-B69E-2F1B41585AC0}"/>
    <cellStyle name="Calculation 5 8 2 9 3" xfId="6746" xr:uid="{C7804937-8F1A-4AB3-BFA0-5F0981B992EF}"/>
    <cellStyle name="Calculation 5 8 3" xfId="6747" xr:uid="{38734686-97C9-4C42-8A7D-32BE77D137A2}"/>
    <cellStyle name="Calculation 5 8 3 2" xfId="6748" xr:uid="{E9D2F5FF-74B7-4E36-90E2-7EDF0D068C04}"/>
    <cellStyle name="Calculation 5 8 3 3" xfId="6749" xr:uid="{016F2D57-4C2A-490F-8EBB-4F8B9AA2103B}"/>
    <cellStyle name="Calculation 5 8 3 4" xfId="6750" xr:uid="{A5A8746D-1844-49C5-AB59-A64169565B5E}"/>
    <cellStyle name="Calculation 5 8 4" xfId="6751" xr:uid="{C3DB1E1A-423A-401A-A9C0-06441B312DB5}"/>
    <cellStyle name="Calculation 5 8 4 2" xfId="6752" xr:uid="{51D202B9-E566-4319-A30B-29C7BEA94C51}"/>
    <cellStyle name="Calculation 5 8 4 3" xfId="6753" xr:uid="{30023C19-6587-4226-AEAE-B41E5017F46F}"/>
    <cellStyle name="Calculation 5 8 5" xfId="6754" xr:uid="{578A27EA-4455-4738-A318-1CCD73BDF1E2}"/>
    <cellStyle name="Calculation 5 8 5 2" xfId="6755" xr:uid="{2A5CAB61-9D0C-4497-ADED-180E0694FAB9}"/>
    <cellStyle name="Calculation 5 8 5 3" xfId="6756" xr:uid="{553B7D21-51EF-4149-87F0-BEA46DD8EB53}"/>
    <cellStyle name="Calculation 5 8 6" xfId="6757" xr:uid="{B9C7275D-2031-4991-82F1-2E0AE26B75D2}"/>
    <cellStyle name="Calculation 5 8 6 2" xfId="6758" xr:uid="{97453E5C-8952-4559-AB8A-0280653A0811}"/>
    <cellStyle name="Calculation 5 8 6 3" xfId="6759" xr:uid="{DF13321C-D736-489C-951D-87C0C3899C5B}"/>
    <cellStyle name="Calculation 5 8 7" xfId="6760" xr:uid="{E8211883-F8FC-440A-9ABE-1959D9743418}"/>
    <cellStyle name="Calculation 5 8 7 2" xfId="6761" xr:uid="{A9A108DF-A7D8-481B-AD90-503C26B9266E}"/>
    <cellStyle name="Calculation 5 8 7 3" xfId="6762" xr:uid="{688B66E4-1F2A-4D1B-97F0-32D7C43DB603}"/>
    <cellStyle name="Calculation 5 8 8" xfId="6763" xr:uid="{A1BD13CB-983F-435C-8FA9-D2ACA2499F36}"/>
    <cellStyle name="Calculation 5 8 8 2" xfId="6764" xr:uid="{B044CE68-1851-4070-985D-1B0A9A3C25F7}"/>
    <cellStyle name="Calculation 5 8 8 3" xfId="6765" xr:uid="{29FB9C0A-0769-477B-B879-259D95EED4BA}"/>
    <cellStyle name="Calculation 5 8 9" xfId="6766" xr:uid="{BDFAF066-7844-4E44-9DCF-ED7D2383EC7F}"/>
    <cellStyle name="Calculation 5 8 9 2" xfId="6767" xr:uid="{A9815B28-AA91-4E23-8EB6-F7D4E2F79484}"/>
    <cellStyle name="Calculation 5 8 9 3" xfId="6768" xr:uid="{33041DE3-43CE-4877-B621-E785B6A3A24F}"/>
    <cellStyle name="Calculation 5 9" xfId="6769" xr:uid="{1F0DE10A-71EC-4576-AFB1-6BBE086E5DE9}"/>
    <cellStyle name="Calculation 5 9 10" xfId="6770" xr:uid="{581564FC-3A87-45BB-9F3F-4CBA7DD9A71B}"/>
    <cellStyle name="Calculation 5 9 10 2" xfId="6771" xr:uid="{1E4F00E9-953B-49C6-AB57-7970B7E77434}"/>
    <cellStyle name="Calculation 5 9 10 3" xfId="6772" xr:uid="{21CF0BE0-65DF-4CC7-A70A-33EE4DD6EC63}"/>
    <cellStyle name="Calculation 5 9 11" xfId="6773" xr:uid="{CB43914F-1E84-4C6E-98C4-B38ADCC79CCB}"/>
    <cellStyle name="Calculation 5 9 11 2" xfId="6774" xr:uid="{3D0CCB78-8D7B-4F8E-8AE0-A1038ADE6980}"/>
    <cellStyle name="Calculation 5 9 12" xfId="6775" xr:uid="{F9F2C6CD-28D5-40C6-B8C7-BC34ACDCC6FB}"/>
    <cellStyle name="Calculation 5 9 2" xfId="6776" xr:uid="{81B20F4A-2D72-417E-9EC4-E3A56380D4E0}"/>
    <cellStyle name="Calculation 5 9 2 10" xfId="6777" xr:uid="{77CC7CD3-1F31-4EBC-BE5B-8FCB9CA28908}"/>
    <cellStyle name="Calculation 5 9 2 10 2" xfId="6778" xr:uid="{5FA800C6-3883-49C2-8921-5C12DCC71C3A}"/>
    <cellStyle name="Calculation 5 9 2 11" xfId="6779" xr:uid="{F11A2855-2A00-41A1-B39F-234BD3793F2A}"/>
    <cellStyle name="Calculation 5 9 2 2" xfId="6780" xr:uid="{CFF13A0D-C069-4DF6-8FC2-B9B21FEAE360}"/>
    <cellStyle name="Calculation 5 9 2 2 2" xfId="6781" xr:uid="{CD763B02-C245-4FD8-AADE-29BED4E0C856}"/>
    <cellStyle name="Calculation 5 9 2 2 3" xfId="6782" xr:uid="{5829E930-EAA7-4707-9019-969D471919C1}"/>
    <cellStyle name="Calculation 5 9 2 2 4" xfId="6783" xr:uid="{849E8731-5607-4909-9A9B-194CADB37CE2}"/>
    <cellStyle name="Calculation 5 9 2 3" xfId="6784" xr:uid="{89F8A9F0-B67E-45DF-AF09-92BE3142E720}"/>
    <cellStyle name="Calculation 5 9 2 3 2" xfId="6785" xr:uid="{9DF0D8E7-6049-46D3-BF60-E652F7D8F503}"/>
    <cellStyle name="Calculation 5 9 2 3 3" xfId="6786" xr:uid="{0919E11D-1F3E-4F4F-B815-F39C4BCACE52}"/>
    <cellStyle name="Calculation 5 9 2 4" xfId="6787" xr:uid="{93A603F5-AC39-43AB-B6BD-EBC0C17A357B}"/>
    <cellStyle name="Calculation 5 9 2 4 2" xfId="6788" xr:uid="{ECF83D8B-451E-4C5C-ACA3-084FDADBE2FD}"/>
    <cellStyle name="Calculation 5 9 2 4 3" xfId="6789" xr:uid="{D2A1BC0A-0FAB-449E-8976-FF46EC04764D}"/>
    <cellStyle name="Calculation 5 9 2 5" xfId="6790" xr:uid="{EE4D6E7D-52F8-4C76-8BA1-AB4D4D9DF9C7}"/>
    <cellStyle name="Calculation 5 9 2 5 2" xfId="6791" xr:uid="{6D32B7E9-4BCA-466A-9AA8-62C8F14E61A7}"/>
    <cellStyle name="Calculation 5 9 2 5 3" xfId="6792" xr:uid="{152D7708-07A9-464E-BC48-0F2A76F7B5F6}"/>
    <cellStyle name="Calculation 5 9 2 6" xfId="6793" xr:uid="{56718509-253A-4515-882B-48BB0C908980}"/>
    <cellStyle name="Calculation 5 9 2 6 2" xfId="6794" xr:uid="{A2B180D0-3A7A-4AA0-A595-8195DF68C6D3}"/>
    <cellStyle name="Calculation 5 9 2 6 3" xfId="6795" xr:uid="{EA02D81A-8CB8-4DAA-9458-3C5D56D5DDA2}"/>
    <cellStyle name="Calculation 5 9 2 7" xfId="6796" xr:uid="{317D1AAA-0D02-4623-9258-63B085FCF845}"/>
    <cellStyle name="Calculation 5 9 2 7 2" xfId="6797" xr:uid="{690D7875-642E-4938-94A7-4CF2B5C44020}"/>
    <cellStyle name="Calculation 5 9 2 7 3" xfId="6798" xr:uid="{4565822B-E433-40A3-AF1B-BE122BEABDDA}"/>
    <cellStyle name="Calculation 5 9 2 8" xfId="6799" xr:uid="{20E6755D-64B2-42BE-B67D-9FDD0F4301CF}"/>
    <cellStyle name="Calculation 5 9 2 8 2" xfId="6800" xr:uid="{77B067B4-FD10-4D91-947C-BE61921B09D0}"/>
    <cellStyle name="Calculation 5 9 2 8 3" xfId="6801" xr:uid="{24E944E0-3217-41BE-AD15-DD0FA1F818EC}"/>
    <cellStyle name="Calculation 5 9 2 9" xfId="6802" xr:uid="{38204627-57AA-4490-98E6-F116E03D740E}"/>
    <cellStyle name="Calculation 5 9 2 9 2" xfId="6803" xr:uid="{BF5365BD-C118-4A8F-8A30-BE3A84FEFF79}"/>
    <cellStyle name="Calculation 5 9 2 9 3" xfId="6804" xr:uid="{82A1E19A-D922-4FF4-993C-10D2C41F3AA4}"/>
    <cellStyle name="Calculation 5 9 3" xfId="6805" xr:uid="{3545E092-6603-464C-8C60-384D9022667D}"/>
    <cellStyle name="Calculation 5 9 3 2" xfId="6806" xr:uid="{917D96F4-11C6-4343-B7BF-0F716272DB12}"/>
    <cellStyle name="Calculation 5 9 3 3" xfId="6807" xr:uid="{ACD69D7F-C0C6-4F15-82B3-5865F141D488}"/>
    <cellStyle name="Calculation 5 9 3 4" xfId="6808" xr:uid="{11DF5657-097D-4F21-A3EB-2137B76C4AF1}"/>
    <cellStyle name="Calculation 5 9 4" xfId="6809" xr:uid="{B9D4F282-3AE2-48D5-B253-B4E8BB9F8370}"/>
    <cellStyle name="Calculation 5 9 4 2" xfId="6810" xr:uid="{F47EDE55-1587-4524-AA8C-0715D235B404}"/>
    <cellStyle name="Calculation 5 9 4 3" xfId="6811" xr:uid="{66C17F22-0B73-4790-AB5B-348ACA20BF91}"/>
    <cellStyle name="Calculation 5 9 5" xfId="6812" xr:uid="{07CB3905-93B5-4B0D-B83C-9F92BD647965}"/>
    <cellStyle name="Calculation 5 9 5 2" xfId="6813" xr:uid="{A72A000A-F334-436B-ACFF-5834D3CA550D}"/>
    <cellStyle name="Calculation 5 9 5 3" xfId="6814" xr:uid="{A0C10F09-1294-45CD-95F3-8A077DF9402A}"/>
    <cellStyle name="Calculation 5 9 6" xfId="6815" xr:uid="{F5E239AC-DA4C-4422-AFA4-804A0D00ED5B}"/>
    <cellStyle name="Calculation 5 9 6 2" xfId="6816" xr:uid="{A622C97E-8404-467C-B23A-D5037C04FC6D}"/>
    <cellStyle name="Calculation 5 9 6 3" xfId="6817" xr:uid="{FF968F7B-A577-44C5-968A-A7BC3BD2CDA4}"/>
    <cellStyle name="Calculation 5 9 7" xfId="6818" xr:uid="{9385C54C-AD48-455C-BCA7-88F6973AA0D8}"/>
    <cellStyle name="Calculation 5 9 7 2" xfId="6819" xr:uid="{075D67C1-C494-40B3-992F-4704934A2E2F}"/>
    <cellStyle name="Calculation 5 9 7 3" xfId="6820" xr:uid="{F6A2B0C6-9AD5-47BB-8108-137D5E0B41D5}"/>
    <cellStyle name="Calculation 5 9 8" xfId="6821" xr:uid="{8C4C8379-53E9-477E-8711-6D0D1F228B7A}"/>
    <cellStyle name="Calculation 5 9 8 2" xfId="6822" xr:uid="{8DF1C96D-DDA5-4EE8-AD29-B11493BB118C}"/>
    <cellStyle name="Calculation 5 9 8 3" xfId="6823" xr:uid="{43697216-220D-48B9-9851-DA876C06AEB7}"/>
    <cellStyle name="Calculation 5 9 9" xfId="6824" xr:uid="{8A596611-B6F4-48FD-BD1A-6C83EE55D669}"/>
    <cellStyle name="Calculation 5 9 9 2" xfId="6825" xr:uid="{199E71C4-907D-40A5-9EBE-5D016CEF9EF5}"/>
    <cellStyle name="Calculation 5 9 9 3" xfId="6826" xr:uid="{2B28090A-0434-451C-8AE8-BE0CA6FA8B02}"/>
    <cellStyle name="Calculation 6" xfId="6827" xr:uid="{8CCC090D-9E6D-48F8-BE4B-6E771DF925B4}"/>
    <cellStyle name="Calculation 6 10" xfId="6828" xr:uid="{4BED4460-CF17-4240-95D1-BCB43775A3AE}"/>
    <cellStyle name="Calculation 6 10 10" xfId="6829" xr:uid="{FA303867-CB3E-464B-A38C-EA3401E42E14}"/>
    <cellStyle name="Calculation 6 10 10 2" xfId="6830" xr:uid="{65397C98-9D98-449B-9D03-9D024E424DD9}"/>
    <cellStyle name="Calculation 6 10 10 3" xfId="6831" xr:uid="{6DB7ECD5-6A14-46D1-AF85-680B13BD77FC}"/>
    <cellStyle name="Calculation 6 10 11" xfId="6832" xr:uid="{EC2349C0-2645-4BFE-9908-76BADAFBAEA4}"/>
    <cellStyle name="Calculation 6 10 11 2" xfId="6833" xr:uid="{4F0FCD3B-1091-486B-9A9A-DCC637C1B9E1}"/>
    <cellStyle name="Calculation 6 10 12" xfId="6834" xr:uid="{5C590B0D-7C4A-4F0B-820A-4DD954AE1982}"/>
    <cellStyle name="Calculation 6 10 2" xfId="6835" xr:uid="{34DD2FC1-1E4F-4D5F-A204-9D3491804AD4}"/>
    <cellStyle name="Calculation 6 10 2 10" xfId="6836" xr:uid="{2AE94ADD-8A9A-4760-874B-6E39BC889444}"/>
    <cellStyle name="Calculation 6 10 2 10 2" xfId="6837" xr:uid="{1DFC92C7-3303-4D78-A029-6B19DC395C7F}"/>
    <cellStyle name="Calculation 6 10 2 11" xfId="6838" xr:uid="{232D32DC-99E3-46BD-96D0-FDA4E33241F4}"/>
    <cellStyle name="Calculation 6 10 2 2" xfId="6839" xr:uid="{309A46DE-AE92-47A9-9675-7E4138DF0344}"/>
    <cellStyle name="Calculation 6 10 2 2 2" xfId="6840" xr:uid="{6295DC95-6ED1-4AB1-989E-629838173960}"/>
    <cellStyle name="Calculation 6 10 2 2 3" xfId="6841" xr:uid="{9299788C-196B-4A23-B6DC-6C5689235847}"/>
    <cellStyle name="Calculation 6 10 2 2 4" xfId="6842" xr:uid="{D5DD9C39-A5D7-464A-AA23-0EEE8FC1C9C0}"/>
    <cellStyle name="Calculation 6 10 2 3" xfId="6843" xr:uid="{48664C96-B4BB-4255-B4E7-89D0EC2E6E3E}"/>
    <cellStyle name="Calculation 6 10 2 3 2" xfId="6844" xr:uid="{2A3A6B2A-94E0-4B9E-AAB2-A60BBE4059A2}"/>
    <cellStyle name="Calculation 6 10 2 3 3" xfId="6845" xr:uid="{9171D8E3-A07E-479F-84FE-F3AE27160385}"/>
    <cellStyle name="Calculation 6 10 2 4" xfId="6846" xr:uid="{3418A34A-EDBA-4A25-93D9-186549D34192}"/>
    <cellStyle name="Calculation 6 10 2 4 2" xfId="6847" xr:uid="{9DC18FE9-278B-4756-BE70-63231E3F6D69}"/>
    <cellStyle name="Calculation 6 10 2 4 3" xfId="6848" xr:uid="{29B9403B-9B7D-49CC-B2FE-FC911383B72C}"/>
    <cellStyle name="Calculation 6 10 2 5" xfId="6849" xr:uid="{43F177C6-2BF1-45B1-B190-0460C762E872}"/>
    <cellStyle name="Calculation 6 10 2 5 2" xfId="6850" xr:uid="{D6A7E3A7-39F7-4843-965C-235E80685704}"/>
    <cellStyle name="Calculation 6 10 2 5 3" xfId="6851" xr:uid="{5B38666F-EC54-46FB-B0E3-1CFAA996DD5B}"/>
    <cellStyle name="Calculation 6 10 2 6" xfId="6852" xr:uid="{3337EA76-11F3-4E03-9FDD-AC0238B49926}"/>
    <cellStyle name="Calculation 6 10 2 6 2" xfId="6853" xr:uid="{EACAF3D1-232C-4EC6-A60E-D10AE5F8A10A}"/>
    <cellStyle name="Calculation 6 10 2 6 3" xfId="6854" xr:uid="{17DC9580-7C17-4260-AD9D-5040A2E934B1}"/>
    <cellStyle name="Calculation 6 10 2 7" xfId="6855" xr:uid="{A4343099-5CB9-4412-A60F-C15332EB942A}"/>
    <cellStyle name="Calculation 6 10 2 7 2" xfId="6856" xr:uid="{B11C39B8-B6EF-470D-B352-5EAC3D1B86B7}"/>
    <cellStyle name="Calculation 6 10 2 7 3" xfId="6857" xr:uid="{6368B363-8899-4005-8C63-17272E18B5DA}"/>
    <cellStyle name="Calculation 6 10 2 8" xfId="6858" xr:uid="{3AA6A57E-EC5B-48C3-85EA-54477E16EC0A}"/>
    <cellStyle name="Calculation 6 10 2 8 2" xfId="6859" xr:uid="{421AF16F-E576-4A50-8A1C-DEAB562483BD}"/>
    <cellStyle name="Calculation 6 10 2 8 3" xfId="6860" xr:uid="{DBC40718-2AE4-4E78-92E6-1CDDEA1C7F63}"/>
    <cellStyle name="Calculation 6 10 2 9" xfId="6861" xr:uid="{20C5E87B-6FE6-4EA4-B961-924A63424EA1}"/>
    <cellStyle name="Calculation 6 10 2 9 2" xfId="6862" xr:uid="{C6F40810-FB14-4059-BEAF-7453033260D9}"/>
    <cellStyle name="Calculation 6 10 2 9 3" xfId="6863" xr:uid="{96DC39F7-B9BE-45E0-8DF4-42B12D311A85}"/>
    <cellStyle name="Calculation 6 10 3" xfId="6864" xr:uid="{2D8CD651-5633-4AED-A774-67658232F599}"/>
    <cellStyle name="Calculation 6 10 3 2" xfId="6865" xr:uid="{9094687D-4DEB-4C0E-98AC-A3E359B04873}"/>
    <cellStyle name="Calculation 6 10 3 3" xfId="6866" xr:uid="{25B59C88-D37D-48AB-AA95-E75DC0E067A9}"/>
    <cellStyle name="Calculation 6 10 3 4" xfId="6867" xr:uid="{A0E2C491-5573-49C6-A5D5-7BE881106DAC}"/>
    <cellStyle name="Calculation 6 10 4" xfId="6868" xr:uid="{7CF11232-906C-435F-B679-63FC42CEEB2F}"/>
    <cellStyle name="Calculation 6 10 4 2" xfId="6869" xr:uid="{7F5E1FFD-D23B-407C-8259-A64756AB1D66}"/>
    <cellStyle name="Calculation 6 10 4 3" xfId="6870" xr:uid="{60D30A25-7B6E-476E-8C60-743C2B2FB87D}"/>
    <cellStyle name="Calculation 6 10 5" xfId="6871" xr:uid="{27C078F1-52BF-45BF-825A-F5C90BA0BB84}"/>
    <cellStyle name="Calculation 6 10 5 2" xfId="6872" xr:uid="{B4C8B710-40E6-49A3-B29E-F392DF6F6C0F}"/>
    <cellStyle name="Calculation 6 10 5 3" xfId="6873" xr:uid="{26C91308-CA61-496C-BDE4-64D1B3F921E2}"/>
    <cellStyle name="Calculation 6 10 6" xfId="6874" xr:uid="{E1C84A2A-728A-4A65-A8E1-494631594075}"/>
    <cellStyle name="Calculation 6 10 6 2" xfId="6875" xr:uid="{8511B195-FE73-4833-BE17-E5648911EEA9}"/>
    <cellStyle name="Calculation 6 10 6 3" xfId="6876" xr:uid="{637495BD-A425-46CB-A03F-07F2D934C34D}"/>
    <cellStyle name="Calculation 6 10 7" xfId="6877" xr:uid="{5BEE206E-F4AE-42C6-8B23-006B07DD4EEE}"/>
    <cellStyle name="Calculation 6 10 7 2" xfId="6878" xr:uid="{079AE0DB-9F87-4069-B019-4D7B190AA688}"/>
    <cellStyle name="Calculation 6 10 7 3" xfId="6879" xr:uid="{3D77ACA6-5758-490F-931A-D2A84BBB3836}"/>
    <cellStyle name="Calculation 6 10 8" xfId="6880" xr:uid="{5E78AA00-4D60-4FE6-ACDC-525283E4515F}"/>
    <cellStyle name="Calculation 6 10 8 2" xfId="6881" xr:uid="{ADC0F5B7-DF6F-440F-B875-059788AB87CD}"/>
    <cellStyle name="Calculation 6 10 8 3" xfId="6882" xr:uid="{9D71E15F-5279-4F68-81BC-BC580C25F990}"/>
    <cellStyle name="Calculation 6 10 9" xfId="6883" xr:uid="{AB2E65F8-93A0-4A42-8248-EA1E2BA8A8C5}"/>
    <cellStyle name="Calculation 6 10 9 2" xfId="6884" xr:uid="{C67EAAB0-AAE0-4683-8779-95AB7CECB057}"/>
    <cellStyle name="Calculation 6 10 9 3" xfId="6885" xr:uid="{09168B9E-8CA4-4B0F-9106-57F7A19D799B}"/>
    <cellStyle name="Calculation 6 11" xfId="6886" xr:uid="{B3651928-DF93-4F5D-8952-C0456D4D4828}"/>
    <cellStyle name="Calculation 6 11 10" xfId="6887" xr:uid="{A1234F28-BC1C-4E2A-B3EA-6F8F4B5C2A3E}"/>
    <cellStyle name="Calculation 6 11 10 2" xfId="6888" xr:uid="{1B01A8A6-4E55-49E2-8E96-D4CA9C6DF9D9}"/>
    <cellStyle name="Calculation 6 11 10 3" xfId="6889" xr:uid="{ED57E4C3-8934-43A0-B730-03FBE078BD42}"/>
    <cellStyle name="Calculation 6 11 11" xfId="6890" xr:uid="{19F0CE60-042A-4849-88FC-193BB86F397C}"/>
    <cellStyle name="Calculation 6 11 11 2" xfId="6891" xr:uid="{20AF140F-EE68-49D6-86DB-F3D307DCA282}"/>
    <cellStyle name="Calculation 6 11 12" xfId="6892" xr:uid="{8478EDC5-F11D-4D8D-819E-6AC290B5CE62}"/>
    <cellStyle name="Calculation 6 11 2" xfId="6893" xr:uid="{55C371AB-5014-4834-9FA6-D14CAB05B1F9}"/>
    <cellStyle name="Calculation 6 11 2 10" xfId="6894" xr:uid="{1098F815-B958-4A76-8A81-1CA3FE07B751}"/>
    <cellStyle name="Calculation 6 11 2 10 2" xfId="6895" xr:uid="{E29EA6CD-849C-4458-A60E-7BD33D763BFF}"/>
    <cellStyle name="Calculation 6 11 2 11" xfId="6896" xr:uid="{7E8C5178-0AB8-4F8C-A98A-4313FD9DE31E}"/>
    <cellStyle name="Calculation 6 11 2 2" xfId="6897" xr:uid="{11A5CA58-30D1-40D3-8B96-BABBB6937111}"/>
    <cellStyle name="Calculation 6 11 2 2 2" xfId="6898" xr:uid="{95282017-D016-4F37-88B7-1636B6C61222}"/>
    <cellStyle name="Calculation 6 11 2 2 3" xfId="6899" xr:uid="{F3174590-B4CA-4663-A02C-DDA3B5FAC084}"/>
    <cellStyle name="Calculation 6 11 2 2 4" xfId="6900" xr:uid="{76B0F2F6-B1A5-4983-9C55-0118BD50FEC2}"/>
    <cellStyle name="Calculation 6 11 2 3" xfId="6901" xr:uid="{4FA47F2F-D400-408D-BBDA-DD29A53B5932}"/>
    <cellStyle name="Calculation 6 11 2 3 2" xfId="6902" xr:uid="{CECB3101-7917-4B49-801C-9ACDE6793C59}"/>
    <cellStyle name="Calculation 6 11 2 3 3" xfId="6903" xr:uid="{270A6634-FB60-4EFE-BE35-B8DCA63C9502}"/>
    <cellStyle name="Calculation 6 11 2 4" xfId="6904" xr:uid="{AD7A716C-BC82-4028-BBF4-4185920BDD32}"/>
    <cellStyle name="Calculation 6 11 2 4 2" xfId="6905" xr:uid="{BB63F892-E4D4-4E51-9BF2-9967D6B2A5E5}"/>
    <cellStyle name="Calculation 6 11 2 4 3" xfId="6906" xr:uid="{5E731091-44AE-48B2-B857-89A026A3C817}"/>
    <cellStyle name="Calculation 6 11 2 5" xfId="6907" xr:uid="{05EDDE72-96B8-4CF7-A79D-7461629E83F6}"/>
    <cellStyle name="Calculation 6 11 2 5 2" xfId="6908" xr:uid="{EEA3575C-556C-4638-8894-C1E42135D0E2}"/>
    <cellStyle name="Calculation 6 11 2 5 3" xfId="6909" xr:uid="{084DDED2-DA81-4AF5-8DFB-AB994BE230C9}"/>
    <cellStyle name="Calculation 6 11 2 6" xfId="6910" xr:uid="{F721A060-B484-47CA-80A0-F7E7FF932564}"/>
    <cellStyle name="Calculation 6 11 2 6 2" xfId="6911" xr:uid="{DB55A677-647B-4F12-8FCC-971E2D24DE1E}"/>
    <cellStyle name="Calculation 6 11 2 6 3" xfId="6912" xr:uid="{80E7F53A-6499-4431-A1B7-BDF30E290D6C}"/>
    <cellStyle name="Calculation 6 11 2 7" xfId="6913" xr:uid="{584FCA2B-69E9-475D-B823-253D3E4F8E10}"/>
    <cellStyle name="Calculation 6 11 2 7 2" xfId="6914" xr:uid="{515229F5-91FF-493C-844A-2383E2F9EC97}"/>
    <cellStyle name="Calculation 6 11 2 7 3" xfId="6915" xr:uid="{137317F6-3394-44C5-BBF8-FB6C46CA4944}"/>
    <cellStyle name="Calculation 6 11 2 8" xfId="6916" xr:uid="{CA3BC72A-DC5C-46BB-AD89-CEEDB4CA6F0D}"/>
    <cellStyle name="Calculation 6 11 2 8 2" xfId="6917" xr:uid="{9960A2D7-261B-49A9-AE29-36B2E10B4850}"/>
    <cellStyle name="Calculation 6 11 2 8 3" xfId="6918" xr:uid="{50B04875-E225-4A44-AC0E-6DAB18016F3D}"/>
    <cellStyle name="Calculation 6 11 2 9" xfId="6919" xr:uid="{64AD61F1-CC8D-4842-A110-2F50CAAC6FEF}"/>
    <cellStyle name="Calculation 6 11 2 9 2" xfId="6920" xr:uid="{BFC34D46-24B6-47B4-9F63-5A6929A9DCC3}"/>
    <cellStyle name="Calculation 6 11 2 9 3" xfId="6921" xr:uid="{CA30B813-1CAF-437E-901C-B7E7D79EC8F6}"/>
    <cellStyle name="Calculation 6 11 3" xfId="6922" xr:uid="{8653647F-646A-4979-A1EB-93F9D47A01D0}"/>
    <cellStyle name="Calculation 6 11 3 2" xfId="6923" xr:uid="{A5764467-2075-451B-AD3A-6CB49D1E7D08}"/>
    <cellStyle name="Calculation 6 11 3 3" xfId="6924" xr:uid="{458C8043-40BD-4175-A096-984F077BB5F5}"/>
    <cellStyle name="Calculation 6 11 3 4" xfId="6925" xr:uid="{635BF2DE-E5A9-4D64-82FE-A340AF3D1BEA}"/>
    <cellStyle name="Calculation 6 11 4" xfId="6926" xr:uid="{7E9254B5-0D17-4210-9C94-EE641A67C8F2}"/>
    <cellStyle name="Calculation 6 11 4 2" xfId="6927" xr:uid="{AC563345-8A61-4E0D-8B05-05377CF12874}"/>
    <cellStyle name="Calculation 6 11 4 3" xfId="6928" xr:uid="{362A1DE5-5D0A-473C-8A50-72FD67331AE7}"/>
    <cellStyle name="Calculation 6 11 5" xfId="6929" xr:uid="{88FF4052-7B6C-4D31-8455-AD66D48E89B8}"/>
    <cellStyle name="Calculation 6 11 5 2" xfId="6930" xr:uid="{B545598B-A4B9-4351-94A5-67BEA49D94D9}"/>
    <cellStyle name="Calculation 6 11 5 3" xfId="6931" xr:uid="{E51C1C78-E97E-4923-B8DD-FC65476BD324}"/>
    <cellStyle name="Calculation 6 11 6" xfId="6932" xr:uid="{FDEB5B28-59F1-4FEF-AF97-B7CCA2E72412}"/>
    <cellStyle name="Calculation 6 11 6 2" xfId="6933" xr:uid="{83056C86-0761-415A-B72C-05107E58685F}"/>
    <cellStyle name="Calculation 6 11 6 3" xfId="6934" xr:uid="{2A747F2C-0DFA-4E8E-8100-DACE1AA1BE99}"/>
    <cellStyle name="Calculation 6 11 7" xfId="6935" xr:uid="{53AA0030-09FB-47B4-B85E-2EFD2BD8C1FE}"/>
    <cellStyle name="Calculation 6 11 7 2" xfId="6936" xr:uid="{53C64F0E-8634-4F67-9F7E-AB1CE2DF6E48}"/>
    <cellStyle name="Calculation 6 11 7 3" xfId="6937" xr:uid="{DDD40D27-FCA8-4154-9C46-F2A282654B38}"/>
    <cellStyle name="Calculation 6 11 8" xfId="6938" xr:uid="{E2159DA6-4FD5-4FA7-B254-B9C08C48372D}"/>
    <cellStyle name="Calculation 6 11 8 2" xfId="6939" xr:uid="{EA829EF9-522D-404C-87B0-F8FDEE385770}"/>
    <cellStyle name="Calculation 6 11 8 3" xfId="6940" xr:uid="{653367EA-4461-4350-9B43-F896E45955FD}"/>
    <cellStyle name="Calculation 6 11 9" xfId="6941" xr:uid="{86BAAE26-BC58-427E-ADF3-21FDD48868E6}"/>
    <cellStyle name="Calculation 6 11 9 2" xfId="6942" xr:uid="{334B466D-9425-4ADD-B77D-4CB4C2EA4314}"/>
    <cellStyle name="Calculation 6 11 9 3" xfId="6943" xr:uid="{CD1BD9E4-90FD-4D06-BD31-C529BE41175E}"/>
    <cellStyle name="Calculation 6 12" xfId="6944" xr:uid="{D287140D-547A-4A33-9108-708FB2CE2FE5}"/>
    <cellStyle name="Calculation 6 12 10" xfId="6945" xr:uid="{2C8D7E53-F3F8-45AC-9456-26916F735387}"/>
    <cellStyle name="Calculation 6 12 10 2" xfId="6946" xr:uid="{DB31F389-754A-4F69-95DD-900193AFAC15}"/>
    <cellStyle name="Calculation 6 12 11" xfId="6947" xr:uid="{02736C4B-3186-4A9C-BBF4-679CFFC1315D}"/>
    <cellStyle name="Calculation 6 12 2" xfId="6948" xr:uid="{02036A85-BB25-4AA4-8B9C-315525E0A055}"/>
    <cellStyle name="Calculation 6 12 2 2" xfId="6949" xr:uid="{87C02995-7621-4456-AF76-B946B52C9BB2}"/>
    <cellStyle name="Calculation 6 12 2 3" xfId="6950" xr:uid="{590BBE37-4637-49E4-A2E1-4811FF1AA773}"/>
    <cellStyle name="Calculation 6 12 2 4" xfId="6951" xr:uid="{1613DAB4-1E91-467A-9DAB-06905504F158}"/>
    <cellStyle name="Calculation 6 12 3" xfId="6952" xr:uid="{0C17C116-6BD9-486B-9489-4E5D0A790CEA}"/>
    <cellStyle name="Calculation 6 12 3 2" xfId="6953" xr:uid="{02F503B8-C3A9-4351-9EB4-7DBCA16318C4}"/>
    <cellStyle name="Calculation 6 12 3 3" xfId="6954" xr:uid="{40DF77FB-6BC2-4C4F-AAFC-FCBA2CF24BE1}"/>
    <cellStyle name="Calculation 6 12 4" xfId="6955" xr:uid="{C64FCD51-2F1F-490B-A518-AA36F5C91D1F}"/>
    <cellStyle name="Calculation 6 12 4 2" xfId="6956" xr:uid="{8889A50C-E43B-4A6C-BEB6-CEC0EE5CFB56}"/>
    <cellStyle name="Calculation 6 12 4 3" xfId="6957" xr:uid="{D7ED46D5-1F55-47A3-9B2E-6031502B4F58}"/>
    <cellStyle name="Calculation 6 12 5" xfId="6958" xr:uid="{2F6814DD-38EC-4871-A364-F41148BDC29A}"/>
    <cellStyle name="Calculation 6 12 5 2" xfId="6959" xr:uid="{FB97DE0B-0BA7-41FE-8391-61DBC79DF97A}"/>
    <cellStyle name="Calculation 6 12 5 3" xfId="6960" xr:uid="{ECC1CA8C-E713-496C-85CB-C7066A1A0879}"/>
    <cellStyle name="Calculation 6 12 6" xfId="6961" xr:uid="{4BB38B82-78F7-4605-AB7A-82FC1D1A02A3}"/>
    <cellStyle name="Calculation 6 12 6 2" xfId="6962" xr:uid="{44D8BEE1-560A-41FE-84E5-26F275E997CF}"/>
    <cellStyle name="Calculation 6 12 6 3" xfId="6963" xr:uid="{9D111A39-D8CE-42D3-9DF9-79365F1D4EEB}"/>
    <cellStyle name="Calculation 6 12 7" xfId="6964" xr:uid="{F4DC07AC-F99D-4336-8F65-EB4A20E232AD}"/>
    <cellStyle name="Calculation 6 12 7 2" xfId="6965" xr:uid="{CE76773D-0F5B-47D0-BDEA-262014AAB4A3}"/>
    <cellStyle name="Calculation 6 12 7 3" xfId="6966" xr:uid="{D9C7F586-3451-4BAF-B298-A18B0CC283FA}"/>
    <cellStyle name="Calculation 6 12 8" xfId="6967" xr:uid="{0CC62701-E1D8-4F10-9AF1-8D32AFCA8D00}"/>
    <cellStyle name="Calculation 6 12 8 2" xfId="6968" xr:uid="{2F4E7EBD-F5BD-4889-ABEE-758F6099A348}"/>
    <cellStyle name="Calculation 6 12 8 3" xfId="6969" xr:uid="{64B31067-C9DF-4195-AB17-C789ED8509A4}"/>
    <cellStyle name="Calculation 6 12 9" xfId="6970" xr:uid="{2B4C6D11-62AE-465C-841B-81BD312F671A}"/>
    <cellStyle name="Calculation 6 12 9 2" xfId="6971" xr:uid="{EF3DBDCE-9F4F-4AC4-95B2-06A00FD44CF0}"/>
    <cellStyle name="Calculation 6 12 9 3" xfId="6972" xr:uid="{1E2E5093-F2D9-49DF-9DCE-C3000505BF0D}"/>
    <cellStyle name="Calculation 6 13" xfId="6973" xr:uid="{4565895D-8A84-49EC-9D8A-0CAEF320B48A}"/>
    <cellStyle name="Calculation 6 13 2" xfId="6974" xr:uid="{69997583-B513-42A5-9CCF-ACBE3A80F535}"/>
    <cellStyle name="Calculation 6 13 3" xfId="6975" xr:uid="{9C80A6BE-EDE9-4928-960C-BD3EAC7AD2F4}"/>
    <cellStyle name="Calculation 6 13 4" xfId="6976" xr:uid="{EC27527E-DEBB-4223-8F98-68F3B1159467}"/>
    <cellStyle name="Calculation 6 14" xfId="6977" xr:uid="{A2D15AD1-D269-4D26-BA72-A0B6D285462B}"/>
    <cellStyle name="Calculation 6 14 2" xfId="6978" xr:uid="{99598A46-4B73-4DC9-B1B8-522D6996DA3A}"/>
    <cellStyle name="Calculation 6 14 3" xfId="6979" xr:uid="{CE010CF8-D287-400D-ADB5-0C0BDC724994}"/>
    <cellStyle name="Calculation 6 15" xfId="6980" xr:uid="{E4729273-5FEA-4066-8DF5-E5AA7DF12E01}"/>
    <cellStyle name="Calculation 6 15 2" xfId="6981" xr:uid="{B092AAA8-DCBD-4654-B55E-77D13AFDECA8}"/>
    <cellStyle name="Calculation 6 15 3" xfId="6982" xr:uid="{A791D761-EBE9-4B97-93EC-5EBB8552F420}"/>
    <cellStyle name="Calculation 6 16" xfId="6983" xr:uid="{04E980DA-56C8-4BA5-A789-95DFD9209499}"/>
    <cellStyle name="Calculation 6 16 2" xfId="6984" xr:uid="{A79F8E88-417C-4EB0-823F-C9434E511F38}"/>
    <cellStyle name="Calculation 6 16 3" xfId="6985" xr:uid="{05FBE7DA-2B0A-41AD-BE1E-4DBAE66BD67B}"/>
    <cellStyle name="Calculation 6 17" xfId="6986" xr:uid="{3EAA5D75-0F0D-4D4E-866A-4F108E284F48}"/>
    <cellStyle name="Calculation 6 17 2" xfId="6987" xr:uid="{7C831F61-25CE-4586-92F5-7CB32D823D6C}"/>
    <cellStyle name="Calculation 6 17 3" xfId="6988" xr:uid="{D1E7D364-50BF-4D82-A734-82CF2F68CE0F}"/>
    <cellStyle name="Calculation 6 18" xfId="6989" xr:uid="{E12A1040-E726-4F4C-B78C-24C6CDFA7F9A}"/>
    <cellStyle name="Calculation 6 18 2" xfId="6990" xr:uid="{5B4AD267-B198-4864-91A7-D90C6C612A0A}"/>
    <cellStyle name="Calculation 6 18 3" xfId="6991" xr:uid="{6C08575D-5B12-4D93-9F2E-013E3B1F596D}"/>
    <cellStyle name="Calculation 6 19" xfId="6992" xr:uid="{828C35FD-1A8A-46E9-8059-80AAFC841D96}"/>
    <cellStyle name="Calculation 6 19 2" xfId="6993" xr:uid="{1F789E6B-E4D5-4D8D-AFF9-E3A60CB79088}"/>
    <cellStyle name="Calculation 6 19 3" xfId="6994" xr:uid="{DCA4FE55-EF3E-4A99-BC26-A47EAB9ADC85}"/>
    <cellStyle name="Calculation 6 2" xfId="6995" xr:uid="{AD6DEA6C-05E2-451A-8DC2-96F49995CA30}"/>
    <cellStyle name="Calculation 6 2 10" xfId="6996" xr:uid="{B88F5364-8318-45CD-8C96-7D4BF7C8B0D1}"/>
    <cellStyle name="Calculation 6 2 10 2" xfId="6997" xr:uid="{53B8B7E0-35FE-49AB-9E0B-ECA9F874E468}"/>
    <cellStyle name="Calculation 6 2 10 3" xfId="6998" xr:uid="{FB127A81-4717-4279-85E4-3D175A714B17}"/>
    <cellStyle name="Calculation 6 2 11" xfId="6999" xr:uid="{03DEC352-2D51-4538-9BB3-CAE242E21FC3}"/>
    <cellStyle name="Calculation 6 2 11 2" xfId="7000" xr:uid="{FD2727E5-F1DF-48A6-85E6-8A037E8FC778}"/>
    <cellStyle name="Calculation 6 2 12" xfId="7001" xr:uid="{1CF6383C-593B-428E-863A-668BC0657D7E}"/>
    <cellStyle name="Calculation 6 2 13" xfId="7002" xr:uid="{0EE26C12-6056-4BA3-AF66-20D546D49310}"/>
    <cellStyle name="Calculation 6 2 14" xfId="7003" xr:uid="{525C2FE6-134C-4272-95F0-B12CFE103811}"/>
    <cellStyle name="Calculation 6 2 2" xfId="7004" xr:uid="{7829D6F7-7C19-40F4-B606-5D33E0FABB99}"/>
    <cellStyle name="Calculation 6 2 2 10" xfId="7005" xr:uid="{402AED7F-C924-4FA7-8C15-80F2A235A73B}"/>
    <cellStyle name="Calculation 6 2 2 10 2" xfId="7006" xr:uid="{F363ED5A-C460-4030-937A-D52DFCE0F380}"/>
    <cellStyle name="Calculation 6 2 2 11" xfId="7007" xr:uid="{E826C335-47FF-45E7-929F-F067FC959829}"/>
    <cellStyle name="Calculation 6 2 2 2" xfId="7008" xr:uid="{8A453FF5-1E2D-4028-BBBD-D9D4B3618D5A}"/>
    <cellStyle name="Calculation 6 2 2 2 2" xfId="7009" xr:uid="{9FE7F53D-C910-4E7D-A0ED-7D25C39BDD75}"/>
    <cellStyle name="Calculation 6 2 2 2 3" xfId="7010" xr:uid="{A9C52C86-4154-45D7-A00B-5CE3EEA4AB2C}"/>
    <cellStyle name="Calculation 6 2 2 2 4" xfId="7011" xr:uid="{27B7B849-0FF0-453E-963E-CD044542F3D2}"/>
    <cellStyle name="Calculation 6 2 2 3" xfId="7012" xr:uid="{CB4BFA72-A51A-467F-B1F1-1D96B987BFE2}"/>
    <cellStyle name="Calculation 6 2 2 3 2" xfId="7013" xr:uid="{60E8830A-3E4A-48AF-9EB8-5228F60788C4}"/>
    <cellStyle name="Calculation 6 2 2 3 3" xfId="7014" xr:uid="{400FBE66-3729-4B36-BBC2-487AB0B4D19C}"/>
    <cellStyle name="Calculation 6 2 2 4" xfId="7015" xr:uid="{44A89D2E-C320-4E5D-BC34-1F22C884A04F}"/>
    <cellStyle name="Calculation 6 2 2 4 2" xfId="7016" xr:uid="{9945F77A-ABE9-4C19-A0EE-685E16F3012E}"/>
    <cellStyle name="Calculation 6 2 2 4 3" xfId="7017" xr:uid="{A7958C54-33F6-46E2-99FD-F771CDD0E59F}"/>
    <cellStyle name="Calculation 6 2 2 5" xfId="7018" xr:uid="{2E486443-471B-49BE-AC26-A63D517FD49C}"/>
    <cellStyle name="Calculation 6 2 2 5 2" xfId="7019" xr:uid="{FC61DA09-656E-4A0B-B959-1512AAF63D9A}"/>
    <cellStyle name="Calculation 6 2 2 5 3" xfId="7020" xr:uid="{CE3CE88D-82FC-4733-AE32-D3E2130DCA06}"/>
    <cellStyle name="Calculation 6 2 2 6" xfId="7021" xr:uid="{878818D6-C5E6-45F0-9432-70B726FFF9B5}"/>
    <cellStyle name="Calculation 6 2 2 6 2" xfId="7022" xr:uid="{732255B4-6962-4924-A797-4CCDC15401D5}"/>
    <cellStyle name="Calculation 6 2 2 6 3" xfId="7023" xr:uid="{94F99EC9-96B7-4BB4-BCA0-1A8372E1E50E}"/>
    <cellStyle name="Calculation 6 2 2 7" xfId="7024" xr:uid="{FC40C0B4-B27A-4122-83DC-8C6879F23B85}"/>
    <cellStyle name="Calculation 6 2 2 7 2" xfId="7025" xr:uid="{B7FFEFFE-0DB4-46EF-A2BF-42AB5531F510}"/>
    <cellStyle name="Calculation 6 2 2 7 3" xfId="7026" xr:uid="{E6930FD9-E152-429B-8477-27CDA220FDC9}"/>
    <cellStyle name="Calculation 6 2 2 8" xfId="7027" xr:uid="{4D8310E2-8E9C-45AB-8965-7DE56EEE5CE4}"/>
    <cellStyle name="Calculation 6 2 2 8 2" xfId="7028" xr:uid="{EFC12225-AD6C-45AE-BC11-40DB2D94ACA0}"/>
    <cellStyle name="Calculation 6 2 2 8 3" xfId="7029" xr:uid="{88E8DFC8-4674-4FD7-A1AD-D6C582F91B3D}"/>
    <cellStyle name="Calculation 6 2 2 9" xfId="7030" xr:uid="{E1275DC9-BCF9-4B99-9C52-07CE37DCC040}"/>
    <cellStyle name="Calculation 6 2 2 9 2" xfId="7031" xr:uid="{07C62D46-D205-4F2D-9063-EE89BC322921}"/>
    <cellStyle name="Calculation 6 2 2 9 3" xfId="7032" xr:uid="{B58F2230-FA14-49C7-93A6-62A14892266F}"/>
    <cellStyle name="Calculation 6 2 3" xfId="7033" xr:uid="{11DDFAC3-39F7-438C-AB19-496398814933}"/>
    <cellStyle name="Calculation 6 2 3 2" xfId="7034" xr:uid="{CBBBDE82-DBE0-47A4-8427-AAA8B8DD08F2}"/>
    <cellStyle name="Calculation 6 2 3 3" xfId="7035" xr:uid="{E635EB9D-47F7-4CC9-9B60-2A0CCA36BB83}"/>
    <cellStyle name="Calculation 6 2 3 4" xfId="7036" xr:uid="{2DC0EF37-669E-46DC-901C-C4DCF67BE171}"/>
    <cellStyle name="Calculation 6 2 4" xfId="7037" xr:uid="{0FD0C26B-EBA1-4211-939A-089A309D9369}"/>
    <cellStyle name="Calculation 6 2 4 2" xfId="7038" xr:uid="{DC9B4772-2BD0-4F81-8205-526ED0F61AB9}"/>
    <cellStyle name="Calculation 6 2 4 3" xfId="7039" xr:uid="{D3060BCD-F6CB-4FFF-BD7C-02F2418BDC8C}"/>
    <cellStyle name="Calculation 6 2 5" xfId="7040" xr:uid="{C8B5E499-7536-4F97-AD62-122647EB05D7}"/>
    <cellStyle name="Calculation 6 2 5 2" xfId="7041" xr:uid="{697FBFD7-0F9B-4381-AD5D-8BCB6C9D4097}"/>
    <cellStyle name="Calculation 6 2 5 3" xfId="7042" xr:uid="{DEF28495-F946-4A0D-8C35-98EC84D37926}"/>
    <cellStyle name="Calculation 6 2 6" xfId="7043" xr:uid="{FE3826E7-4F78-41D0-A548-03C207D94830}"/>
    <cellStyle name="Calculation 6 2 6 2" xfId="7044" xr:uid="{3ACDC3AF-A472-4A6D-B5B6-AB2C9A0A665F}"/>
    <cellStyle name="Calculation 6 2 6 3" xfId="7045" xr:uid="{DDDD2B8D-FED7-4E52-A3C4-61023F017BC9}"/>
    <cellStyle name="Calculation 6 2 7" xfId="7046" xr:uid="{265C529D-4170-472E-BDD8-27E6F08431A7}"/>
    <cellStyle name="Calculation 6 2 7 2" xfId="7047" xr:uid="{AEB402C2-2C4E-49AB-9730-AF74861B036B}"/>
    <cellStyle name="Calculation 6 2 7 3" xfId="7048" xr:uid="{A699B5F7-9455-47A5-9BD4-EBDA01068BCC}"/>
    <cellStyle name="Calculation 6 2 8" xfId="7049" xr:uid="{69A4A0BB-F9BC-4F70-94F9-F35B2B374D0F}"/>
    <cellStyle name="Calculation 6 2 8 2" xfId="7050" xr:uid="{E7F1F610-3050-440F-B50D-5B41470A20D0}"/>
    <cellStyle name="Calculation 6 2 8 3" xfId="7051" xr:uid="{D92A8A6A-785B-4FC7-9FB9-46E4AD064F06}"/>
    <cellStyle name="Calculation 6 2 9" xfId="7052" xr:uid="{F546A6F9-E461-4451-8253-4BACD3BDA721}"/>
    <cellStyle name="Calculation 6 2 9 2" xfId="7053" xr:uid="{809EAB4B-64C3-476C-AAFA-457CBC31A538}"/>
    <cellStyle name="Calculation 6 2 9 3" xfId="7054" xr:uid="{37A3E1A1-0252-4B03-9E95-C454C93043F8}"/>
    <cellStyle name="Calculation 6 20" xfId="7055" xr:uid="{E2048C86-91A8-466D-9E71-ED27CD22F9BA}"/>
    <cellStyle name="Calculation 6 20 2" xfId="7056" xr:uid="{30F4F96A-3CF7-4E39-94CA-E343DF00B1D5}"/>
    <cellStyle name="Calculation 6 20 3" xfId="7057" xr:uid="{249BD834-C47E-4BF3-896E-C2C7467D4B43}"/>
    <cellStyle name="Calculation 6 21" xfId="7058" xr:uid="{8EB6A2D0-0CC3-4BE2-9CD6-2B5037D0511C}"/>
    <cellStyle name="Calculation 6 21 2" xfId="7059" xr:uid="{5D2CDE47-B5DF-4A8B-ADF9-16C16958F907}"/>
    <cellStyle name="Calculation 6 22" xfId="7060" xr:uid="{47ED3078-6146-4EA7-A5BC-CB5977716183}"/>
    <cellStyle name="Calculation 6 23" xfId="7061" xr:uid="{8E16762A-2BD2-45D4-9924-EAD46D6EA360}"/>
    <cellStyle name="Calculation 6 24" xfId="7062" xr:uid="{7A9356DA-2FDD-4E12-8D6E-A2014E52E944}"/>
    <cellStyle name="Calculation 6 3" xfId="7063" xr:uid="{9B099259-FD39-4A3A-BFEC-E844033DFEAC}"/>
    <cellStyle name="Calculation 6 3 10" xfId="7064" xr:uid="{F5749B3D-A444-4A54-AD44-8723BE9A69F5}"/>
    <cellStyle name="Calculation 6 3 10 2" xfId="7065" xr:uid="{161C8226-2907-4589-84A7-895AC6590D9D}"/>
    <cellStyle name="Calculation 6 3 10 3" xfId="7066" xr:uid="{ED3CEE6C-75B8-4D28-9F01-C14492461AC1}"/>
    <cellStyle name="Calculation 6 3 11" xfId="7067" xr:uid="{272FCF46-9118-42F3-BB6C-625E888ED262}"/>
    <cellStyle name="Calculation 6 3 11 2" xfId="7068" xr:uid="{9C0959CB-2AE7-44A1-9DBA-E249DEEF123B}"/>
    <cellStyle name="Calculation 6 3 12" xfId="7069" xr:uid="{926A8E1F-C9C3-4B9C-895F-F1D121C6F1BF}"/>
    <cellStyle name="Calculation 6 3 2" xfId="7070" xr:uid="{45FB288F-D176-44D6-8EDF-DC5EA1F3AF8D}"/>
    <cellStyle name="Calculation 6 3 2 10" xfId="7071" xr:uid="{6EE20D36-5660-4946-8F1F-78553A614DB4}"/>
    <cellStyle name="Calculation 6 3 2 10 2" xfId="7072" xr:uid="{E6FF62D7-751F-4D2C-8DAA-FBC32C8CCA36}"/>
    <cellStyle name="Calculation 6 3 2 11" xfId="7073" xr:uid="{F09D3897-6580-4A07-82F7-57F7584F47B8}"/>
    <cellStyle name="Calculation 6 3 2 2" xfId="7074" xr:uid="{9D264A5C-655C-4C14-BF5D-0B92AFED3E4F}"/>
    <cellStyle name="Calculation 6 3 2 2 2" xfId="7075" xr:uid="{D0AC2251-E619-4D75-A300-2F48DBF75E8C}"/>
    <cellStyle name="Calculation 6 3 2 2 3" xfId="7076" xr:uid="{7CCC100C-1DB3-4EDD-BD78-183ABCEF2386}"/>
    <cellStyle name="Calculation 6 3 2 2 4" xfId="7077" xr:uid="{30845E76-3C3E-49A8-BECC-6A6754A22324}"/>
    <cellStyle name="Calculation 6 3 2 3" xfId="7078" xr:uid="{799FF6BA-FAF1-40B7-8380-AD15F37B17D4}"/>
    <cellStyle name="Calculation 6 3 2 3 2" xfId="7079" xr:uid="{5BE98622-D17D-465F-9E56-212E578D97FE}"/>
    <cellStyle name="Calculation 6 3 2 3 3" xfId="7080" xr:uid="{191AD024-118C-4CFE-A25B-56676C9AB63F}"/>
    <cellStyle name="Calculation 6 3 2 4" xfId="7081" xr:uid="{1CDEDFA0-D86D-427D-B353-0E3E4A5F831F}"/>
    <cellStyle name="Calculation 6 3 2 4 2" xfId="7082" xr:uid="{CA27EF87-8B90-40AF-AAE9-109948A6EC34}"/>
    <cellStyle name="Calculation 6 3 2 4 3" xfId="7083" xr:uid="{DCD345E9-E32C-4441-B56E-AF09BF33DC2B}"/>
    <cellStyle name="Calculation 6 3 2 5" xfId="7084" xr:uid="{4A776D1D-1088-4AA4-9108-D0AD677EF101}"/>
    <cellStyle name="Calculation 6 3 2 5 2" xfId="7085" xr:uid="{35767407-09CD-4BC4-A87E-A26AD60B8762}"/>
    <cellStyle name="Calculation 6 3 2 5 3" xfId="7086" xr:uid="{827BE697-0594-459C-B952-95C5AD9E370F}"/>
    <cellStyle name="Calculation 6 3 2 6" xfId="7087" xr:uid="{8FB3054A-DE05-44BD-AC6F-78AD7B659923}"/>
    <cellStyle name="Calculation 6 3 2 6 2" xfId="7088" xr:uid="{1801FBDA-4037-4022-8A46-5D8FD40894E6}"/>
    <cellStyle name="Calculation 6 3 2 6 3" xfId="7089" xr:uid="{8952B57C-C7E4-43AA-8006-B11F4B229BD8}"/>
    <cellStyle name="Calculation 6 3 2 7" xfId="7090" xr:uid="{DAE511C7-19CA-421A-B627-684EE206A385}"/>
    <cellStyle name="Calculation 6 3 2 7 2" xfId="7091" xr:uid="{52686E94-8D01-491E-9B7E-55DC3F81D6A0}"/>
    <cellStyle name="Calculation 6 3 2 7 3" xfId="7092" xr:uid="{54256CED-845B-45A6-8596-755FF7049724}"/>
    <cellStyle name="Calculation 6 3 2 8" xfId="7093" xr:uid="{8EFD8739-5901-4295-9223-9E27C580DDBF}"/>
    <cellStyle name="Calculation 6 3 2 8 2" xfId="7094" xr:uid="{8F6D680F-36FE-4A7E-9946-94AC658750B8}"/>
    <cellStyle name="Calculation 6 3 2 8 3" xfId="7095" xr:uid="{EAF81EED-CF75-46F4-A03D-AF7ACB99CFAB}"/>
    <cellStyle name="Calculation 6 3 2 9" xfId="7096" xr:uid="{76A0EE60-5C55-4AA7-98F3-6E7D08D5FEB3}"/>
    <cellStyle name="Calculation 6 3 2 9 2" xfId="7097" xr:uid="{5CCB888C-1302-461B-B4D8-FDA6C007F95A}"/>
    <cellStyle name="Calculation 6 3 2 9 3" xfId="7098" xr:uid="{2E5C3E9F-996A-4D7E-8748-DF50DE514818}"/>
    <cellStyle name="Calculation 6 3 3" xfId="7099" xr:uid="{42747640-A245-4493-A339-BFF2C882FBAB}"/>
    <cellStyle name="Calculation 6 3 3 2" xfId="7100" xr:uid="{DBCDFF08-2818-4066-8C65-A1B21628F220}"/>
    <cellStyle name="Calculation 6 3 3 3" xfId="7101" xr:uid="{CD190B36-98B9-4F8F-848B-4D5BD17CE5A2}"/>
    <cellStyle name="Calculation 6 3 3 4" xfId="7102" xr:uid="{395E8EDD-199E-4396-A89E-5E0CB5AE698B}"/>
    <cellStyle name="Calculation 6 3 4" xfId="7103" xr:uid="{18D16CFE-9FEC-4FA0-9C01-96652021537F}"/>
    <cellStyle name="Calculation 6 3 4 2" xfId="7104" xr:uid="{4C4BF2A4-0C26-4CFE-B067-7904C044529C}"/>
    <cellStyle name="Calculation 6 3 4 3" xfId="7105" xr:uid="{3A3B9AD2-6C45-48F3-80A6-20E478499E91}"/>
    <cellStyle name="Calculation 6 3 5" xfId="7106" xr:uid="{B2C1611C-29C4-4ED2-82EA-71AC8811F72A}"/>
    <cellStyle name="Calculation 6 3 5 2" xfId="7107" xr:uid="{3AD76772-0803-48E7-8CA2-526AE8E56C07}"/>
    <cellStyle name="Calculation 6 3 5 3" xfId="7108" xr:uid="{E83AE957-52A7-4FA0-9137-E693F185828F}"/>
    <cellStyle name="Calculation 6 3 6" xfId="7109" xr:uid="{45D69294-E9A5-4F50-9B46-CC1FAB86B575}"/>
    <cellStyle name="Calculation 6 3 6 2" xfId="7110" xr:uid="{BD192CD0-D9E5-4500-9F4D-2C8F5E3AB9B0}"/>
    <cellStyle name="Calculation 6 3 6 3" xfId="7111" xr:uid="{E26C153D-D926-4373-9074-E74CD93D10E2}"/>
    <cellStyle name="Calculation 6 3 7" xfId="7112" xr:uid="{961EB466-39E7-4E3F-9E7C-8118ADDDD3F7}"/>
    <cellStyle name="Calculation 6 3 7 2" xfId="7113" xr:uid="{2B567159-EFEA-4BEE-AAB4-B895275EA881}"/>
    <cellStyle name="Calculation 6 3 7 3" xfId="7114" xr:uid="{D1CC1CF7-7423-4A8B-B28A-D782C3D47497}"/>
    <cellStyle name="Calculation 6 3 8" xfId="7115" xr:uid="{E3C58677-DBD5-4355-9FA5-CF37CAA10281}"/>
    <cellStyle name="Calculation 6 3 8 2" xfId="7116" xr:uid="{5D37B5A9-9AFC-49D1-A4F6-6ACEC7315282}"/>
    <cellStyle name="Calculation 6 3 8 3" xfId="7117" xr:uid="{A5D73516-E0BF-45D5-B3AB-7CDB3078A3FB}"/>
    <cellStyle name="Calculation 6 3 9" xfId="7118" xr:uid="{E3A51535-494B-4821-8752-69B9599A4301}"/>
    <cellStyle name="Calculation 6 3 9 2" xfId="7119" xr:uid="{D899A894-B89F-4DEC-8F5F-2FE0757EA208}"/>
    <cellStyle name="Calculation 6 3 9 3" xfId="7120" xr:uid="{3FA7FEE7-EB79-4B55-9D0B-59A361AA5973}"/>
    <cellStyle name="Calculation 6 4" xfId="7121" xr:uid="{11A7793E-F457-4203-8A48-AF478174B4E4}"/>
    <cellStyle name="Calculation 6 4 10" xfId="7122" xr:uid="{B70D4B05-94FD-4A6D-84ED-20B046EC90D9}"/>
    <cellStyle name="Calculation 6 4 10 2" xfId="7123" xr:uid="{C79DEDF1-2396-4CD0-B394-47ADF330C7DF}"/>
    <cellStyle name="Calculation 6 4 10 3" xfId="7124" xr:uid="{38FE07DE-4D8F-4917-9C84-B7D8C79A069A}"/>
    <cellStyle name="Calculation 6 4 11" xfId="7125" xr:uid="{65F83C52-AC09-46B1-84C6-500373907A9C}"/>
    <cellStyle name="Calculation 6 4 11 2" xfId="7126" xr:uid="{BB4C3EC2-A94C-4815-9243-2153D447CE32}"/>
    <cellStyle name="Calculation 6 4 12" xfId="7127" xr:uid="{A770C94E-76C7-4A36-B3F9-CEC7B24E05D5}"/>
    <cellStyle name="Calculation 6 4 2" xfId="7128" xr:uid="{F1080578-0985-4C7D-8EE2-E11C5E29DAD5}"/>
    <cellStyle name="Calculation 6 4 2 10" xfId="7129" xr:uid="{BD5F2F1B-4EB1-4F60-B01A-FCC24E671E66}"/>
    <cellStyle name="Calculation 6 4 2 10 2" xfId="7130" xr:uid="{6BA128D3-730E-43FB-9A08-C7242F61B68E}"/>
    <cellStyle name="Calculation 6 4 2 11" xfId="7131" xr:uid="{4D8FF9EB-1498-4859-B604-D22082DFBE9B}"/>
    <cellStyle name="Calculation 6 4 2 2" xfId="7132" xr:uid="{E8624CC6-6D95-421A-AE94-298F2E134200}"/>
    <cellStyle name="Calculation 6 4 2 2 2" xfId="7133" xr:uid="{350A0717-5DF6-4714-AFC8-EF860253562F}"/>
    <cellStyle name="Calculation 6 4 2 2 3" xfId="7134" xr:uid="{9952E81C-93CD-4578-8D5B-039CD77BE081}"/>
    <cellStyle name="Calculation 6 4 2 2 4" xfId="7135" xr:uid="{41E82214-08F3-43BA-8C07-76972A6B463B}"/>
    <cellStyle name="Calculation 6 4 2 3" xfId="7136" xr:uid="{CDCB2C49-AA53-4643-A9C2-1C3BB233A2A1}"/>
    <cellStyle name="Calculation 6 4 2 3 2" xfId="7137" xr:uid="{DDEEABE9-9A1E-429C-9DA9-1F6AC422549B}"/>
    <cellStyle name="Calculation 6 4 2 3 3" xfId="7138" xr:uid="{D2DF1133-6A2C-4216-8BAC-BF8DCCB1939A}"/>
    <cellStyle name="Calculation 6 4 2 4" xfId="7139" xr:uid="{9E068217-A26E-4C07-937D-4688E98CB326}"/>
    <cellStyle name="Calculation 6 4 2 4 2" xfId="7140" xr:uid="{B03ADC1A-2D10-4D8D-B0FD-C72C929749A6}"/>
    <cellStyle name="Calculation 6 4 2 4 3" xfId="7141" xr:uid="{AA243354-18E9-4C9A-8413-10BA73AADB7F}"/>
    <cellStyle name="Calculation 6 4 2 5" xfId="7142" xr:uid="{A41D917E-5DAC-411D-92B0-A036843C6CE2}"/>
    <cellStyle name="Calculation 6 4 2 5 2" xfId="7143" xr:uid="{23011FAD-23C4-4D0D-BA99-B362EC8F7D9D}"/>
    <cellStyle name="Calculation 6 4 2 5 3" xfId="7144" xr:uid="{DE99FAC3-B9D6-43C4-B25D-F42A7CFEF743}"/>
    <cellStyle name="Calculation 6 4 2 6" xfId="7145" xr:uid="{6797887C-5EAA-4CCF-9BCF-D5332F0F0B2D}"/>
    <cellStyle name="Calculation 6 4 2 6 2" xfId="7146" xr:uid="{D0BAE5CF-2A93-4F29-BBD5-0FA0DC06F84F}"/>
    <cellStyle name="Calculation 6 4 2 6 3" xfId="7147" xr:uid="{1C879838-E422-4000-BB96-9273DCD4B025}"/>
    <cellStyle name="Calculation 6 4 2 7" xfId="7148" xr:uid="{38333793-AFC7-48C3-BD59-741170DBED27}"/>
    <cellStyle name="Calculation 6 4 2 7 2" xfId="7149" xr:uid="{E25C1454-0978-4E1A-8988-30F4E668825D}"/>
    <cellStyle name="Calculation 6 4 2 7 3" xfId="7150" xr:uid="{6BEB6882-20D7-49A8-94A1-0B147A4348A9}"/>
    <cellStyle name="Calculation 6 4 2 8" xfId="7151" xr:uid="{303351BF-4E34-42C4-9952-88BD6CEA2AFF}"/>
    <cellStyle name="Calculation 6 4 2 8 2" xfId="7152" xr:uid="{CB08BC76-CAB4-4C89-AB2C-41BED43C8AF9}"/>
    <cellStyle name="Calculation 6 4 2 8 3" xfId="7153" xr:uid="{283125C5-8123-4D03-8756-8B58FD98FBBF}"/>
    <cellStyle name="Calculation 6 4 2 9" xfId="7154" xr:uid="{B658C18D-4E22-4752-B82E-B9C47D58DC41}"/>
    <cellStyle name="Calculation 6 4 2 9 2" xfId="7155" xr:uid="{93D5C63F-D372-4826-911B-5C66D33D417C}"/>
    <cellStyle name="Calculation 6 4 2 9 3" xfId="7156" xr:uid="{DFC74356-4495-471D-9A4D-A71523E67547}"/>
    <cellStyle name="Calculation 6 4 3" xfId="7157" xr:uid="{7A3CF90B-0068-47DF-B460-0047640DCD7E}"/>
    <cellStyle name="Calculation 6 4 3 2" xfId="7158" xr:uid="{1A746495-A0C2-49D3-B9CF-35A24F03AEDA}"/>
    <cellStyle name="Calculation 6 4 3 3" xfId="7159" xr:uid="{2A8D915C-E9CA-43FC-8722-06F6F89D1644}"/>
    <cellStyle name="Calculation 6 4 3 4" xfId="7160" xr:uid="{3259FCB8-A0A1-4FB0-BF61-5D7F2635A3BE}"/>
    <cellStyle name="Calculation 6 4 4" xfId="7161" xr:uid="{4732146C-0598-4BDA-8169-591C5DFCF7CB}"/>
    <cellStyle name="Calculation 6 4 4 2" xfId="7162" xr:uid="{DB0FB578-274A-4197-9697-B04665EE59A3}"/>
    <cellStyle name="Calculation 6 4 4 3" xfId="7163" xr:uid="{EAE94BED-DFB2-4DA1-A610-AE9CCB6AD1FB}"/>
    <cellStyle name="Calculation 6 4 5" xfId="7164" xr:uid="{14BEBCB7-AB06-4608-B493-E362A6D20159}"/>
    <cellStyle name="Calculation 6 4 5 2" xfId="7165" xr:uid="{F7DFCCC1-500C-4933-A798-7DB63EE40A3A}"/>
    <cellStyle name="Calculation 6 4 5 3" xfId="7166" xr:uid="{B5B64AD5-A87A-4977-AE4A-978F416C175D}"/>
    <cellStyle name="Calculation 6 4 6" xfId="7167" xr:uid="{FD667217-332C-46F6-8B6D-7CAB2E8593ED}"/>
    <cellStyle name="Calculation 6 4 6 2" xfId="7168" xr:uid="{F2CBAC2B-8B00-4684-8A55-63EC7CB3CC34}"/>
    <cellStyle name="Calculation 6 4 6 3" xfId="7169" xr:uid="{BF5A7ACF-AB17-4A20-93C0-5D25DCA6A33B}"/>
    <cellStyle name="Calculation 6 4 7" xfId="7170" xr:uid="{A005B8AB-11BE-41B8-99CA-051D42FA9A46}"/>
    <cellStyle name="Calculation 6 4 7 2" xfId="7171" xr:uid="{18125DF7-AC04-4E04-9B45-D1D57A3F8FBF}"/>
    <cellStyle name="Calculation 6 4 7 3" xfId="7172" xr:uid="{2508BC31-CC45-4296-8ECD-013A85311E05}"/>
    <cellStyle name="Calculation 6 4 8" xfId="7173" xr:uid="{A96BDF04-0AB5-49C9-B929-07856EE9B734}"/>
    <cellStyle name="Calculation 6 4 8 2" xfId="7174" xr:uid="{93E736F3-485D-4D4C-ABC8-09F515A43BDE}"/>
    <cellStyle name="Calculation 6 4 8 3" xfId="7175" xr:uid="{D3144586-D3D2-4A61-8712-8CC6E3EC9E61}"/>
    <cellStyle name="Calculation 6 4 9" xfId="7176" xr:uid="{A98FB32B-C045-4772-A505-9D0CA6568A7D}"/>
    <cellStyle name="Calculation 6 4 9 2" xfId="7177" xr:uid="{43710A1D-F925-4108-8EDD-20525C5C0021}"/>
    <cellStyle name="Calculation 6 4 9 3" xfId="7178" xr:uid="{7AEBE3D0-80BA-4956-A097-F81DD0D43C2C}"/>
    <cellStyle name="Calculation 6 5" xfId="7179" xr:uid="{657429B6-1F8B-4D61-B968-EB3AC6DE6835}"/>
    <cellStyle name="Calculation 6 5 10" xfId="7180" xr:uid="{49076D00-5BC9-4CDD-A93B-4E13D8B4F5B3}"/>
    <cellStyle name="Calculation 6 5 10 2" xfId="7181" xr:uid="{65E9E716-C494-4D2D-BF71-63654A2393E9}"/>
    <cellStyle name="Calculation 6 5 10 3" xfId="7182" xr:uid="{BCE4F251-05C7-4506-BDF6-D1B7530D0370}"/>
    <cellStyle name="Calculation 6 5 11" xfId="7183" xr:uid="{5123619E-4446-4230-B5D6-0DBBAF4D6A3A}"/>
    <cellStyle name="Calculation 6 5 11 2" xfId="7184" xr:uid="{D3439D73-46EF-4084-AA5E-CD60E82DBB4A}"/>
    <cellStyle name="Calculation 6 5 12" xfId="7185" xr:uid="{1AC6520C-C7A2-42CA-8520-1F85077450FE}"/>
    <cellStyle name="Calculation 6 5 2" xfId="7186" xr:uid="{86CF1D17-8014-4B93-9A39-29E3F011ABA1}"/>
    <cellStyle name="Calculation 6 5 2 10" xfId="7187" xr:uid="{0F49CD13-164F-4803-9848-C27594C3AD39}"/>
    <cellStyle name="Calculation 6 5 2 10 2" xfId="7188" xr:uid="{0920A86E-09FF-4783-91D3-F6BCF791EFB0}"/>
    <cellStyle name="Calculation 6 5 2 11" xfId="7189" xr:uid="{F2EE421E-7152-410D-86B8-5D46F30BFD3D}"/>
    <cellStyle name="Calculation 6 5 2 2" xfId="7190" xr:uid="{3F315A4B-AE2B-43BC-8A8D-896B92165493}"/>
    <cellStyle name="Calculation 6 5 2 2 2" xfId="7191" xr:uid="{7060FD60-EEE9-42EE-BCE2-ABC1609FDA6F}"/>
    <cellStyle name="Calculation 6 5 2 2 3" xfId="7192" xr:uid="{342BAC4F-2001-4886-8261-69088EFAFB31}"/>
    <cellStyle name="Calculation 6 5 2 2 4" xfId="7193" xr:uid="{BCF68C12-5D9A-4599-9D4E-B0501251E54E}"/>
    <cellStyle name="Calculation 6 5 2 3" xfId="7194" xr:uid="{C9BE6BD9-F065-40BB-8371-5394C99A1342}"/>
    <cellStyle name="Calculation 6 5 2 3 2" xfId="7195" xr:uid="{3D77E023-BC78-44DD-825F-E3DD6C346A2C}"/>
    <cellStyle name="Calculation 6 5 2 3 3" xfId="7196" xr:uid="{FE482916-4C2B-4B97-8A5F-64724B99A625}"/>
    <cellStyle name="Calculation 6 5 2 4" xfId="7197" xr:uid="{3DD864DA-F243-46ED-BF98-35033F5C7CBE}"/>
    <cellStyle name="Calculation 6 5 2 4 2" xfId="7198" xr:uid="{9D6ED7E9-EE40-44B9-93A2-025D890CFD66}"/>
    <cellStyle name="Calculation 6 5 2 4 3" xfId="7199" xr:uid="{3EB19D04-A902-4398-9AA4-BF6977B311D1}"/>
    <cellStyle name="Calculation 6 5 2 5" xfId="7200" xr:uid="{EE5EB77A-5E61-46FD-B9F7-2025018FAFCB}"/>
    <cellStyle name="Calculation 6 5 2 5 2" xfId="7201" xr:uid="{9614F868-014B-4CAC-81F8-FF8E92DED2AD}"/>
    <cellStyle name="Calculation 6 5 2 5 3" xfId="7202" xr:uid="{D2C890C3-9F82-40F7-9A00-682AA1773CF4}"/>
    <cellStyle name="Calculation 6 5 2 6" xfId="7203" xr:uid="{1A9E438B-9469-4E7F-9F0C-D51C945B6D75}"/>
    <cellStyle name="Calculation 6 5 2 6 2" xfId="7204" xr:uid="{348A9FF8-E374-49D4-9E38-CA96BFA74113}"/>
    <cellStyle name="Calculation 6 5 2 6 3" xfId="7205" xr:uid="{1C2E9E36-D842-41BB-97BD-B5D1BE6546E0}"/>
    <cellStyle name="Calculation 6 5 2 7" xfId="7206" xr:uid="{111817FB-E33A-4315-8232-8EA2FD7873C3}"/>
    <cellStyle name="Calculation 6 5 2 7 2" xfId="7207" xr:uid="{439CD64D-81BD-4D60-A7E3-A829BB7BC33B}"/>
    <cellStyle name="Calculation 6 5 2 7 3" xfId="7208" xr:uid="{5B1AC1F2-DF14-4233-AF2B-088F4D2E3717}"/>
    <cellStyle name="Calculation 6 5 2 8" xfId="7209" xr:uid="{44C1E71E-0262-475D-9083-4D03B77AA934}"/>
    <cellStyle name="Calculation 6 5 2 8 2" xfId="7210" xr:uid="{D6C6CE1D-3189-4D75-A2AB-221510706B82}"/>
    <cellStyle name="Calculation 6 5 2 8 3" xfId="7211" xr:uid="{8E355660-972E-4E35-A1F5-99C44F18403E}"/>
    <cellStyle name="Calculation 6 5 2 9" xfId="7212" xr:uid="{A7B97B1C-BF24-4818-9A08-F8F85BA70467}"/>
    <cellStyle name="Calculation 6 5 2 9 2" xfId="7213" xr:uid="{3BB5ACCF-DFA9-462E-9AE4-F1A003141B55}"/>
    <cellStyle name="Calculation 6 5 2 9 3" xfId="7214" xr:uid="{3D54AAE8-5A5E-404A-9ACC-E8F18F4085FD}"/>
    <cellStyle name="Calculation 6 5 3" xfId="7215" xr:uid="{0443E5E6-F76A-4394-927E-01441B6C42EB}"/>
    <cellStyle name="Calculation 6 5 3 2" xfId="7216" xr:uid="{3DB4D768-929C-4499-9D5C-2F0BBC1D2AD2}"/>
    <cellStyle name="Calculation 6 5 3 3" xfId="7217" xr:uid="{FA45017F-66CF-468A-B22D-DC4FCBE17BA3}"/>
    <cellStyle name="Calculation 6 5 3 4" xfId="7218" xr:uid="{E027C9B8-456B-4F35-B68E-FD0E602C89C4}"/>
    <cellStyle name="Calculation 6 5 4" xfId="7219" xr:uid="{08478FE4-6635-4C65-866A-06437DDEA895}"/>
    <cellStyle name="Calculation 6 5 4 2" xfId="7220" xr:uid="{6CCE296F-D72F-43A0-A452-D209E76FE108}"/>
    <cellStyle name="Calculation 6 5 4 3" xfId="7221" xr:uid="{978A51FD-388E-46EF-BD73-23F14C715030}"/>
    <cellStyle name="Calculation 6 5 5" xfId="7222" xr:uid="{C8CDA0E7-129A-4FC5-9B05-58A65582960D}"/>
    <cellStyle name="Calculation 6 5 5 2" xfId="7223" xr:uid="{C6060BD7-01B3-4232-B49F-15251B62125C}"/>
    <cellStyle name="Calculation 6 5 5 3" xfId="7224" xr:uid="{E2715380-5451-47DF-81BA-97667796D092}"/>
    <cellStyle name="Calculation 6 5 6" xfId="7225" xr:uid="{F2B80463-69C0-4655-86AF-E2084DD54851}"/>
    <cellStyle name="Calculation 6 5 6 2" xfId="7226" xr:uid="{E0724ABB-22E0-4052-A4EB-F16A56719C49}"/>
    <cellStyle name="Calculation 6 5 6 3" xfId="7227" xr:uid="{2F581D56-C98E-4635-B08C-FD4BA80644F3}"/>
    <cellStyle name="Calculation 6 5 7" xfId="7228" xr:uid="{C05D4A30-2C2F-4890-98F4-245C5E673D88}"/>
    <cellStyle name="Calculation 6 5 7 2" xfId="7229" xr:uid="{5262606E-FB84-4487-B65E-602A444DD7D7}"/>
    <cellStyle name="Calculation 6 5 7 3" xfId="7230" xr:uid="{3F11CAF4-0F07-486B-9E91-63254A2854A8}"/>
    <cellStyle name="Calculation 6 5 8" xfId="7231" xr:uid="{4615CFFC-7948-45BC-9875-7843E958097C}"/>
    <cellStyle name="Calculation 6 5 8 2" xfId="7232" xr:uid="{AE16E082-E253-4939-AE74-53F9A16462FA}"/>
    <cellStyle name="Calculation 6 5 8 3" xfId="7233" xr:uid="{450884AE-6E92-4BC6-A276-7AFDF124E2F1}"/>
    <cellStyle name="Calculation 6 5 9" xfId="7234" xr:uid="{8D8D7095-9491-485B-AFBE-5FE62A796A5E}"/>
    <cellStyle name="Calculation 6 5 9 2" xfId="7235" xr:uid="{6FE99AE9-73AB-44DA-9632-05D918571A2A}"/>
    <cellStyle name="Calculation 6 5 9 3" xfId="7236" xr:uid="{87651D96-301A-44D8-B5C7-C092B1649615}"/>
    <cellStyle name="Calculation 6 6" xfId="7237" xr:uid="{9369E326-F127-4430-9A42-85DC54A03DAB}"/>
    <cellStyle name="Calculation 6 6 10" xfId="7238" xr:uid="{D84CDCC8-3B8C-4E05-BFAC-AE760DA8828D}"/>
    <cellStyle name="Calculation 6 6 10 2" xfId="7239" xr:uid="{34EF1624-DB04-4056-8A2F-53A39371AC2D}"/>
    <cellStyle name="Calculation 6 6 10 3" xfId="7240" xr:uid="{F8F50E91-9DE0-4913-A0A2-C3CE7CF97CF3}"/>
    <cellStyle name="Calculation 6 6 11" xfId="7241" xr:uid="{26E579BA-8F89-4DD8-BA7F-F8EED81B2723}"/>
    <cellStyle name="Calculation 6 6 11 2" xfId="7242" xr:uid="{E5D0D7F6-7085-4E19-AEE5-5AD307102F41}"/>
    <cellStyle name="Calculation 6 6 12" xfId="7243" xr:uid="{528A387F-E264-41B3-B827-B6A6C2F0FDB7}"/>
    <cellStyle name="Calculation 6 6 2" xfId="7244" xr:uid="{9F97DB1F-83E1-491D-9620-F340FCFFC4F3}"/>
    <cellStyle name="Calculation 6 6 2 10" xfId="7245" xr:uid="{4A0184E6-A31A-4BD1-BF07-380C043F9A3D}"/>
    <cellStyle name="Calculation 6 6 2 10 2" xfId="7246" xr:uid="{5C42D82A-D047-420C-A993-A63D5620C271}"/>
    <cellStyle name="Calculation 6 6 2 11" xfId="7247" xr:uid="{D6758300-3182-49F2-8127-04FBB8ABFBA2}"/>
    <cellStyle name="Calculation 6 6 2 2" xfId="7248" xr:uid="{9BC9B8F3-4553-425D-B9AE-B937F0BCBF7E}"/>
    <cellStyle name="Calculation 6 6 2 2 2" xfId="7249" xr:uid="{A74A6C68-51F2-4DCD-A51B-D9F80488E6F4}"/>
    <cellStyle name="Calculation 6 6 2 2 3" xfId="7250" xr:uid="{C4CAD842-C65B-4E43-8344-FC27B5F16C01}"/>
    <cellStyle name="Calculation 6 6 2 2 4" xfId="7251" xr:uid="{60703595-D523-4952-9FB1-8F8FBC655AE6}"/>
    <cellStyle name="Calculation 6 6 2 3" xfId="7252" xr:uid="{0FD5EE20-F11A-489C-AF19-D8B5E0CFB1A2}"/>
    <cellStyle name="Calculation 6 6 2 3 2" xfId="7253" xr:uid="{E1CB1A63-F999-4242-ABC4-45332475A42B}"/>
    <cellStyle name="Calculation 6 6 2 3 3" xfId="7254" xr:uid="{F334C11C-C593-4525-93AB-1B62E19B362D}"/>
    <cellStyle name="Calculation 6 6 2 4" xfId="7255" xr:uid="{48B31644-F07A-4538-A51F-A301A726D202}"/>
    <cellStyle name="Calculation 6 6 2 4 2" xfId="7256" xr:uid="{67480B62-C337-4BAF-B561-7801EA04CB15}"/>
    <cellStyle name="Calculation 6 6 2 4 3" xfId="7257" xr:uid="{BA6823FD-32F0-4E95-9EF6-7F65BFA3D359}"/>
    <cellStyle name="Calculation 6 6 2 5" xfId="7258" xr:uid="{6B996843-76EC-4AD8-879F-8A991AF8E666}"/>
    <cellStyle name="Calculation 6 6 2 5 2" xfId="7259" xr:uid="{0AA094B7-0443-475D-B3B2-96640C2A2EAB}"/>
    <cellStyle name="Calculation 6 6 2 5 3" xfId="7260" xr:uid="{F5C65F06-B69C-4EC6-8C27-61F19CDB97DE}"/>
    <cellStyle name="Calculation 6 6 2 6" xfId="7261" xr:uid="{A059251C-EA0E-49EF-ABA8-C9C58C2D5C4A}"/>
    <cellStyle name="Calculation 6 6 2 6 2" xfId="7262" xr:uid="{CCEF5D6D-50AB-4B9D-B682-627B6622CDAA}"/>
    <cellStyle name="Calculation 6 6 2 6 3" xfId="7263" xr:uid="{3D083EFD-B02C-4F2A-8148-C0586C458BE5}"/>
    <cellStyle name="Calculation 6 6 2 7" xfId="7264" xr:uid="{FDFC7189-09DB-4866-A468-6E0829DD27EC}"/>
    <cellStyle name="Calculation 6 6 2 7 2" xfId="7265" xr:uid="{E2B7076C-402F-48D5-A272-B467DD5CADA1}"/>
    <cellStyle name="Calculation 6 6 2 7 3" xfId="7266" xr:uid="{41FFBD19-C08C-4644-A716-F1957512973D}"/>
    <cellStyle name="Calculation 6 6 2 8" xfId="7267" xr:uid="{62204A53-6023-4052-BEE7-94CBFFA3CFB5}"/>
    <cellStyle name="Calculation 6 6 2 8 2" xfId="7268" xr:uid="{70198713-574C-40E4-B4A7-933A0104C731}"/>
    <cellStyle name="Calculation 6 6 2 8 3" xfId="7269" xr:uid="{A4ACA324-CD35-4E37-833F-CF18EF2F297F}"/>
    <cellStyle name="Calculation 6 6 2 9" xfId="7270" xr:uid="{F7D9144F-047D-4669-8CDF-14E46B52514B}"/>
    <cellStyle name="Calculation 6 6 2 9 2" xfId="7271" xr:uid="{322406B5-1EF6-4A67-B601-9254362ECCE7}"/>
    <cellStyle name="Calculation 6 6 2 9 3" xfId="7272" xr:uid="{045012A1-1115-4326-B8AF-BFDCE9E9A8AD}"/>
    <cellStyle name="Calculation 6 6 3" xfId="7273" xr:uid="{ADA992AD-5AFB-43A4-9EF8-62D573D4C9CD}"/>
    <cellStyle name="Calculation 6 6 3 2" xfId="7274" xr:uid="{136A9290-2E3A-4368-A23C-C3F89193636D}"/>
    <cellStyle name="Calculation 6 6 3 3" xfId="7275" xr:uid="{10B03D5D-612E-467C-A160-3985AFDCF92F}"/>
    <cellStyle name="Calculation 6 6 3 4" xfId="7276" xr:uid="{ABE3C695-FB8D-42C4-B11C-C9D5F8902F39}"/>
    <cellStyle name="Calculation 6 6 4" xfId="7277" xr:uid="{9C8D5B99-ED87-4D08-A143-F53384AE85F5}"/>
    <cellStyle name="Calculation 6 6 4 2" xfId="7278" xr:uid="{A9414E69-6421-4E91-892B-13ECF25570AB}"/>
    <cellStyle name="Calculation 6 6 4 3" xfId="7279" xr:uid="{EED01BE8-3347-40A6-9174-A5F7DA7727D9}"/>
    <cellStyle name="Calculation 6 6 5" xfId="7280" xr:uid="{0929F69E-042F-4A49-B173-A5734A8D2C5E}"/>
    <cellStyle name="Calculation 6 6 5 2" xfId="7281" xr:uid="{248D3F41-4793-4839-BB13-FF1998D7338B}"/>
    <cellStyle name="Calculation 6 6 5 3" xfId="7282" xr:uid="{5C7310F3-852B-4D8F-9E13-F511209E113B}"/>
    <cellStyle name="Calculation 6 6 6" xfId="7283" xr:uid="{164538AA-282D-4A4E-B91C-B5AF222314B4}"/>
    <cellStyle name="Calculation 6 6 6 2" xfId="7284" xr:uid="{F95ACEA5-0FA1-416A-8CF6-EBD7385AB474}"/>
    <cellStyle name="Calculation 6 6 6 3" xfId="7285" xr:uid="{6388C6ED-AF47-491E-8EC0-D1690A82DB02}"/>
    <cellStyle name="Calculation 6 6 7" xfId="7286" xr:uid="{60689196-2690-496B-8DFA-8E1FDC9722F2}"/>
    <cellStyle name="Calculation 6 6 7 2" xfId="7287" xr:uid="{3BD8E030-4148-46BA-9707-A6E511FA89BE}"/>
    <cellStyle name="Calculation 6 6 7 3" xfId="7288" xr:uid="{3E4FFD52-57FC-4815-9EE9-2EED937AEA39}"/>
    <cellStyle name="Calculation 6 6 8" xfId="7289" xr:uid="{DFD12477-7E4C-4D78-9CE7-6AA45F299389}"/>
    <cellStyle name="Calculation 6 6 8 2" xfId="7290" xr:uid="{B99CDCAA-6D69-4005-B349-F8E8E2820008}"/>
    <cellStyle name="Calculation 6 6 8 3" xfId="7291" xr:uid="{E3075A2C-C2B0-4F36-B5F8-6C6FFAF6BBA2}"/>
    <cellStyle name="Calculation 6 6 9" xfId="7292" xr:uid="{760C3810-2741-462A-B14C-37295DAB4E40}"/>
    <cellStyle name="Calculation 6 6 9 2" xfId="7293" xr:uid="{78B8B94C-C14F-40A9-848E-44AC2430D4BA}"/>
    <cellStyle name="Calculation 6 6 9 3" xfId="7294" xr:uid="{DFFF276F-E873-4F94-891E-BA0A7DD0C3A5}"/>
    <cellStyle name="Calculation 6 7" xfId="7295" xr:uid="{E3726A95-483C-4492-A3CD-F0578B88CE75}"/>
    <cellStyle name="Calculation 6 7 10" xfId="7296" xr:uid="{B9BDF8BF-5EE3-4592-9E67-E69B61565BBF}"/>
    <cellStyle name="Calculation 6 7 10 2" xfId="7297" xr:uid="{22F2AEB4-C892-4FE1-B5C3-8CE6A2CCA8E4}"/>
    <cellStyle name="Calculation 6 7 10 3" xfId="7298" xr:uid="{4F642851-C387-4BF0-AED2-1920FE69010E}"/>
    <cellStyle name="Calculation 6 7 11" xfId="7299" xr:uid="{7F7AE4F6-46AB-4862-A197-021ED5522C91}"/>
    <cellStyle name="Calculation 6 7 11 2" xfId="7300" xr:uid="{FB7395A4-9522-4B16-BCB7-8F119889714E}"/>
    <cellStyle name="Calculation 6 7 12" xfId="7301" xr:uid="{BF668144-311E-44B2-970A-0A412755622A}"/>
    <cellStyle name="Calculation 6 7 2" xfId="7302" xr:uid="{6B0D482C-449E-4CC9-8839-CB402B1AFE94}"/>
    <cellStyle name="Calculation 6 7 2 10" xfId="7303" xr:uid="{37A78494-A6EC-48EC-8877-C48B3FDB5A6F}"/>
    <cellStyle name="Calculation 6 7 2 10 2" xfId="7304" xr:uid="{9A687A51-36C1-4C43-AE2F-ECFE3B541FEF}"/>
    <cellStyle name="Calculation 6 7 2 11" xfId="7305" xr:uid="{445B6715-4147-49A2-8A01-1215B37DC605}"/>
    <cellStyle name="Calculation 6 7 2 2" xfId="7306" xr:uid="{3E863ED4-DB8C-4C4E-B7E3-6D48801C4578}"/>
    <cellStyle name="Calculation 6 7 2 2 2" xfId="7307" xr:uid="{201C17B7-1291-4114-8978-D021897748B6}"/>
    <cellStyle name="Calculation 6 7 2 2 3" xfId="7308" xr:uid="{0216AF7A-20EC-4BA6-A0A5-2FB7F46FA653}"/>
    <cellStyle name="Calculation 6 7 2 2 4" xfId="7309" xr:uid="{7A79D5B6-9DA6-4F88-9E3C-644DE3C112AD}"/>
    <cellStyle name="Calculation 6 7 2 3" xfId="7310" xr:uid="{A2A58F96-3756-4408-B02B-4138CD854F18}"/>
    <cellStyle name="Calculation 6 7 2 3 2" xfId="7311" xr:uid="{EA783E51-00EA-4195-A811-956FE22E1AB2}"/>
    <cellStyle name="Calculation 6 7 2 3 3" xfId="7312" xr:uid="{C7A605EB-8CFD-4B38-954E-EB4354854743}"/>
    <cellStyle name="Calculation 6 7 2 4" xfId="7313" xr:uid="{E0480CBF-82BB-492A-9BC9-78B905887276}"/>
    <cellStyle name="Calculation 6 7 2 4 2" xfId="7314" xr:uid="{C43884DE-7A30-4ABC-9A2F-FEF33744FF28}"/>
    <cellStyle name="Calculation 6 7 2 4 3" xfId="7315" xr:uid="{21A441DE-CEA5-42CD-B5A6-510218A014DB}"/>
    <cellStyle name="Calculation 6 7 2 5" xfId="7316" xr:uid="{9725E614-7A07-455E-A870-7B1290815D3D}"/>
    <cellStyle name="Calculation 6 7 2 5 2" xfId="7317" xr:uid="{2F42180E-9276-4CEE-A379-9C680B42C107}"/>
    <cellStyle name="Calculation 6 7 2 5 3" xfId="7318" xr:uid="{9EFFED57-7784-447E-9259-6454429BA3F7}"/>
    <cellStyle name="Calculation 6 7 2 6" xfId="7319" xr:uid="{AA95498D-4678-4768-9E7A-F68F674C36A5}"/>
    <cellStyle name="Calculation 6 7 2 6 2" xfId="7320" xr:uid="{F90E456D-7843-4EFE-A4DF-1DC181D52544}"/>
    <cellStyle name="Calculation 6 7 2 6 3" xfId="7321" xr:uid="{D2B4E7D7-E30C-46F7-B5C8-8AA0990E958D}"/>
    <cellStyle name="Calculation 6 7 2 7" xfId="7322" xr:uid="{57C67277-2903-4EFA-8A7E-BE9A14A278CF}"/>
    <cellStyle name="Calculation 6 7 2 7 2" xfId="7323" xr:uid="{2CDAAAC8-EFC1-4C41-BDC9-C56C39AA96C4}"/>
    <cellStyle name="Calculation 6 7 2 7 3" xfId="7324" xr:uid="{571FEB09-9A32-465D-9D01-5B1D6906DDFC}"/>
    <cellStyle name="Calculation 6 7 2 8" xfId="7325" xr:uid="{B0BFFBD4-5BC7-47CA-AD63-5E9D18FF3E0D}"/>
    <cellStyle name="Calculation 6 7 2 8 2" xfId="7326" xr:uid="{D1E58F05-6BEF-4140-A5A6-EC570E3067CB}"/>
    <cellStyle name="Calculation 6 7 2 8 3" xfId="7327" xr:uid="{4ED38F5B-A148-4573-BA56-7E3AA28A5570}"/>
    <cellStyle name="Calculation 6 7 2 9" xfId="7328" xr:uid="{513468E7-0CF5-40BF-A03A-D00D2B653E96}"/>
    <cellStyle name="Calculation 6 7 2 9 2" xfId="7329" xr:uid="{CEE24A53-B118-4C62-9FD5-5556E52D83E6}"/>
    <cellStyle name="Calculation 6 7 2 9 3" xfId="7330" xr:uid="{64E5FE29-7AB4-41AD-98A9-7B14C4073884}"/>
    <cellStyle name="Calculation 6 7 3" xfId="7331" xr:uid="{C70A26A2-6285-473F-A6C3-992F37E9806A}"/>
    <cellStyle name="Calculation 6 7 3 2" xfId="7332" xr:uid="{1F73D39C-D217-4FC4-8082-4E6F0C590BA4}"/>
    <cellStyle name="Calculation 6 7 3 3" xfId="7333" xr:uid="{8D45B227-85E1-46D2-BA5F-74CA1A45F809}"/>
    <cellStyle name="Calculation 6 7 3 4" xfId="7334" xr:uid="{F6C574D9-06C1-4EA1-B2B7-8B675B488FEA}"/>
    <cellStyle name="Calculation 6 7 4" xfId="7335" xr:uid="{352170A0-D8DB-4423-99E3-9BE08056193F}"/>
    <cellStyle name="Calculation 6 7 4 2" xfId="7336" xr:uid="{F63C3545-994D-4DBB-A9E7-ED19D4337837}"/>
    <cellStyle name="Calculation 6 7 4 3" xfId="7337" xr:uid="{2017DB38-789B-44CC-9E84-0B5B64AA4ABC}"/>
    <cellStyle name="Calculation 6 7 5" xfId="7338" xr:uid="{55CFD4A1-3A8B-4765-B7FD-2BDD249C4D83}"/>
    <cellStyle name="Calculation 6 7 5 2" xfId="7339" xr:uid="{543AF5D2-F1EB-4CBD-9344-406934E19879}"/>
    <cellStyle name="Calculation 6 7 5 3" xfId="7340" xr:uid="{CFF1BD76-3DF8-49FF-B986-7841B44EFA8B}"/>
    <cellStyle name="Calculation 6 7 6" xfId="7341" xr:uid="{62B6C81B-18D9-4411-8833-AA51E3149AC0}"/>
    <cellStyle name="Calculation 6 7 6 2" xfId="7342" xr:uid="{164B8878-5B29-4EEF-A183-38432FD52180}"/>
    <cellStyle name="Calculation 6 7 6 3" xfId="7343" xr:uid="{0D07901C-230B-41EB-85EE-F66D409474DB}"/>
    <cellStyle name="Calculation 6 7 7" xfId="7344" xr:uid="{C8AD856F-7128-427C-BBBD-B66F03DEEBF4}"/>
    <cellStyle name="Calculation 6 7 7 2" xfId="7345" xr:uid="{9E639AE9-16F1-4770-A2B7-5252333D645D}"/>
    <cellStyle name="Calculation 6 7 7 3" xfId="7346" xr:uid="{74A39E9A-866F-4710-8BD5-691E0EA60AEC}"/>
    <cellStyle name="Calculation 6 7 8" xfId="7347" xr:uid="{A93ECE06-7C53-4FA9-9443-38BC7F60ECE8}"/>
    <cellStyle name="Calculation 6 7 8 2" xfId="7348" xr:uid="{30D39450-E2AB-4F7E-A42B-16C4CAF25018}"/>
    <cellStyle name="Calculation 6 7 8 3" xfId="7349" xr:uid="{622AB3AE-F1BC-4039-898E-8C1C9A6DAD50}"/>
    <cellStyle name="Calculation 6 7 9" xfId="7350" xr:uid="{048C6D59-DA40-455A-97DC-90C5795B2009}"/>
    <cellStyle name="Calculation 6 7 9 2" xfId="7351" xr:uid="{1BDDD0A1-FAFA-401F-9449-320F7A887766}"/>
    <cellStyle name="Calculation 6 7 9 3" xfId="7352" xr:uid="{5A8CF081-895D-42FA-8E77-8A496B8EFFFE}"/>
    <cellStyle name="Calculation 6 8" xfId="7353" xr:uid="{63FC6161-195E-45CA-96EE-8945A683E2C9}"/>
    <cellStyle name="Calculation 6 8 10" xfId="7354" xr:uid="{62687C3E-9BB9-48DF-AB26-E5594AB5A817}"/>
    <cellStyle name="Calculation 6 8 10 2" xfId="7355" xr:uid="{F84CAFF3-054E-4178-958B-36FEF6212A66}"/>
    <cellStyle name="Calculation 6 8 10 3" xfId="7356" xr:uid="{B499EA56-33E8-479F-8AE9-FE42131B5E7E}"/>
    <cellStyle name="Calculation 6 8 11" xfId="7357" xr:uid="{C130BDC7-7E05-4255-87E9-CD5A09D03CE3}"/>
    <cellStyle name="Calculation 6 8 11 2" xfId="7358" xr:uid="{6F0810D8-574A-4293-8CD1-2F9F519C41EB}"/>
    <cellStyle name="Calculation 6 8 12" xfId="7359" xr:uid="{BD35BA94-5F26-4DD2-8731-CC75344CB992}"/>
    <cellStyle name="Calculation 6 8 2" xfId="7360" xr:uid="{63F07377-B229-4232-A347-8A72EB84AFE9}"/>
    <cellStyle name="Calculation 6 8 2 10" xfId="7361" xr:uid="{7B1319C1-ABA9-4137-A107-3D84CEE82BE6}"/>
    <cellStyle name="Calculation 6 8 2 10 2" xfId="7362" xr:uid="{9D74464C-1F06-4F82-8E6C-20448133401E}"/>
    <cellStyle name="Calculation 6 8 2 11" xfId="7363" xr:uid="{8CDFCA5D-A739-422D-8E9B-D169E391A141}"/>
    <cellStyle name="Calculation 6 8 2 2" xfId="7364" xr:uid="{859B7382-EBB0-439D-B3BA-CC9563C0D7AB}"/>
    <cellStyle name="Calculation 6 8 2 2 2" xfId="7365" xr:uid="{9014E60F-9290-4730-B930-0A12E8618724}"/>
    <cellStyle name="Calculation 6 8 2 2 3" xfId="7366" xr:uid="{4D0F4FD4-DF57-4B4A-8E2E-A1603B3A807F}"/>
    <cellStyle name="Calculation 6 8 2 2 4" xfId="7367" xr:uid="{621A676E-2750-452A-8247-316A238CDDE6}"/>
    <cellStyle name="Calculation 6 8 2 3" xfId="7368" xr:uid="{F7306EF1-8B2E-482F-8CF5-2948F8681DFD}"/>
    <cellStyle name="Calculation 6 8 2 3 2" xfId="7369" xr:uid="{A920C297-DFA8-4573-86F4-05537A01B431}"/>
    <cellStyle name="Calculation 6 8 2 3 3" xfId="7370" xr:uid="{6668DA7C-F8F2-474C-9996-D02BF83D8BE7}"/>
    <cellStyle name="Calculation 6 8 2 4" xfId="7371" xr:uid="{14DBD4BC-104A-44F4-9D52-7B37DF205BF0}"/>
    <cellStyle name="Calculation 6 8 2 4 2" xfId="7372" xr:uid="{C09CD975-2EFC-45F8-87F1-1642CB51A102}"/>
    <cellStyle name="Calculation 6 8 2 4 3" xfId="7373" xr:uid="{D2536EF9-ACA8-4DDE-AA37-5FA08CAC7C73}"/>
    <cellStyle name="Calculation 6 8 2 5" xfId="7374" xr:uid="{FAE481FA-C7A5-4B61-A34A-69A90C9CC570}"/>
    <cellStyle name="Calculation 6 8 2 5 2" xfId="7375" xr:uid="{F02867C1-B80E-41C6-8702-7CADD77CC0F1}"/>
    <cellStyle name="Calculation 6 8 2 5 3" xfId="7376" xr:uid="{69740A5E-545C-4AAE-B6B6-3B873DFBCCC6}"/>
    <cellStyle name="Calculation 6 8 2 6" xfId="7377" xr:uid="{28BFD891-2B0D-4DD0-88C2-CD8479688B59}"/>
    <cellStyle name="Calculation 6 8 2 6 2" xfId="7378" xr:uid="{5D9817C3-7053-49CD-B12C-82F7F3B8F53C}"/>
    <cellStyle name="Calculation 6 8 2 6 3" xfId="7379" xr:uid="{EC749815-B6E6-4DB6-A1D9-237F1D65F162}"/>
    <cellStyle name="Calculation 6 8 2 7" xfId="7380" xr:uid="{261B4F39-BA41-4171-A389-DDEC2A411F41}"/>
    <cellStyle name="Calculation 6 8 2 7 2" xfId="7381" xr:uid="{3730EFD6-60EA-46CF-BC9F-1FFC6BCA2C25}"/>
    <cellStyle name="Calculation 6 8 2 7 3" xfId="7382" xr:uid="{991BED59-D7E5-4BAE-BDAC-E876BAEDDA48}"/>
    <cellStyle name="Calculation 6 8 2 8" xfId="7383" xr:uid="{96785544-A331-4F7C-9951-C10DC5C504E3}"/>
    <cellStyle name="Calculation 6 8 2 8 2" xfId="7384" xr:uid="{52E41B27-F52B-462C-A29E-311CBE902281}"/>
    <cellStyle name="Calculation 6 8 2 8 3" xfId="7385" xr:uid="{91E326F0-08F9-48A5-BE30-D1B5029A1520}"/>
    <cellStyle name="Calculation 6 8 2 9" xfId="7386" xr:uid="{71EED9E0-3E9D-42B9-B625-D5721F5F9F06}"/>
    <cellStyle name="Calculation 6 8 2 9 2" xfId="7387" xr:uid="{6310BD7C-0755-49F7-9CFD-B335FFCFC899}"/>
    <cellStyle name="Calculation 6 8 2 9 3" xfId="7388" xr:uid="{096EFB3E-60E3-476A-BD1A-71BD1E3B1118}"/>
    <cellStyle name="Calculation 6 8 3" xfId="7389" xr:uid="{DB96D004-CE1E-40D6-AC43-5AC1C32D372B}"/>
    <cellStyle name="Calculation 6 8 3 2" xfId="7390" xr:uid="{99DB1E7F-0424-4560-B1B0-D5653075B7BE}"/>
    <cellStyle name="Calculation 6 8 3 3" xfId="7391" xr:uid="{B0E0F4E2-BA08-4153-ADBB-C619C8AAF3EB}"/>
    <cellStyle name="Calculation 6 8 3 4" xfId="7392" xr:uid="{9A542AA3-0437-48AA-8838-F60AA66FEAAB}"/>
    <cellStyle name="Calculation 6 8 4" xfId="7393" xr:uid="{1B7BC3F8-C1F7-44B9-AD92-C9172DD932F0}"/>
    <cellStyle name="Calculation 6 8 4 2" xfId="7394" xr:uid="{1BBD8CB3-0061-41B2-82D2-1244FD27A750}"/>
    <cellStyle name="Calculation 6 8 4 3" xfId="7395" xr:uid="{111ACFC9-A3A9-41BF-BAB8-EBBBEF3BC4E6}"/>
    <cellStyle name="Calculation 6 8 5" xfId="7396" xr:uid="{97377D01-2CB3-41E4-AD2E-121F1450AF88}"/>
    <cellStyle name="Calculation 6 8 5 2" xfId="7397" xr:uid="{469F647A-2B3A-4DFD-BC4C-A4A2313E424F}"/>
    <cellStyle name="Calculation 6 8 5 3" xfId="7398" xr:uid="{31DA4610-7F5D-4C14-9909-294C62D15279}"/>
    <cellStyle name="Calculation 6 8 6" xfId="7399" xr:uid="{B17FA842-1EAF-4E5E-BB8B-A239939EEF09}"/>
    <cellStyle name="Calculation 6 8 6 2" xfId="7400" xr:uid="{74CA9C8D-A6C8-466C-AD7F-D5F056732324}"/>
    <cellStyle name="Calculation 6 8 6 3" xfId="7401" xr:uid="{621B2180-C352-4033-B6E7-4725A654A9B8}"/>
    <cellStyle name="Calculation 6 8 7" xfId="7402" xr:uid="{390601D1-EC68-478A-A856-42A698F899F5}"/>
    <cellStyle name="Calculation 6 8 7 2" xfId="7403" xr:uid="{1740D322-1A55-41F9-9C77-1E8754C954CE}"/>
    <cellStyle name="Calculation 6 8 7 3" xfId="7404" xr:uid="{F49BA1C7-4195-4B64-B0A6-0698EBD7E592}"/>
    <cellStyle name="Calculation 6 8 8" xfId="7405" xr:uid="{1E5A35F5-BA5B-4E81-84D1-C90D3317F93B}"/>
    <cellStyle name="Calculation 6 8 8 2" xfId="7406" xr:uid="{1A431F36-328C-4F43-A65B-7F98EC8B533E}"/>
    <cellStyle name="Calculation 6 8 8 3" xfId="7407" xr:uid="{65934615-7220-46B0-8FA2-21FB04FE3EED}"/>
    <cellStyle name="Calculation 6 8 9" xfId="7408" xr:uid="{2C8CF5D4-C5E0-4E28-9115-A959888885C1}"/>
    <cellStyle name="Calculation 6 8 9 2" xfId="7409" xr:uid="{3E4A11F8-2C23-4161-8F67-19E42D06397B}"/>
    <cellStyle name="Calculation 6 8 9 3" xfId="7410" xr:uid="{3B8D69BF-6A88-4BE3-9C4D-4A1AC8CB8598}"/>
    <cellStyle name="Calculation 6 9" xfId="7411" xr:uid="{07192E1B-5EBE-4923-894B-31E623D7095F}"/>
    <cellStyle name="Calculation 6 9 10" xfId="7412" xr:uid="{04F0031C-881D-4F92-BF22-5B0F0A53EA77}"/>
    <cellStyle name="Calculation 6 9 10 2" xfId="7413" xr:uid="{C40550AF-657D-46E0-A54E-60F485972C4C}"/>
    <cellStyle name="Calculation 6 9 10 3" xfId="7414" xr:uid="{7BD3362B-BA67-498A-B8AF-62BCCAEAB458}"/>
    <cellStyle name="Calculation 6 9 11" xfId="7415" xr:uid="{10666CC3-3E6F-4B64-8D38-E2EBDE0D469A}"/>
    <cellStyle name="Calculation 6 9 11 2" xfId="7416" xr:uid="{D3CB6C76-110D-4A20-904B-22B579E4121B}"/>
    <cellStyle name="Calculation 6 9 12" xfId="7417" xr:uid="{397F293D-9122-4BB0-9224-891A02100BBE}"/>
    <cellStyle name="Calculation 6 9 2" xfId="7418" xr:uid="{3957AA56-2B6B-4741-8A6B-5696360082C1}"/>
    <cellStyle name="Calculation 6 9 2 10" xfId="7419" xr:uid="{8D500155-09CB-4C0C-B6E1-8D577587236D}"/>
    <cellStyle name="Calculation 6 9 2 10 2" xfId="7420" xr:uid="{37A2F084-D86C-49A7-92C0-C672A3233772}"/>
    <cellStyle name="Calculation 6 9 2 11" xfId="7421" xr:uid="{1DD7FE28-7220-4695-9810-C176E7BAE03E}"/>
    <cellStyle name="Calculation 6 9 2 2" xfId="7422" xr:uid="{C3F575C7-F232-4A9B-8662-0385ACD8AB0E}"/>
    <cellStyle name="Calculation 6 9 2 2 2" xfId="7423" xr:uid="{51D486F8-DF84-45A3-A9D4-E957A21A7E44}"/>
    <cellStyle name="Calculation 6 9 2 2 3" xfId="7424" xr:uid="{D225337D-847E-4888-A9E6-A75DFD90BD89}"/>
    <cellStyle name="Calculation 6 9 2 2 4" xfId="7425" xr:uid="{AF0B5A55-58F5-4343-A588-1171B96EB269}"/>
    <cellStyle name="Calculation 6 9 2 3" xfId="7426" xr:uid="{6B19C1B0-C67B-45CF-9648-F1C503E68B5B}"/>
    <cellStyle name="Calculation 6 9 2 3 2" xfId="7427" xr:uid="{0EC69F3E-D9D4-499C-9056-35F073D66E3E}"/>
    <cellStyle name="Calculation 6 9 2 3 3" xfId="7428" xr:uid="{1AE27A1C-AA21-495E-BDA2-32472DFF39F3}"/>
    <cellStyle name="Calculation 6 9 2 4" xfId="7429" xr:uid="{9190A525-D902-46EB-A566-0088CA4F9C14}"/>
    <cellStyle name="Calculation 6 9 2 4 2" xfId="7430" xr:uid="{8EBF63B1-1C24-4811-B608-FC6EB7A19A37}"/>
    <cellStyle name="Calculation 6 9 2 4 3" xfId="7431" xr:uid="{C2C86FA5-67B0-4707-AEB3-03BA2775A005}"/>
    <cellStyle name="Calculation 6 9 2 5" xfId="7432" xr:uid="{1A5DC190-7AEE-47E0-9F98-BA52531F4A87}"/>
    <cellStyle name="Calculation 6 9 2 5 2" xfId="7433" xr:uid="{60883A55-9671-4EAE-9E4D-96A0AE858A3C}"/>
    <cellStyle name="Calculation 6 9 2 5 3" xfId="7434" xr:uid="{C2AC9DCB-40E2-4A1C-8BE1-E75E23C7EC2F}"/>
    <cellStyle name="Calculation 6 9 2 6" xfId="7435" xr:uid="{5D8B0AC8-4A38-40AB-87AB-E9C3EE9A5415}"/>
    <cellStyle name="Calculation 6 9 2 6 2" xfId="7436" xr:uid="{06C5ACDE-4AC4-4D02-A29E-53962359C414}"/>
    <cellStyle name="Calculation 6 9 2 6 3" xfId="7437" xr:uid="{63F2C2D2-7C06-45F0-A8CE-266A49015543}"/>
    <cellStyle name="Calculation 6 9 2 7" xfId="7438" xr:uid="{C9A16568-DEFE-42AA-8FB7-9E752F1BF701}"/>
    <cellStyle name="Calculation 6 9 2 7 2" xfId="7439" xr:uid="{2257F221-7964-4291-9078-522667D4A464}"/>
    <cellStyle name="Calculation 6 9 2 7 3" xfId="7440" xr:uid="{1A94BE37-5A70-4B79-9C70-AD7974A42BBE}"/>
    <cellStyle name="Calculation 6 9 2 8" xfId="7441" xr:uid="{314897A4-94B5-4D29-82CC-D47FF3C198E8}"/>
    <cellStyle name="Calculation 6 9 2 8 2" xfId="7442" xr:uid="{9FC54D0A-32E9-4D94-AE0D-F054BD30C55E}"/>
    <cellStyle name="Calculation 6 9 2 8 3" xfId="7443" xr:uid="{42759FF8-32C1-4E1A-8F6F-5FC47D19062A}"/>
    <cellStyle name="Calculation 6 9 2 9" xfId="7444" xr:uid="{ECDE1C36-294A-45B0-87D8-F344FA7EF534}"/>
    <cellStyle name="Calculation 6 9 2 9 2" xfId="7445" xr:uid="{A1BD04B7-6C35-4AAF-ADD5-FACB7703CF7E}"/>
    <cellStyle name="Calculation 6 9 2 9 3" xfId="7446" xr:uid="{372BF80C-F0A2-4ED5-A925-E8F7A651E38F}"/>
    <cellStyle name="Calculation 6 9 3" xfId="7447" xr:uid="{8F4F60DA-FA24-413B-AB39-AFD3DA7F5475}"/>
    <cellStyle name="Calculation 6 9 3 2" xfId="7448" xr:uid="{0E02BE93-1CEE-4310-A3BC-3BB029CF85BB}"/>
    <cellStyle name="Calculation 6 9 3 3" xfId="7449" xr:uid="{7D9F384D-8307-4FA5-9EAC-F62A7832FD83}"/>
    <cellStyle name="Calculation 6 9 3 4" xfId="7450" xr:uid="{CB98A95F-03BE-4CBF-95DA-2187DF20F690}"/>
    <cellStyle name="Calculation 6 9 4" xfId="7451" xr:uid="{8A23E57B-330C-4782-A643-B4DDD08F18AF}"/>
    <cellStyle name="Calculation 6 9 4 2" xfId="7452" xr:uid="{A585DE26-5652-456E-91DE-13E851DF1E30}"/>
    <cellStyle name="Calculation 6 9 4 3" xfId="7453" xr:uid="{EE9FDBDC-25EC-45A7-8995-D17FCD091E0E}"/>
    <cellStyle name="Calculation 6 9 5" xfId="7454" xr:uid="{469DCDE6-100E-4168-BC03-423FB17EE28C}"/>
    <cellStyle name="Calculation 6 9 5 2" xfId="7455" xr:uid="{C8475193-C304-4F5F-8834-9362C5DCAF7B}"/>
    <cellStyle name="Calculation 6 9 5 3" xfId="7456" xr:uid="{FD3866A7-71C9-47FB-A1AA-483523D8B998}"/>
    <cellStyle name="Calculation 6 9 6" xfId="7457" xr:uid="{6251AF93-FCDB-44BF-887E-92AB8CCDE612}"/>
    <cellStyle name="Calculation 6 9 6 2" xfId="7458" xr:uid="{79200ADE-573B-47D8-B564-F2F923B59193}"/>
    <cellStyle name="Calculation 6 9 6 3" xfId="7459" xr:uid="{25E7CFDB-679A-4518-8675-C93FB556349B}"/>
    <cellStyle name="Calculation 6 9 7" xfId="7460" xr:uid="{853BE023-BE38-4E63-839E-10BF465858D0}"/>
    <cellStyle name="Calculation 6 9 7 2" xfId="7461" xr:uid="{5B8014A8-8F7A-4829-8E29-1BF918BA9FF5}"/>
    <cellStyle name="Calculation 6 9 7 3" xfId="7462" xr:uid="{B78331BD-9A50-4005-9D5E-1878E41722A9}"/>
    <cellStyle name="Calculation 6 9 8" xfId="7463" xr:uid="{4AADB6CA-A41D-4056-951B-B7BB7367F621}"/>
    <cellStyle name="Calculation 6 9 8 2" xfId="7464" xr:uid="{2B492BF9-3CF7-403A-A567-E302AEF8FF67}"/>
    <cellStyle name="Calculation 6 9 8 3" xfId="7465" xr:uid="{4087A0F5-023C-4275-AFCC-5589DABADAF3}"/>
    <cellStyle name="Calculation 6 9 9" xfId="7466" xr:uid="{DAF2C5B6-3867-4B55-BF59-7876D7EA6115}"/>
    <cellStyle name="Calculation 6 9 9 2" xfId="7467" xr:uid="{6F3130E9-87D4-4F27-99A4-CE3050D746F1}"/>
    <cellStyle name="Calculation 6 9 9 3" xfId="7468" xr:uid="{898D5C96-61A2-4CEE-AD2C-A989FF3CA3C4}"/>
    <cellStyle name="Calculation 7" xfId="7469" xr:uid="{F6D09015-D11D-4BD1-9130-DD81313C6814}"/>
    <cellStyle name="Calculation 7 10" xfId="7470" xr:uid="{341EBBD2-6D20-449D-A81F-0D5A0C96B82C}"/>
    <cellStyle name="Calculation 7 10 2" xfId="7471" xr:uid="{570F920C-8BBA-4346-AB71-DDA3A526EE35}"/>
    <cellStyle name="Calculation 7 10 3" xfId="7472" xr:uid="{04C4B8DA-4899-49E4-AE41-F41364194FB5}"/>
    <cellStyle name="Calculation 7 11" xfId="7473" xr:uid="{9C215BCD-E087-4E13-943A-24B261532B77}"/>
    <cellStyle name="Calculation 7 11 2" xfId="7474" xr:uid="{E6DFD94D-C2E4-4BCE-B018-EEB7D57A11F6}"/>
    <cellStyle name="Calculation 7 12" xfId="7475" xr:uid="{B6FA7C15-4EC1-43CB-88E5-2393554B8306}"/>
    <cellStyle name="Calculation 7 13" xfId="7476" xr:uid="{83E43614-536B-49A0-A2D1-9E37C10B9CBC}"/>
    <cellStyle name="Calculation 7 14" xfId="7477" xr:uid="{EB4A0C34-86F9-482C-A8EB-FCFACAE5CB6C}"/>
    <cellStyle name="Calculation 7 2" xfId="7478" xr:uid="{F80A452D-F30D-4E76-B0F7-1B66275FB900}"/>
    <cellStyle name="Calculation 7 2 10" xfId="7479" xr:uid="{351163BB-36FE-40B4-885D-3514A665D8D5}"/>
    <cellStyle name="Calculation 7 2 10 2" xfId="7480" xr:uid="{A83E91CE-C7EC-47BD-9EA9-9F15AE3DEE92}"/>
    <cellStyle name="Calculation 7 2 11" xfId="7481" xr:uid="{09D9AB0E-26B0-4E27-9C44-908A0B53DA73}"/>
    <cellStyle name="Calculation 7 2 2" xfId="7482" xr:uid="{5A4A89F1-D633-4C32-A52F-45E892E52608}"/>
    <cellStyle name="Calculation 7 2 2 2" xfId="7483" xr:uid="{244A59B4-3A02-4B0B-B483-6F3405DF2F74}"/>
    <cellStyle name="Calculation 7 2 2 3" xfId="7484" xr:uid="{39BCADCE-8E27-41BA-99C1-204218338F04}"/>
    <cellStyle name="Calculation 7 2 2 4" xfId="7485" xr:uid="{4C33D848-C359-49A6-B1EC-24AB7601D62C}"/>
    <cellStyle name="Calculation 7 2 3" xfId="7486" xr:uid="{C01B45AA-C67B-4DE7-9F0D-5DB084CEB7F2}"/>
    <cellStyle name="Calculation 7 2 3 2" xfId="7487" xr:uid="{548B9B01-E826-4883-A114-C57252B61956}"/>
    <cellStyle name="Calculation 7 2 3 3" xfId="7488" xr:uid="{864E5298-9FA6-442B-BE63-003C6EEA1EFA}"/>
    <cellStyle name="Calculation 7 2 4" xfId="7489" xr:uid="{ABABF4A3-1BB2-4119-92BD-AEF4A0E9AE1C}"/>
    <cellStyle name="Calculation 7 2 4 2" xfId="7490" xr:uid="{4BDCC86A-5BC0-41B7-A887-28C327064DDF}"/>
    <cellStyle name="Calculation 7 2 4 3" xfId="7491" xr:uid="{15B34DC2-F413-4F17-AE50-FC4C370A955B}"/>
    <cellStyle name="Calculation 7 2 5" xfId="7492" xr:uid="{5E94F2D9-935A-48B4-B843-BAEA20FF8774}"/>
    <cellStyle name="Calculation 7 2 5 2" xfId="7493" xr:uid="{411AC964-62AD-443F-B179-8F436015D717}"/>
    <cellStyle name="Calculation 7 2 5 3" xfId="7494" xr:uid="{CF17A00A-FF3F-4D04-8C02-376C8D3C79C5}"/>
    <cellStyle name="Calculation 7 2 6" xfId="7495" xr:uid="{813A5D4E-F45D-4C81-8776-262FBD7698F5}"/>
    <cellStyle name="Calculation 7 2 6 2" xfId="7496" xr:uid="{946BF927-E705-4487-B566-E347037EB512}"/>
    <cellStyle name="Calculation 7 2 6 3" xfId="7497" xr:uid="{92FBA784-9F2C-4044-A6BD-5C42ECF5C077}"/>
    <cellStyle name="Calculation 7 2 7" xfId="7498" xr:uid="{3EB5536C-2B22-4D33-AFD2-6AD68FDA7AED}"/>
    <cellStyle name="Calculation 7 2 7 2" xfId="7499" xr:uid="{67E14F49-DD96-46F7-B399-3A6F8E38C6CB}"/>
    <cellStyle name="Calculation 7 2 7 3" xfId="7500" xr:uid="{15CBED31-E23B-43B4-A0C7-200EFEF9FC95}"/>
    <cellStyle name="Calculation 7 2 8" xfId="7501" xr:uid="{7C3EF4E6-1F0C-4CF5-83F9-4EFB9C3CA48D}"/>
    <cellStyle name="Calculation 7 2 8 2" xfId="7502" xr:uid="{91930A59-7F29-4B43-B3E2-609154728CE0}"/>
    <cellStyle name="Calculation 7 2 8 3" xfId="7503" xr:uid="{5BE70978-FB22-43B4-A3DD-70F9C96E3491}"/>
    <cellStyle name="Calculation 7 2 9" xfId="7504" xr:uid="{57E1E0D0-469E-446A-8301-E43C35A3498E}"/>
    <cellStyle name="Calculation 7 2 9 2" xfId="7505" xr:uid="{42924016-EAC9-4D3B-BB83-E1F90F939247}"/>
    <cellStyle name="Calculation 7 2 9 3" xfId="7506" xr:uid="{6EE17958-1EB8-497E-868E-36D0364CA94B}"/>
    <cellStyle name="Calculation 7 3" xfId="7507" xr:uid="{A2ACDFCC-B893-4DA4-9240-25360EE58571}"/>
    <cellStyle name="Calculation 7 3 2" xfId="7508" xr:uid="{28893302-0223-460D-A1A9-579479086DD3}"/>
    <cellStyle name="Calculation 7 3 3" xfId="7509" xr:uid="{41C47215-FDE6-495D-8B93-74AB66A6F1EA}"/>
    <cellStyle name="Calculation 7 3 4" xfId="7510" xr:uid="{B1B971CC-B468-4F34-A76B-F2B60520AD31}"/>
    <cellStyle name="Calculation 7 4" xfId="7511" xr:uid="{CCADAAC9-98B6-4288-90AF-A87723A94202}"/>
    <cellStyle name="Calculation 7 4 2" xfId="7512" xr:uid="{50DA7445-B2D3-4C66-80A6-980383CD5D25}"/>
    <cellStyle name="Calculation 7 4 3" xfId="7513" xr:uid="{E73206B8-C4A0-4E41-86F6-25866121C165}"/>
    <cellStyle name="Calculation 7 5" xfId="7514" xr:uid="{32871DCD-0310-460A-887C-490C0E9B239B}"/>
    <cellStyle name="Calculation 7 5 2" xfId="7515" xr:uid="{31A396DD-E7D1-4AC2-8973-68DA48BE942C}"/>
    <cellStyle name="Calculation 7 5 3" xfId="7516" xr:uid="{43122A26-C6A7-4762-B3E4-D761F4F8D1F5}"/>
    <cellStyle name="Calculation 7 6" xfId="7517" xr:uid="{1249A126-4FCB-434B-BE85-3FDCB8C07783}"/>
    <cellStyle name="Calculation 7 6 2" xfId="7518" xr:uid="{C3A8BD6E-45CC-4C9C-8B02-F889B871AC09}"/>
    <cellStyle name="Calculation 7 6 3" xfId="7519" xr:uid="{9A0F6BAE-DC48-423B-AC57-7EB1123EF04C}"/>
    <cellStyle name="Calculation 7 7" xfId="7520" xr:uid="{A4017041-D9EB-450A-A90E-880CDAC39EB3}"/>
    <cellStyle name="Calculation 7 7 2" xfId="7521" xr:uid="{03652E6E-C407-44EF-8335-727E5DDD26F6}"/>
    <cellStyle name="Calculation 7 7 3" xfId="7522" xr:uid="{E083C7A4-C1FA-4742-BEBE-8381A5B5F4B9}"/>
    <cellStyle name="Calculation 7 8" xfId="7523" xr:uid="{2FB5FC0B-6AF0-4E94-B6AD-3A99F231121A}"/>
    <cellStyle name="Calculation 7 8 2" xfId="7524" xr:uid="{88214274-F7C2-4E58-AEAE-0AA404A12300}"/>
    <cellStyle name="Calculation 7 8 3" xfId="7525" xr:uid="{009950C1-28D3-47F6-90C7-71146A1BA8A8}"/>
    <cellStyle name="Calculation 7 9" xfId="7526" xr:uid="{F4045CC7-48FC-4E72-9BF9-369B6C253052}"/>
    <cellStyle name="Calculation 7 9 2" xfId="7527" xr:uid="{F6742255-FC08-4CB0-871C-28D3B9D15A8B}"/>
    <cellStyle name="Calculation 7 9 3" xfId="7528" xr:uid="{FAA230ED-BC84-469C-B557-4C8B38FF2610}"/>
    <cellStyle name="Calculation 8" xfId="7529" xr:uid="{89CFE1E5-B6C9-4BC2-891D-8B0CDD1715A2}"/>
    <cellStyle name="Calculation 8 10" xfId="7530" xr:uid="{6A8B636F-F0A7-4461-A785-8D420DB3C476}"/>
    <cellStyle name="Calculation 8 10 2" xfId="7531" xr:uid="{A31D8EF4-72A6-47E2-A983-3B81CAEB0492}"/>
    <cellStyle name="Calculation 8 10 3" xfId="7532" xr:uid="{B30683CE-FDA9-402E-8B35-B343E22BB69F}"/>
    <cellStyle name="Calculation 8 11" xfId="7533" xr:uid="{6CEFECCA-DCB6-455B-9421-9AFC3AC4CC2F}"/>
    <cellStyle name="Calculation 8 11 2" xfId="7534" xr:uid="{00ECD9AD-1CA1-4777-8321-655A23134BF9}"/>
    <cellStyle name="Calculation 8 12" xfId="7535" xr:uid="{CA732BBA-1AC6-4DF1-A0F3-3536B4B3A05E}"/>
    <cellStyle name="Calculation 8 13" xfId="7536" xr:uid="{332028D0-CD8E-4435-9826-0D8C27B9C32E}"/>
    <cellStyle name="Calculation 8 14" xfId="7537" xr:uid="{930245DE-9784-4AE7-83D6-911726919353}"/>
    <cellStyle name="Calculation 8 2" xfId="7538" xr:uid="{AF24F01E-38C1-40D4-84AE-B44715789CF0}"/>
    <cellStyle name="Calculation 8 2 10" xfId="7539" xr:uid="{1ADD6907-1004-40F9-BA9E-F0BB8C988CB7}"/>
    <cellStyle name="Calculation 8 2 10 2" xfId="7540" xr:uid="{40FE8B17-B4CB-4DE9-AF60-F1D51BEDC05E}"/>
    <cellStyle name="Calculation 8 2 11" xfId="7541" xr:uid="{084D4097-9727-427F-B933-DFD37EAEAAF4}"/>
    <cellStyle name="Calculation 8 2 2" xfId="7542" xr:uid="{95C02B20-2A7A-4BDD-83E0-F65B400DDADE}"/>
    <cellStyle name="Calculation 8 2 2 2" xfId="7543" xr:uid="{2A7330FA-86E4-42E3-A5E2-738DAE7AC501}"/>
    <cellStyle name="Calculation 8 2 2 3" xfId="7544" xr:uid="{9B813011-CDA3-47ED-9221-7DFD0038A41E}"/>
    <cellStyle name="Calculation 8 2 2 4" xfId="7545" xr:uid="{BEE2B8B2-DD71-40A0-98BE-07315414B7A7}"/>
    <cellStyle name="Calculation 8 2 3" xfId="7546" xr:uid="{CD1433A0-F60C-4CCD-818E-1FCC30574423}"/>
    <cellStyle name="Calculation 8 2 3 2" xfId="7547" xr:uid="{012EEC30-6A40-4E3D-A124-92708EBC0953}"/>
    <cellStyle name="Calculation 8 2 3 3" xfId="7548" xr:uid="{9C158822-885E-4B52-99F3-6C1C8B09E4A5}"/>
    <cellStyle name="Calculation 8 2 4" xfId="7549" xr:uid="{36302B9A-A19E-406A-9E59-985988809278}"/>
    <cellStyle name="Calculation 8 2 4 2" xfId="7550" xr:uid="{A876A95A-6634-4400-A518-2F596A0D6D0C}"/>
    <cellStyle name="Calculation 8 2 4 3" xfId="7551" xr:uid="{9875FACD-97D6-4EDC-8BA0-114B22B70D72}"/>
    <cellStyle name="Calculation 8 2 5" xfId="7552" xr:uid="{E90F96DB-B299-483B-9430-FB674CEF1B24}"/>
    <cellStyle name="Calculation 8 2 5 2" xfId="7553" xr:uid="{DF4E7FA9-F5E8-4245-8BE9-19604B172C28}"/>
    <cellStyle name="Calculation 8 2 5 3" xfId="7554" xr:uid="{79CB6813-7883-40C2-ADFD-B17548D20936}"/>
    <cellStyle name="Calculation 8 2 6" xfId="7555" xr:uid="{A03F70C9-D5A9-478C-9526-CB676BC25D47}"/>
    <cellStyle name="Calculation 8 2 6 2" xfId="7556" xr:uid="{70451262-C147-437E-B075-99C33E2E5D66}"/>
    <cellStyle name="Calculation 8 2 6 3" xfId="7557" xr:uid="{15996045-B874-436C-8DC1-4D541AE9BE2C}"/>
    <cellStyle name="Calculation 8 2 7" xfId="7558" xr:uid="{A17D493E-E9AB-45CA-894E-888EC3DC7B10}"/>
    <cellStyle name="Calculation 8 2 7 2" xfId="7559" xr:uid="{9AF9AF16-F15F-458F-8254-C55A39DEC7F8}"/>
    <cellStyle name="Calculation 8 2 7 3" xfId="7560" xr:uid="{2E1F745D-3AE0-4C56-8DA9-FFAC780B179F}"/>
    <cellStyle name="Calculation 8 2 8" xfId="7561" xr:uid="{99ECDEE5-2813-41FA-9D52-C40EFA590E70}"/>
    <cellStyle name="Calculation 8 2 8 2" xfId="7562" xr:uid="{E3A0628C-4E40-4340-B832-C8998929763C}"/>
    <cellStyle name="Calculation 8 2 8 3" xfId="7563" xr:uid="{CD57164B-70E1-4C20-B23E-E74E5ADD54E5}"/>
    <cellStyle name="Calculation 8 2 9" xfId="7564" xr:uid="{5D39A807-D222-4056-A967-56D6BB4D4BB1}"/>
    <cellStyle name="Calculation 8 2 9 2" xfId="7565" xr:uid="{9516AD38-1140-4CF1-8078-451A003A800E}"/>
    <cellStyle name="Calculation 8 2 9 3" xfId="7566" xr:uid="{6172F6E9-C71D-4C6D-9FD7-B6D1ABFE362D}"/>
    <cellStyle name="Calculation 8 3" xfId="7567" xr:uid="{C2672059-5F44-4474-A19A-EC38FEAFE4DF}"/>
    <cellStyle name="Calculation 8 3 2" xfId="7568" xr:uid="{FBE445E7-AEB0-4F4E-9C4C-BFEE3FC74765}"/>
    <cellStyle name="Calculation 8 3 3" xfId="7569" xr:uid="{02E2FAC5-13DE-41A0-A47C-0DAA55F36723}"/>
    <cellStyle name="Calculation 8 3 4" xfId="7570" xr:uid="{27904294-A673-442C-B974-439BD147BADF}"/>
    <cellStyle name="Calculation 8 4" xfId="7571" xr:uid="{4A035850-E7F2-4F2B-9340-A5D920F86743}"/>
    <cellStyle name="Calculation 8 4 2" xfId="7572" xr:uid="{20E33E46-3883-4276-9C77-30AA0F878FEA}"/>
    <cellStyle name="Calculation 8 4 3" xfId="7573" xr:uid="{866681BD-27EE-4CAD-BCAB-87AA47B7EC25}"/>
    <cellStyle name="Calculation 8 5" xfId="7574" xr:uid="{7F54E6F0-BEC6-4DCF-8265-43CAB230E1C3}"/>
    <cellStyle name="Calculation 8 5 2" xfId="7575" xr:uid="{972FED61-5C57-466D-BCA1-0676D0D895A7}"/>
    <cellStyle name="Calculation 8 5 3" xfId="7576" xr:uid="{437D89B1-E9D4-4277-8A7C-0A3FBC592C42}"/>
    <cellStyle name="Calculation 8 6" xfId="7577" xr:uid="{0183B06D-63B3-4A1E-8D5E-60D0987797F7}"/>
    <cellStyle name="Calculation 8 6 2" xfId="7578" xr:uid="{2CFE8C61-B1FB-418F-AF3D-26D1EFE7EB68}"/>
    <cellStyle name="Calculation 8 6 3" xfId="7579" xr:uid="{ACD20D27-8CDD-4BD6-8EF2-5490A44DAF4A}"/>
    <cellStyle name="Calculation 8 7" xfId="7580" xr:uid="{8F0A921E-EEFD-4255-898C-2A24046EF04C}"/>
    <cellStyle name="Calculation 8 7 2" xfId="7581" xr:uid="{DA2814AF-8FE7-44D7-A7E4-63F20B5117E4}"/>
    <cellStyle name="Calculation 8 7 3" xfId="7582" xr:uid="{F5E72E83-D1C5-4E09-9614-217B5F392A35}"/>
    <cellStyle name="Calculation 8 8" xfId="7583" xr:uid="{E7CBD8C6-2239-4C4C-87AD-AF43617E7CFC}"/>
    <cellStyle name="Calculation 8 8 2" xfId="7584" xr:uid="{FFF09E71-F44B-44E0-A5A5-CE0A060EBAF4}"/>
    <cellStyle name="Calculation 8 8 3" xfId="7585" xr:uid="{46DC1A3F-49C3-41B3-9204-F8EE8EA6C067}"/>
    <cellStyle name="Calculation 8 9" xfId="7586" xr:uid="{503D64B2-D7B5-4EA5-8584-CAC0CC15CA69}"/>
    <cellStyle name="Calculation 8 9 2" xfId="7587" xr:uid="{7C41E187-DA5F-4EE8-975E-5145D201A0D9}"/>
    <cellStyle name="Calculation 8 9 3" xfId="7588" xr:uid="{78CB7B8A-74A8-43BC-A231-E2EA599402A8}"/>
    <cellStyle name="Calculation 9" xfId="7589" xr:uid="{FDB5E76A-6487-4F74-A0E9-288170F2EDBA}"/>
    <cellStyle name="Calculation 9 10" xfId="7590" xr:uid="{303F47CA-1D80-41E5-9879-EC8F2CCF50D0}"/>
    <cellStyle name="Calculation 9 10 2" xfId="7591" xr:uid="{D225083E-E33A-4CE3-A8A8-7071E9F96F16}"/>
    <cellStyle name="Calculation 9 10 3" xfId="7592" xr:uid="{3731B4E1-0A37-410C-B813-4490CB689C27}"/>
    <cellStyle name="Calculation 9 11" xfId="7593" xr:uid="{A688E653-59D3-4706-9778-1739FE98122B}"/>
    <cellStyle name="Calculation 9 11 2" xfId="7594" xr:uid="{94FB5913-AEAB-4052-A367-06D4562AD218}"/>
    <cellStyle name="Calculation 9 12" xfId="7595" xr:uid="{F4921B21-7704-4767-8CD9-4BA704303139}"/>
    <cellStyle name="Calculation 9 13" xfId="7596" xr:uid="{A8E2BEBF-8152-444E-8BD2-9B22EDC10A4E}"/>
    <cellStyle name="Calculation 9 14" xfId="7597" xr:uid="{225C18E8-6017-4A54-9C4D-9FE2C3BA6B81}"/>
    <cellStyle name="Calculation 9 2" xfId="7598" xr:uid="{C10E5FDF-06B9-43AF-908F-4FA4F3D0EA44}"/>
    <cellStyle name="Calculation 9 2 10" xfId="7599" xr:uid="{A0440FFB-5BD0-41C4-896D-88DE1B5BC1C8}"/>
    <cellStyle name="Calculation 9 2 10 2" xfId="7600" xr:uid="{E35377DF-93FB-45D9-82C1-0BEA5374A750}"/>
    <cellStyle name="Calculation 9 2 11" xfId="7601" xr:uid="{8582EF96-AADF-4B95-8B52-1BB0CB3694FF}"/>
    <cellStyle name="Calculation 9 2 2" xfId="7602" xr:uid="{AC9BC7D2-D8D5-48B4-BF7F-5F0E85D18A6C}"/>
    <cellStyle name="Calculation 9 2 2 2" xfId="7603" xr:uid="{48B0EC19-C32E-4C78-8BFA-1F345BF11534}"/>
    <cellStyle name="Calculation 9 2 2 3" xfId="7604" xr:uid="{D8B852E3-15AC-4327-BB4D-4EE4BAE5FB97}"/>
    <cellStyle name="Calculation 9 2 2 4" xfId="7605" xr:uid="{F076EFA9-B4F0-4503-BCA9-54485012BEA2}"/>
    <cellStyle name="Calculation 9 2 3" xfId="7606" xr:uid="{79C17C95-36B0-4088-89EA-F68A454A6038}"/>
    <cellStyle name="Calculation 9 2 3 2" xfId="7607" xr:uid="{9602E1AF-A74B-4CA3-8965-0A5C7F864E29}"/>
    <cellStyle name="Calculation 9 2 3 3" xfId="7608" xr:uid="{8A14486A-45E9-4B89-B0C3-4CDAEADF4BDD}"/>
    <cellStyle name="Calculation 9 2 4" xfId="7609" xr:uid="{7C4D18DB-DE84-4D98-B408-A5537B374FE6}"/>
    <cellStyle name="Calculation 9 2 4 2" xfId="7610" xr:uid="{15037A73-CF46-48C5-BAB3-71355AA09E21}"/>
    <cellStyle name="Calculation 9 2 4 3" xfId="7611" xr:uid="{6B35524C-22C1-45B5-A4D0-F3F0718B882A}"/>
    <cellStyle name="Calculation 9 2 5" xfId="7612" xr:uid="{3EEF1916-EDE8-4B1A-B271-4A8B684E7C01}"/>
    <cellStyle name="Calculation 9 2 5 2" xfId="7613" xr:uid="{FB02BB04-95A2-4D65-AD56-AB45DA26B3FE}"/>
    <cellStyle name="Calculation 9 2 5 3" xfId="7614" xr:uid="{EFE0985E-BB66-48FE-934C-3D9F10D9119A}"/>
    <cellStyle name="Calculation 9 2 6" xfId="7615" xr:uid="{C0B505A4-513B-4856-9D25-F05B28B5E7CC}"/>
    <cellStyle name="Calculation 9 2 6 2" xfId="7616" xr:uid="{964BDB4C-45B1-4F76-8954-F5F16CAB1C59}"/>
    <cellStyle name="Calculation 9 2 6 3" xfId="7617" xr:uid="{5503D2B8-23EF-4DEF-9FF7-A21FAAF4DB64}"/>
    <cellStyle name="Calculation 9 2 7" xfId="7618" xr:uid="{EC8D5E43-D6BC-4209-8C38-52B8648F0092}"/>
    <cellStyle name="Calculation 9 2 7 2" xfId="7619" xr:uid="{2FB3C947-0762-4C5E-8C17-7157C9CD1E5D}"/>
    <cellStyle name="Calculation 9 2 7 3" xfId="7620" xr:uid="{96537FF7-2AE8-430A-8A48-6E766D6525FD}"/>
    <cellStyle name="Calculation 9 2 8" xfId="7621" xr:uid="{0E319FE8-5453-4FAE-AC02-C3E2F4F7E724}"/>
    <cellStyle name="Calculation 9 2 8 2" xfId="7622" xr:uid="{E71ACCC5-1A9B-44C9-A890-722D697FA532}"/>
    <cellStyle name="Calculation 9 2 8 3" xfId="7623" xr:uid="{F293A7EB-77D1-44C3-9DF3-6FF6B564F8AD}"/>
    <cellStyle name="Calculation 9 2 9" xfId="7624" xr:uid="{92EC46CD-96C4-42AA-8EE7-3C56416725E1}"/>
    <cellStyle name="Calculation 9 2 9 2" xfId="7625" xr:uid="{4FE4E241-3501-457B-9EA2-1373D514B384}"/>
    <cellStyle name="Calculation 9 2 9 3" xfId="7626" xr:uid="{216A179D-1050-4714-AF34-4E9E6461BC80}"/>
    <cellStyle name="Calculation 9 3" xfId="7627" xr:uid="{EA2ED90C-09B2-4C57-AA94-CDC7B3053D7D}"/>
    <cellStyle name="Calculation 9 3 2" xfId="7628" xr:uid="{3B7B51A4-52ED-490C-A1FF-F15167F31E46}"/>
    <cellStyle name="Calculation 9 3 3" xfId="7629" xr:uid="{A5484CC5-2B25-43B0-BAF0-1B9057D30E82}"/>
    <cellStyle name="Calculation 9 3 4" xfId="7630" xr:uid="{FFCB4A8F-F345-4867-ADBE-F2D1AC4343A3}"/>
    <cellStyle name="Calculation 9 4" xfId="7631" xr:uid="{5B087F21-F190-4CBD-A46D-85A6519C749C}"/>
    <cellStyle name="Calculation 9 4 2" xfId="7632" xr:uid="{0C269036-2B39-4228-9D73-972A8C6F40F8}"/>
    <cellStyle name="Calculation 9 4 3" xfId="7633" xr:uid="{27F5B36D-05D5-4F39-8277-B7C976E8C8F3}"/>
    <cellStyle name="Calculation 9 5" xfId="7634" xr:uid="{57895AD2-3211-4BCC-BA0E-595284BAF248}"/>
    <cellStyle name="Calculation 9 5 2" xfId="7635" xr:uid="{69469D6D-67BC-4795-96A1-D3D2A20A0F4F}"/>
    <cellStyle name="Calculation 9 5 3" xfId="7636" xr:uid="{D5B2B4D3-AA54-444B-B5F1-0AC10B6EA2C2}"/>
    <cellStyle name="Calculation 9 6" xfId="7637" xr:uid="{5A91DBFB-658C-4F47-A803-01457BE6B05A}"/>
    <cellStyle name="Calculation 9 6 2" xfId="7638" xr:uid="{8F15B0E1-0DD1-474B-8226-6E462C83A17B}"/>
    <cellStyle name="Calculation 9 6 3" xfId="7639" xr:uid="{AEB2417E-2425-4BB9-A615-9C23685B20C1}"/>
    <cellStyle name="Calculation 9 7" xfId="7640" xr:uid="{759B78F3-D31A-4AA6-A260-70515E36F167}"/>
    <cellStyle name="Calculation 9 7 2" xfId="7641" xr:uid="{D72AB9B1-FBC0-4822-A0B2-F938FC92F0EE}"/>
    <cellStyle name="Calculation 9 7 3" xfId="7642" xr:uid="{7C509112-B902-4A19-8CB4-96E803349797}"/>
    <cellStyle name="Calculation 9 8" xfId="7643" xr:uid="{FACC7528-6CB8-4459-AFB1-6BED8E6AB410}"/>
    <cellStyle name="Calculation 9 8 2" xfId="7644" xr:uid="{A20237CB-D297-4614-A0A7-11A94FE03398}"/>
    <cellStyle name="Calculation 9 8 3" xfId="7645" xr:uid="{E731DD25-4281-48C2-BDD2-587323B5BCD8}"/>
    <cellStyle name="Calculation 9 9" xfId="7646" xr:uid="{E88547F8-45B6-4CDE-A5DA-755459AE1E2F}"/>
    <cellStyle name="Calculation 9 9 2" xfId="7647" xr:uid="{8C504433-7962-4193-89DF-49E9D57CE252}"/>
    <cellStyle name="Calculation 9 9 3" xfId="7648" xr:uid="{D2B3C470-9331-4976-8F4E-7789FA98EF30}"/>
    <cellStyle name="Cella collegata" xfId="7649" xr:uid="{C02552DF-78E5-4949-841B-C7E094A00909}"/>
    <cellStyle name="Cella da controllare" xfId="7650" xr:uid="{D708DFB2-CD54-4120-8EAE-73C50769D3F6}"/>
    <cellStyle name="Cella da controllare 2" xfId="7651" xr:uid="{CD8FF217-6FC6-45CB-B565-CA0B9BCE595E}"/>
    <cellStyle name="Cella da controllare 2 2" xfId="7652" xr:uid="{6DA0E1F6-0954-4CB1-9AE8-D01A4D97661F}"/>
    <cellStyle name="Cella da controllare 3" xfId="7653" xr:uid="{11B5C061-D0FB-4334-967E-BE6B220DC7F0}"/>
    <cellStyle name="Cella da controllare 3 2" xfId="7654" xr:uid="{DCD8E37A-172B-478C-975E-354F546FA77B}"/>
    <cellStyle name="Cella da controllare 4" xfId="7655" xr:uid="{77D203A0-3945-4AB6-9DBC-4B94B48ABF34}"/>
    <cellStyle name="Cella da controllare 4 2" xfId="7656" xr:uid="{8C351B65-D336-4B48-B835-015BA407766A}"/>
    <cellStyle name="Cella da controllare 5" xfId="7657" xr:uid="{BF7A57D4-1060-4A96-BA43-8B404F08C70E}"/>
    <cellStyle name="Cella da controllare 5 2" xfId="7658" xr:uid="{62E0F723-700F-48EF-8269-02C3E704652A}"/>
    <cellStyle name="Cella da controllare 6" xfId="7659" xr:uid="{96251CF7-636C-4F14-9147-D91BE27FD9D4}"/>
    <cellStyle name="Cella da controllare 6 2" xfId="7660" xr:uid="{1D3A7F6A-0099-40A3-9849-60F3B9A9F084}"/>
    <cellStyle name="Cella da controllare 7" xfId="7661" xr:uid="{B589E012-7052-497B-99FF-4674681143FC}"/>
    <cellStyle name="Cellule liée" xfId="7662" xr:uid="{F20689CC-F8F9-4772-BC37-CD6108DEFC7A}"/>
    <cellStyle name="Char" xfId="7663" xr:uid="{2C4F14EA-D73F-4B03-AEF2-B865553E0715}"/>
    <cellStyle name="Check Cell" xfId="46" builtinId="23" customBuiltin="1"/>
    <cellStyle name="Check Cell 10" xfId="7664" xr:uid="{AFFA2576-496E-47F1-88DF-F86F77BB3FD0}"/>
    <cellStyle name="Check Cell 10 2" xfId="7665" xr:uid="{F5B2B0AC-8F57-4BFA-8F46-DF0343BDEAC9}"/>
    <cellStyle name="Check Cell 10 2 2" xfId="7666" xr:uid="{3125CA4F-6FEB-4D1F-BB74-7A4411D3A3E3}"/>
    <cellStyle name="Check Cell 10 3" xfId="7667" xr:uid="{0C6B1A44-052F-44F7-9742-5EF7CAABE2B6}"/>
    <cellStyle name="Check Cell 10 3 2" xfId="7668" xr:uid="{2B2B6601-CB21-4DC0-BBEA-CA0E6B2227BB}"/>
    <cellStyle name="Check Cell 10 4" xfId="7669" xr:uid="{1CC7CC01-F17B-4CAA-A1A6-90DC264EF563}"/>
    <cellStyle name="Check Cell 10 4 2" xfId="7670" xr:uid="{7FDB582F-8680-46CB-AA9F-656738CF71C3}"/>
    <cellStyle name="Check Cell 10 5" xfId="7671" xr:uid="{BF088628-46EB-40EC-8FF1-38F8955199AF}"/>
    <cellStyle name="Check Cell 10 5 2" xfId="7672" xr:uid="{BACFC8FE-B497-482A-9747-2D4C85711C7F}"/>
    <cellStyle name="Check Cell 10 6" xfId="7673" xr:uid="{950B70CE-19DF-4F45-BEEE-0F6D79F4FCA2}"/>
    <cellStyle name="Check Cell 10 6 2" xfId="7674" xr:uid="{3EE5F10B-7220-41A7-8A4D-457B1AF927A0}"/>
    <cellStyle name="Check Cell 10 7" xfId="7675" xr:uid="{C7F80813-FF63-4E7E-8CFB-37DFE7A3B7A4}"/>
    <cellStyle name="Check Cell 11" xfId="7676" xr:uid="{735969D4-BD47-407F-90BF-7E24F2B71DCB}"/>
    <cellStyle name="Check Cell 12" xfId="7677" xr:uid="{AFDE9231-38D0-414E-8FC2-19184D8FBE2F}"/>
    <cellStyle name="Check Cell 13" xfId="7678" xr:uid="{90DE33F8-7E4C-412D-B5D8-B2D2F936E4A9}"/>
    <cellStyle name="Check Cell 14" xfId="7679" xr:uid="{C0C66416-4412-445F-A41F-4C2B4CAF39C8}"/>
    <cellStyle name="Check Cell 15" xfId="7680" xr:uid="{847E738F-E51E-4F8B-865C-0FDB94AF02E3}"/>
    <cellStyle name="Check Cell 16" xfId="7681" xr:uid="{1C4428F2-626E-482B-8296-806721A93E89}"/>
    <cellStyle name="Check Cell 17" xfId="7682" xr:uid="{5FC74234-1E1A-4F97-A49B-4C7684BF0F8C}"/>
    <cellStyle name="Check Cell 18" xfId="7683" xr:uid="{4D1DFB0A-D5E7-4F0B-A295-D1838F607367}"/>
    <cellStyle name="Check Cell 19" xfId="7684" xr:uid="{3E354341-3764-4A99-A300-86FD7F1B846D}"/>
    <cellStyle name="Check Cell 2" xfId="7685" xr:uid="{E35792BB-EC16-44CB-AEB1-7284211614DA}"/>
    <cellStyle name="Check Cell 2 10" xfId="7686" xr:uid="{6BC087AA-96CF-4038-A6EE-EAFB566D1665}"/>
    <cellStyle name="Check Cell 2 10 2" xfId="7687" xr:uid="{3D929CD4-1C8B-4AB4-B799-20C984F155FE}"/>
    <cellStyle name="Check Cell 2 10 2 2" xfId="7688" xr:uid="{A8BF4F0E-33EB-45EB-9179-BBD58B835E65}"/>
    <cellStyle name="Check Cell 2 10 3" xfId="7689" xr:uid="{B4E87587-0EEF-46DA-86CB-10185EAFC252}"/>
    <cellStyle name="Check Cell 2 10 3 2" xfId="7690" xr:uid="{B44638B9-D829-4455-8AA4-8EA63C51E79F}"/>
    <cellStyle name="Check Cell 2 10 4" xfId="7691" xr:uid="{1134AB72-CF73-44BF-9BF8-5EF9B1B3B1E7}"/>
    <cellStyle name="Check Cell 2 10 4 2" xfId="7692" xr:uid="{F30F0F42-8ACD-49AD-9202-F55CD098975C}"/>
    <cellStyle name="Check Cell 2 10 5" xfId="7693" xr:uid="{B7A63DD7-4038-4F68-8E79-444D2C90ED14}"/>
    <cellStyle name="Check Cell 2 10 5 2" xfId="7694" xr:uid="{9C2961F5-924E-4A86-A728-972D9ADFA38D}"/>
    <cellStyle name="Check Cell 2 10 6" xfId="7695" xr:uid="{EC03388D-E471-4036-BA38-00AD02352D0A}"/>
    <cellStyle name="Check Cell 2 10 6 2" xfId="7696" xr:uid="{D3EC74A0-CF03-4D25-939B-6A8857B716EB}"/>
    <cellStyle name="Check Cell 2 10 7" xfId="7697" xr:uid="{D9CF0A1C-2547-4C2E-874A-7EF797175CDF}"/>
    <cellStyle name="Check Cell 2 11" xfId="7698" xr:uid="{27D822C8-ED6F-4D69-9766-C2D9F2F28F47}"/>
    <cellStyle name="Check Cell 2 11 2" xfId="7699" xr:uid="{EA2963C3-84A0-4FCF-BAF2-4CCD2E407A12}"/>
    <cellStyle name="Check Cell 2 11 2 2" xfId="7700" xr:uid="{808B308C-3D7E-4BFB-8B1A-BCF73112A9A9}"/>
    <cellStyle name="Check Cell 2 11 3" xfId="7701" xr:uid="{B4201BC0-E953-4E08-8ABD-2535661727B3}"/>
    <cellStyle name="Check Cell 2 11 3 2" xfId="7702" xr:uid="{44F6701C-15D8-4C0E-933F-4FD00D009FAB}"/>
    <cellStyle name="Check Cell 2 11 4" xfId="7703" xr:uid="{A630F124-20B8-475A-A2EC-DBB1AC7C5CE0}"/>
    <cellStyle name="Check Cell 2 11 4 2" xfId="7704" xr:uid="{BE5C4363-4EC0-4A9A-A51A-158FDA18BD89}"/>
    <cellStyle name="Check Cell 2 11 5" xfId="7705" xr:uid="{161715CD-7F1A-4B07-A074-5C50D9E89C7B}"/>
    <cellStyle name="Check Cell 2 11 5 2" xfId="7706" xr:uid="{90338D30-37D5-4B84-93E9-4A26A9795978}"/>
    <cellStyle name="Check Cell 2 11 6" xfId="7707" xr:uid="{EC41B5F0-62FB-471B-AB5E-D6812B45092C}"/>
    <cellStyle name="Check Cell 2 11 6 2" xfId="7708" xr:uid="{313BD147-CA4E-42C8-BAB9-9301B50DAD30}"/>
    <cellStyle name="Check Cell 2 11 7" xfId="7709" xr:uid="{61157F0C-932D-42F0-BC3C-CE5E02CA1633}"/>
    <cellStyle name="Check Cell 2 12" xfId="7710" xr:uid="{AECA776E-B6E2-457D-A4BF-82AF607291A1}"/>
    <cellStyle name="Check Cell 2 12 2" xfId="7711" xr:uid="{DA3D304D-1244-4576-BCBE-4E0585F26530}"/>
    <cellStyle name="Check Cell 2 13" xfId="7712" xr:uid="{1246E2CC-5095-4B71-960A-9597A82C706B}"/>
    <cellStyle name="Check Cell 2 13 2" xfId="7713" xr:uid="{508D1285-4E9E-4D4F-8C5E-4C3AFA125A44}"/>
    <cellStyle name="Check Cell 2 14" xfId="7714" xr:uid="{1C84B027-7089-4517-AA61-BCA1196A3354}"/>
    <cellStyle name="Check Cell 2 14 2" xfId="7715" xr:uid="{9139E4F3-D519-40FB-8F24-7EAEC84BA46B}"/>
    <cellStyle name="Check Cell 2 15" xfId="7716" xr:uid="{BE06717F-B007-4DF0-B9E6-4689F0BB88DA}"/>
    <cellStyle name="Check Cell 2 15 2" xfId="7717" xr:uid="{C2F3297B-39D6-42AD-8DB8-1DC0BEA32775}"/>
    <cellStyle name="Check Cell 2 16" xfId="7718" xr:uid="{651309C7-255E-47BF-AC1F-332B60895FD0}"/>
    <cellStyle name="Check Cell 2 16 2" xfId="7719" xr:uid="{3A3E149F-8883-41DA-9F8F-D256F2295BC7}"/>
    <cellStyle name="Check Cell 2 17" xfId="7720" xr:uid="{85F5308E-1E72-4045-9BF3-043CC9FD71F4}"/>
    <cellStyle name="Check Cell 2 18" xfId="42253" xr:uid="{1F068498-4AB1-4B87-B4E5-8A0312BC2394}"/>
    <cellStyle name="Check Cell 2 2" xfId="7721" xr:uid="{4184E210-9DE9-4055-A464-9F28EF58B744}"/>
    <cellStyle name="Check Cell 2 2 2" xfId="7722" xr:uid="{B37F7299-A0F9-4DC4-A54C-9012405E0698}"/>
    <cellStyle name="Check Cell 2 2 2 2" xfId="7723" xr:uid="{E1B16E32-D4D5-476C-98BB-C196F218B2F5}"/>
    <cellStyle name="Check Cell 2 2 3" xfId="7724" xr:uid="{B76FCFC9-1D80-492B-83BF-8F9E1FA71754}"/>
    <cellStyle name="Check Cell 2 2 3 2" xfId="7725" xr:uid="{90C87F4A-F1CF-4942-B981-7AFE263B520E}"/>
    <cellStyle name="Check Cell 2 2 4" xfId="7726" xr:uid="{50AAE0B1-F615-45E6-A850-C55ACAAC32D6}"/>
    <cellStyle name="Check Cell 2 2 4 2" xfId="7727" xr:uid="{6A0324E1-5B58-44B8-A572-F8BA22A79F15}"/>
    <cellStyle name="Check Cell 2 2 5" xfId="7728" xr:uid="{7942B791-E683-4FD4-A7E6-AA719954797C}"/>
    <cellStyle name="Check Cell 2 2 5 2" xfId="7729" xr:uid="{23F5BE4B-792C-4FD7-AB14-2535389A59E6}"/>
    <cellStyle name="Check Cell 2 2 6" xfId="7730" xr:uid="{7A07BD48-4DAA-4B7E-9C22-965E7D478B13}"/>
    <cellStyle name="Check Cell 2 2 6 2" xfId="7731" xr:uid="{DFE0E27A-C7D2-4F96-B396-42C057CA1FCC}"/>
    <cellStyle name="Check Cell 2 2 7" xfId="7732" xr:uid="{222B6F0E-82F5-404D-AD29-50B641294F5E}"/>
    <cellStyle name="Check Cell 2 3" xfId="7733" xr:uid="{94BF7DA9-6693-4B32-BC4D-393160F75341}"/>
    <cellStyle name="Check Cell 2 3 2" xfId="7734" xr:uid="{2AC0ED1D-B2FE-4B1E-A779-751C5AB45155}"/>
    <cellStyle name="Check Cell 2 3 2 2" xfId="7735" xr:uid="{256EA111-4F5A-486D-A67C-1FB53085F840}"/>
    <cellStyle name="Check Cell 2 3 3" xfId="7736" xr:uid="{1E4DC28E-5806-4AA7-910B-86373FF64458}"/>
    <cellStyle name="Check Cell 2 3 3 2" xfId="7737" xr:uid="{BBA21E81-CE1E-430A-8AF8-FF9A421EEE77}"/>
    <cellStyle name="Check Cell 2 3 4" xfId="7738" xr:uid="{13636DE6-8862-4353-A888-4E2A8F7100D8}"/>
    <cellStyle name="Check Cell 2 3 4 2" xfId="7739" xr:uid="{CCF9BA00-2D08-4D19-B16E-4F045465E95B}"/>
    <cellStyle name="Check Cell 2 3 5" xfId="7740" xr:uid="{1F9E8DEA-3B11-457C-922F-72123AEFC529}"/>
    <cellStyle name="Check Cell 2 3 5 2" xfId="7741" xr:uid="{FF8DE6E5-EB43-4C04-BB55-CAA70978594A}"/>
    <cellStyle name="Check Cell 2 3 6" xfId="7742" xr:uid="{850A0FAD-90FB-4214-A4D2-DA21D4CE430B}"/>
    <cellStyle name="Check Cell 2 3 6 2" xfId="7743" xr:uid="{8C99572C-2BD2-447F-A418-EF118512E46E}"/>
    <cellStyle name="Check Cell 2 3 7" xfId="7744" xr:uid="{1502A007-AA23-48B4-A29C-606E5538C075}"/>
    <cellStyle name="Check Cell 2 4" xfId="7745" xr:uid="{828570ED-2729-487E-BFCA-F5FD1643C615}"/>
    <cellStyle name="Check Cell 2 4 2" xfId="7746" xr:uid="{23C7730C-2165-4C7F-8B26-DE13DC2DBF10}"/>
    <cellStyle name="Check Cell 2 4 2 2" xfId="7747" xr:uid="{39D6D39D-7B47-4211-BBB0-0B0DF0F21DAF}"/>
    <cellStyle name="Check Cell 2 4 3" xfId="7748" xr:uid="{16045926-7A3D-473E-A22C-A1DB082228C3}"/>
    <cellStyle name="Check Cell 2 4 3 2" xfId="7749" xr:uid="{2303A4E4-EB10-4E3E-9CB2-E8C4670813BC}"/>
    <cellStyle name="Check Cell 2 4 4" xfId="7750" xr:uid="{A8672C04-C53A-4A2C-9F7C-F00D4A3D68CD}"/>
    <cellStyle name="Check Cell 2 4 4 2" xfId="7751" xr:uid="{91671CF0-D7AE-4E03-A263-A1E7C03EB540}"/>
    <cellStyle name="Check Cell 2 4 5" xfId="7752" xr:uid="{0A350EAF-AFA5-43EF-BB61-615EE4E7E92F}"/>
    <cellStyle name="Check Cell 2 4 5 2" xfId="7753" xr:uid="{3819CA42-C998-4296-90FC-4AEC7EBC0FDB}"/>
    <cellStyle name="Check Cell 2 4 6" xfId="7754" xr:uid="{A9CB5CE8-A3E1-48A5-8712-37512C386839}"/>
    <cellStyle name="Check Cell 2 4 6 2" xfId="7755" xr:uid="{A97461F0-1721-4B8C-8313-4E7BB21EE3A7}"/>
    <cellStyle name="Check Cell 2 4 7" xfId="7756" xr:uid="{FEA89812-2F75-4BA5-9C30-57B775023AB4}"/>
    <cellStyle name="Check Cell 2 5" xfId="7757" xr:uid="{D5A2CDD9-3E03-463C-A3CF-0B3952629447}"/>
    <cellStyle name="Check Cell 2 5 2" xfId="7758" xr:uid="{3AB9C7E2-F727-42E6-8D95-CB6FEC4FBC75}"/>
    <cellStyle name="Check Cell 2 5 2 2" xfId="7759" xr:uid="{65EFCE6B-ABDA-484F-8435-79F02C6A7E4C}"/>
    <cellStyle name="Check Cell 2 5 3" xfId="7760" xr:uid="{148B1B40-4319-4C47-82FD-A52A76DC4477}"/>
    <cellStyle name="Check Cell 2 5 3 2" xfId="7761" xr:uid="{0ABD762E-82A6-45F1-9B4A-0742B37E0949}"/>
    <cellStyle name="Check Cell 2 5 4" xfId="7762" xr:uid="{0DB7FD2D-4F45-42A8-BA2C-0B803E7B73A7}"/>
    <cellStyle name="Check Cell 2 5 4 2" xfId="7763" xr:uid="{8E86FC82-DB18-433B-9E45-28EC6B30DEB6}"/>
    <cellStyle name="Check Cell 2 5 5" xfId="7764" xr:uid="{A81ED90E-FDAF-4BB0-A5B3-FC17C13F16E5}"/>
    <cellStyle name="Check Cell 2 5 5 2" xfId="7765" xr:uid="{D39CD093-C86E-41CA-8B7E-AFEF02730F8C}"/>
    <cellStyle name="Check Cell 2 5 6" xfId="7766" xr:uid="{19DBB3F2-84EB-4F56-8F25-075147ECB5C1}"/>
    <cellStyle name="Check Cell 2 5 6 2" xfId="7767" xr:uid="{5C1D20AE-E053-43AE-B733-639CC9D15028}"/>
    <cellStyle name="Check Cell 2 5 7" xfId="7768" xr:uid="{34C0EC3E-36CB-4961-9AD3-D92EC916AF61}"/>
    <cellStyle name="Check Cell 2 6" xfId="7769" xr:uid="{06EA581D-281A-4F71-AECD-D38780C6341B}"/>
    <cellStyle name="Check Cell 2 6 2" xfId="7770" xr:uid="{FCCD2FF3-0171-477D-B9C5-128DCAE0F409}"/>
    <cellStyle name="Check Cell 2 6 2 2" xfId="7771" xr:uid="{9919DB18-9B1E-4A42-8685-1C5EF5DCABDB}"/>
    <cellStyle name="Check Cell 2 6 3" xfId="7772" xr:uid="{EB5116BE-C927-4210-88D7-8EC0C352320D}"/>
    <cellStyle name="Check Cell 2 6 3 2" xfId="7773" xr:uid="{E30DC662-2F33-4A33-803A-C1BF8F591AAD}"/>
    <cellStyle name="Check Cell 2 6 4" xfId="7774" xr:uid="{4B010E94-B6EF-4B59-899C-75261A0B0A5D}"/>
    <cellStyle name="Check Cell 2 6 4 2" xfId="7775" xr:uid="{14A97B60-B374-4615-9640-E00BDB42140B}"/>
    <cellStyle name="Check Cell 2 6 5" xfId="7776" xr:uid="{D12ED604-133F-42A5-8B28-0102C9086454}"/>
    <cellStyle name="Check Cell 2 6 5 2" xfId="7777" xr:uid="{5120C6D0-1A90-4172-9876-27055B37A489}"/>
    <cellStyle name="Check Cell 2 6 6" xfId="7778" xr:uid="{5213A1C3-2F5B-4B54-A10E-E3AD0892025D}"/>
    <cellStyle name="Check Cell 2 6 6 2" xfId="7779" xr:uid="{80398559-80C0-4959-B2F7-8FA58DDC8027}"/>
    <cellStyle name="Check Cell 2 6 7" xfId="7780" xr:uid="{C8947E8D-8BE0-4319-A086-9A0D7D8701A5}"/>
    <cellStyle name="Check Cell 2 7" xfId="7781" xr:uid="{932146D3-1442-467C-B1D6-5DD597D72F3E}"/>
    <cellStyle name="Check Cell 2 7 2" xfId="7782" xr:uid="{1C977425-A7C6-4FAA-A775-A179797FDCDF}"/>
    <cellStyle name="Check Cell 2 7 2 2" xfId="7783" xr:uid="{8F6E5637-4102-4CD2-BA6B-9BA01DBC71A8}"/>
    <cellStyle name="Check Cell 2 7 3" xfId="7784" xr:uid="{3BF3044A-D369-49AB-9C9F-FB6473323169}"/>
    <cellStyle name="Check Cell 2 7 3 2" xfId="7785" xr:uid="{26670192-73AA-4FD5-8EE3-9F4B5525960C}"/>
    <cellStyle name="Check Cell 2 7 4" xfId="7786" xr:uid="{11505823-4BC6-4148-9054-CFB9ED208FFB}"/>
    <cellStyle name="Check Cell 2 7 4 2" xfId="7787" xr:uid="{B98EBA3E-2CFD-4690-B938-4F9229A21C72}"/>
    <cellStyle name="Check Cell 2 7 5" xfId="7788" xr:uid="{9C7B2B5F-7100-4426-BE06-AA85B882C542}"/>
    <cellStyle name="Check Cell 2 7 5 2" xfId="7789" xr:uid="{2537B01B-A99D-45A7-B026-3EA29B93EB79}"/>
    <cellStyle name="Check Cell 2 7 6" xfId="7790" xr:uid="{FE182184-4846-4C6D-9983-1C7CD8C67218}"/>
    <cellStyle name="Check Cell 2 7 6 2" xfId="7791" xr:uid="{01A0D42A-6E59-42A0-A4EF-2DBC5CFBEE85}"/>
    <cellStyle name="Check Cell 2 7 7" xfId="7792" xr:uid="{70EBDC98-C4CD-4B85-8B63-8D3A6E5EAB28}"/>
    <cellStyle name="Check Cell 2 8" xfId="7793" xr:uid="{CD625BAC-3C19-45EE-99DC-D8B59824A51C}"/>
    <cellStyle name="Check Cell 2 8 2" xfId="7794" xr:uid="{D0220CBC-DF09-4490-B2E8-8A02C176810D}"/>
    <cellStyle name="Check Cell 2 8 2 2" xfId="7795" xr:uid="{0BE67E3E-FED3-42F6-AC7D-1602448322AE}"/>
    <cellStyle name="Check Cell 2 8 3" xfId="7796" xr:uid="{55C2C256-02B5-4D88-9792-FCFC6A295C9E}"/>
    <cellStyle name="Check Cell 2 8 3 2" xfId="7797" xr:uid="{51CEDC47-28E2-4BD6-86C6-AA298A3F7BBA}"/>
    <cellStyle name="Check Cell 2 8 4" xfId="7798" xr:uid="{00AC6115-AE5D-45AC-BF1D-F99FA62D6F18}"/>
    <cellStyle name="Check Cell 2 8 4 2" xfId="7799" xr:uid="{6F277401-5162-4C20-84CE-E283DE9C95CE}"/>
    <cellStyle name="Check Cell 2 8 5" xfId="7800" xr:uid="{DEFB9CE8-9DD6-4F0A-A64B-EA4D08CAD2CA}"/>
    <cellStyle name="Check Cell 2 8 5 2" xfId="7801" xr:uid="{C98A202A-2F4A-49BD-AFBB-02B795D37723}"/>
    <cellStyle name="Check Cell 2 8 6" xfId="7802" xr:uid="{AF55A790-934D-4E20-980C-901E9C36A7DC}"/>
    <cellStyle name="Check Cell 2 8 6 2" xfId="7803" xr:uid="{93F7E4B5-0628-48ED-A6B8-E78AB0C3CAE9}"/>
    <cellStyle name="Check Cell 2 8 7" xfId="7804" xr:uid="{91D44C64-B5EB-4E04-9947-94CBD88A9E79}"/>
    <cellStyle name="Check Cell 2 9" xfId="7805" xr:uid="{C29A91B1-0D0D-4091-814B-03C0591BA668}"/>
    <cellStyle name="Check Cell 2 9 2" xfId="7806" xr:uid="{21CD0CFF-BC48-495C-9978-D7626C71557C}"/>
    <cellStyle name="Check Cell 2 9 2 2" xfId="7807" xr:uid="{7F68A632-49FB-474B-9FF9-A39E9D727559}"/>
    <cellStyle name="Check Cell 2 9 3" xfId="7808" xr:uid="{B15FC898-20E4-4FE5-9AC7-653C7C2FF3C7}"/>
    <cellStyle name="Check Cell 2 9 3 2" xfId="7809" xr:uid="{38494FF7-EE8F-4FEF-87BE-CD11414D5C5D}"/>
    <cellStyle name="Check Cell 2 9 4" xfId="7810" xr:uid="{F0D307A2-64F7-49C5-8D66-DC8025C08A05}"/>
    <cellStyle name="Check Cell 2 9 4 2" xfId="7811" xr:uid="{0582F19D-04E0-4361-9E8C-083F12388D63}"/>
    <cellStyle name="Check Cell 2 9 5" xfId="7812" xr:uid="{2A1E2EBA-194C-48A9-AC82-4123200D0F30}"/>
    <cellStyle name="Check Cell 2 9 5 2" xfId="7813" xr:uid="{E8CC2C2A-9389-4CB7-B7C3-D1CDC3796EA1}"/>
    <cellStyle name="Check Cell 2 9 6" xfId="7814" xr:uid="{5F1E9967-4E66-4AD0-97D9-C4F0D66FCB71}"/>
    <cellStyle name="Check Cell 2 9 6 2" xfId="7815" xr:uid="{117BB1A1-B067-49B8-9541-DFCF3C01E970}"/>
    <cellStyle name="Check Cell 2 9 7" xfId="7816" xr:uid="{06264605-D789-409A-9710-85D12F60A44F}"/>
    <cellStyle name="Check Cell 20" xfId="7817" xr:uid="{FC065703-63D8-44F9-BB17-895F8B7D5540}"/>
    <cellStyle name="Check Cell 21" xfId="7818" xr:uid="{A91E4C9D-D490-469C-A054-3F139FCFF3B3}"/>
    <cellStyle name="Check Cell 22" xfId="7819" xr:uid="{9143E782-7E2F-4D01-BA81-EADDDC6A82E3}"/>
    <cellStyle name="Check Cell 23" xfId="7820" xr:uid="{1046E671-0C12-4E9C-AEE6-FABBF08B2D0A}"/>
    <cellStyle name="Check Cell 24" xfId="7821" xr:uid="{BB5F4235-F16D-4EF5-8D65-09BB7EFC86AC}"/>
    <cellStyle name="Check Cell 25" xfId="7822" xr:uid="{0E7E42E0-5388-49BB-A607-C484224EDEAE}"/>
    <cellStyle name="Check Cell 26" xfId="7823" xr:uid="{B42209C3-CB8C-4903-94F9-DA44A8FC4FDF}"/>
    <cellStyle name="Check Cell 27" xfId="7824" xr:uid="{E40D0C0C-341B-41C0-B097-9C0EB7EAB701}"/>
    <cellStyle name="Check Cell 28" xfId="7825" xr:uid="{C5BDCB3E-C7AE-44B0-A1E1-1566EDFEFCB0}"/>
    <cellStyle name="Check Cell 29" xfId="7826" xr:uid="{1BDF2520-F749-4C7B-92B8-D66F848C0CC4}"/>
    <cellStyle name="Check Cell 3" xfId="7827" xr:uid="{CA58C589-8023-4B52-B0CD-C08C784BE4E1}"/>
    <cellStyle name="Check Cell 3 10" xfId="7828" xr:uid="{366F8A91-7215-4F2C-AD20-A5777940ED96}"/>
    <cellStyle name="Check Cell 3 10 2" xfId="7829" xr:uid="{38364AC4-1165-434E-952C-B8FDEEC8A407}"/>
    <cellStyle name="Check Cell 3 10 2 2" xfId="7830" xr:uid="{B96456F1-3A49-4D8C-B59C-837174D38227}"/>
    <cellStyle name="Check Cell 3 10 3" xfId="7831" xr:uid="{16AC5984-D5C5-445E-ACF4-6055B13BA3C7}"/>
    <cellStyle name="Check Cell 3 10 3 2" xfId="7832" xr:uid="{1C9C1968-C3C8-481D-A4FD-EEA88D9FA9B3}"/>
    <cellStyle name="Check Cell 3 10 4" xfId="7833" xr:uid="{F2AD6B45-0888-43F6-A0CE-3660BD9D7BA9}"/>
    <cellStyle name="Check Cell 3 10 4 2" xfId="7834" xr:uid="{1F00643A-765F-4C57-965A-B2407F91EC45}"/>
    <cellStyle name="Check Cell 3 10 5" xfId="7835" xr:uid="{BB15E455-34EE-4CD9-A34B-A3D60619BA34}"/>
    <cellStyle name="Check Cell 3 10 5 2" xfId="7836" xr:uid="{B3DCEACF-0866-4F36-8AF3-4EDEEE240575}"/>
    <cellStyle name="Check Cell 3 10 6" xfId="7837" xr:uid="{76C6A225-CC17-4EF4-8ACD-B9D43BBA268F}"/>
    <cellStyle name="Check Cell 3 10 6 2" xfId="7838" xr:uid="{543BF53F-C1E1-4FB0-B0AD-7F2C6542A319}"/>
    <cellStyle name="Check Cell 3 10 7" xfId="7839" xr:uid="{46DAE986-C770-4A45-86A4-9D4A3ABB8176}"/>
    <cellStyle name="Check Cell 3 11" xfId="7840" xr:uid="{DC852774-4987-4262-B74B-F88D1CF5E0D3}"/>
    <cellStyle name="Check Cell 3 11 2" xfId="7841" xr:uid="{791F70E5-3BB7-4860-8D98-BEDDE1A46426}"/>
    <cellStyle name="Check Cell 3 11 2 2" xfId="7842" xr:uid="{1C7EB104-CA5E-40F2-ABE6-8FD7235EFAD3}"/>
    <cellStyle name="Check Cell 3 11 3" xfId="7843" xr:uid="{F54061BC-CBC1-4BBC-81EC-DFD001EF9339}"/>
    <cellStyle name="Check Cell 3 11 3 2" xfId="7844" xr:uid="{CEDB1507-83BB-422F-A4B8-FC87DF71F3A2}"/>
    <cellStyle name="Check Cell 3 11 4" xfId="7845" xr:uid="{C28E5DDC-2E7E-4885-B0CA-37D53CB0701B}"/>
    <cellStyle name="Check Cell 3 11 4 2" xfId="7846" xr:uid="{15F093B0-AB87-478B-AB6B-9C6882ED33B6}"/>
    <cellStyle name="Check Cell 3 11 5" xfId="7847" xr:uid="{1617B557-5CBC-4E55-BCF5-AEF4CC401C24}"/>
    <cellStyle name="Check Cell 3 11 5 2" xfId="7848" xr:uid="{FBAD76AC-CCEC-4B1E-83D5-B492CDB1C26D}"/>
    <cellStyle name="Check Cell 3 11 6" xfId="7849" xr:uid="{A9FC65F1-0B0E-4EE5-8E62-F61084302B2A}"/>
    <cellStyle name="Check Cell 3 11 6 2" xfId="7850" xr:uid="{F9EE2F26-B820-4F1A-BD39-73D032EE5A5F}"/>
    <cellStyle name="Check Cell 3 11 7" xfId="7851" xr:uid="{04175DA8-7775-4F14-80E9-28AE97AD6B03}"/>
    <cellStyle name="Check Cell 3 12" xfId="7852" xr:uid="{A1EDF089-916F-4A0E-B660-2B3AF8D3964E}"/>
    <cellStyle name="Check Cell 3 12 2" xfId="7853" xr:uid="{778415E5-94AC-400A-AA31-84420A6D7E73}"/>
    <cellStyle name="Check Cell 3 13" xfId="7854" xr:uid="{21C2F34A-A795-4E72-AA95-AEF11BAD6CC2}"/>
    <cellStyle name="Check Cell 3 13 2" xfId="7855" xr:uid="{238DD44C-EA2D-4B05-B4E0-8F14C25F0F7A}"/>
    <cellStyle name="Check Cell 3 14" xfId="7856" xr:uid="{7B394774-A52D-4612-BB2B-83EBF223282A}"/>
    <cellStyle name="Check Cell 3 14 2" xfId="7857" xr:uid="{772A42FD-11F4-4103-AFD6-C55B5A01CEB4}"/>
    <cellStyle name="Check Cell 3 15" xfId="7858" xr:uid="{B9C593CB-305F-4EC6-A71B-A82549557D97}"/>
    <cellStyle name="Check Cell 3 15 2" xfId="7859" xr:uid="{88BBC543-E511-462D-A883-8730203CD884}"/>
    <cellStyle name="Check Cell 3 16" xfId="7860" xr:uid="{CF0B9DF2-7720-4692-9DB8-FF90080753FA}"/>
    <cellStyle name="Check Cell 3 16 2" xfId="7861" xr:uid="{B3C9EC0D-2145-4338-ADA3-40A35D916847}"/>
    <cellStyle name="Check Cell 3 17" xfId="7862" xr:uid="{162FE0D6-AA4C-4ACA-AC6C-0E31B24244D2}"/>
    <cellStyle name="Check Cell 3 18" xfId="42322" xr:uid="{3FBDCE9E-2E70-4DA8-9F5B-4D4252047D78}"/>
    <cellStyle name="Check Cell 3 2" xfId="7863" xr:uid="{35968DA6-7F0C-444C-85B6-819B51EB6170}"/>
    <cellStyle name="Check Cell 3 2 2" xfId="7864" xr:uid="{ACA57126-54C7-4F06-8C77-8CF07E3B3DA1}"/>
    <cellStyle name="Check Cell 3 2 2 2" xfId="7865" xr:uid="{22E5F1C2-66CC-4BF0-BE47-BA95F24E45EB}"/>
    <cellStyle name="Check Cell 3 2 3" xfId="7866" xr:uid="{33935CFB-3643-4607-8282-42AF14C8F80C}"/>
    <cellStyle name="Check Cell 3 2 3 2" xfId="7867" xr:uid="{139B4019-9D99-4BA7-B651-255AB93D4C56}"/>
    <cellStyle name="Check Cell 3 2 4" xfId="7868" xr:uid="{909168CE-6422-414A-AB7F-0889206BE2D6}"/>
    <cellStyle name="Check Cell 3 2 4 2" xfId="7869" xr:uid="{F0688A19-57F6-4532-B2C0-553F352A3700}"/>
    <cellStyle name="Check Cell 3 2 5" xfId="7870" xr:uid="{44EF8AB6-369C-4511-8948-4B114A2BF469}"/>
    <cellStyle name="Check Cell 3 2 5 2" xfId="7871" xr:uid="{B174D23F-420B-4EA0-91B0-727F8D5E3F42}"/>
    <cellStyle name="Check Cell 3 2 6" xfId="7872" xr:uid="{255A12B7-15E8-4DE2-A2E3-CD13FA8E369E}"/>
    <cellStyle name="Check Cell 3 2 6 2" xfId="7873" xr:uid="{E5787BB2-6878-4046-B1B9-A346FB04A7A0}"/>
    <cellStyle name="Check Cell 3 2 7" xfId="7874" xr:uid="{412BDDAD-EBFA-43E2-B4D2-7330E2E5A946}"/>
    <cellStyle name="Check Cell 3 3" xfId="7875" xr:uid="{1961D616-F091-4235-8A34-77E0844CD218}"/>
    <cellStyle name="Check Cell 3 3 2" xfId="7876" xr:uid="{12037761-3DB1-47C9-A489-F678CD46AEF0}"/>
    <cellStyle name="Check Cell 3 3 2 2" xfId="7877" xr:uid="{910738A7-8D68-4DA6-A8D7-6FE81D855B64}"/>
    <cellStyle name="Check Cell 3 3 3" xfId="7878" xr:uid="{8EACB08F-75AF-4780-A71D-9D85ADF9384A}"/>
    <cellStyle name="Check Cell 3 3 3 2" xfId="7879" xr:uid="{8FD30027-EB79-4AAA-8225-A3EF630579D6}"/>
    <cellStyle name="Check Cell 3 3 4" xfId="7880" xr:uid="{16C87A98-5245-4401-A49A-56CCC86B6784}"/>
    <cellStyle name="Check Cell 3 3 4 2" xfId="7881" xr:uid="{C4F31BD0-8DD2-40F7-B78B-FBB651C92057}"/>
    <cellStyle name="Check Cell 3 3 5" xfId="7882" xr:uid="{55E96AB7-B80C-48C9-BE02-BF58BF66D6D7}"/>
    <cellStyle name="Check Cell 3 3 5 2" xfId="7883" xr:uid="{B0112D02-F475-468F-8336-B8EB02CCAB32}"/>
    <cellStyle name="Check Cell 3 3 6" xfId="7884" xr:uid="{CF7020C4-4601-4629-9991-FE9D24C61893}"/>
    <cellStyle name="Check Cell 3 3 6 2" xfId="7885" xr:uid="{71C4F99B-D2B0-48CE-A273-420449B601B0}"/>
    <cellStyle name="Check Cell 3 3 7" xfId="7886" xr:uid="{92E72F12-33BD-4592-AA24-234EE14AB22C}"/>
    <cellStyle name="Check Cell 3 4" xfId="7887" xr:uid="{B0C68274-4F2C-4374-A322-52D45C0E2C80}"/>
    <cellStyle name="Check Cell 3 4 2" xfId="7888" xr:uid="{00A7EFE6-5B69-4BFE-A361-2FF617CDC845}"/>
    <cellStyle name="Check Cell 3 4 2 2" xfId="7889" xr:uid="{37FD38B2-8EE1-4A0B-8D90-28BDCEDF7588}"/>
    <cellStyle name="Check Cell 3 4 3" xfId="7890" xr:uid="{563F50FA-52E7-4D50-8C3A-486538C64DA2}"/>
    <cellStyle name="Check Cell 3 4 3 2" xfId="7891" xr:uid="{F74513D0-F223-474F-960D-083F76EF4426}"/>
    <cellStyle name="Check Cell 3 4 4" xfId="7892" xr:uid="{737615E0-540F-4E81-B63C-2902343881AD}"/>
    <cellStyle name="Check Cell 3 4 4 2" xfId="7893" xr:uid="{D54873F4-DB77-4006-AE8C-7D18B480E52B}"/>
    <cellStyle name="Check Cell 3 4 5" xfId="7894" xr:uid="{FEF1B298-8517-4A7D-94BB-8068324735C3}"/>
    <cellStyle name="Check Cell 3 4 5 2" xfId="7895" xr:uid="{4E3C31CC-6906-4BCC-862D-73DCEF8519DF}"/>
    <cellStyle name="Check Cell 3 4 6" xfId="7896" xr:uid="{BF6B6EED-C0A2-4D3B-90B0-14A6DBE601AC}"/>
    <cellStyle name="Check Cell 3 4 6 2" xfId="7897" xr:uid="{0F46BCE7-D08C-4E3B-8E39-1976743CB928}"/>
    <cellStyle name="Check Cell 3 4 7" xfId="7898" xr:uid="{25DDFAEE-8C33-4C4D-9F80-ADC3944D9BA5}"/>
    <cellStyle name="Check Cell 3 5" xfId="7899" xr:uid="{82A0B7F1-82A9-457B-859C-2F668512024C}"/>
    <cellStyle name="Check Cell 3 5 2" xfId="7900" xr:uid="{FE06CE3E-7549-48B0-A721-8248C570944F}"/>
    <cellStyle name="Check Cell 3 5 2 2" xfId="7901" xr:uid="{B7C1786B-79CA-4C1F-9714-495E7284699D}"/>
    <cellStyle name="Check Cell 3 5 3" xfId="7902" xr:uid="{216DB43C-6C03-42F6-825A-27BFB6D838B4}"/>
    <cellStyle name="Check Cell 3 5 3 2" xfId="7903" xr:uid="{20477FA1-6D51-40CE-841B-543D50D38856}"/>
    <cellStyle name="Check Cell 3 5 4" xfId="7904" xr:uid="{7170F94B-472D-4DB5-99D8-85F960713A84}"/>
    <cellStyle name="Check Cell 3 5 4 2" xfId="7905" xr:uid="{C1174672-C6A9-4481-9C82-9C8CAB657A87}"/>
    <cellStyle name="Check Cell 3 5 5" xfId="7906" xr:uid="{2BB9A076-9369-40C6-80C6-3CAAAA5BB12D}"/>
    <cellStyle name="Check Cell 3 5 5 2" xfId="7907" xr:uid="{672C8D6E-D08D-4D4A-83AB-05F33135639E}"/>
    <cellStyle name="Check Cell 3 5 6" xfId="7908" xr:uid="{776799D9-354C-45F9-A448-F7E74062B605}"/>
    <cellStyle name="Check Cell 3 5 6 2" xfId="7909" xr:uid="{82CAFC9B-2D15-4ACB-9014-B2F4545F4914}"/>
    <cellStyle name="Check Cell 3 5 7" xfId="7910" xr:uid="{5722FE4F-6A32-4DB6-AF67-256261BAAD56}"/>
    <cellStyle name="Check Cell 3 6" xfId="7911" xr:uid="{45B77A9F-4194-4FC5-A8A1-C17525989DA0}"/>
    <cellStyle name="Check Cell 3 6 2" xfId="7912" xr:uid="{AB6B3CD1-D00C-444D-8CC7-17DD419849FD}"/>
    <cellStyle name="Check Cell 3 6 2 2" xfId="7913" xr:uid="{351793A2-400B-4FE1-9654-666A9FBD7436}"/>
    <cellStyle name="Check Cell 3 6 3" xfId="7914" xr:uid="{FD9E7CE0-6FEB-4877-9338-06483EB643CE}"/>
    <cellStyle name="Check Cell 3 6 3 2" xfId="7915" xr:uid="{55041BBB-694A-4036-A2A3-1F96104FB5F4}"/>
    <cellStyle name="Check Cell 3 6 4" xfId="7916" xr:uid="{48F8D17A-2F95-4C79-B38F-95CDFC346589}"/>
    <cellStyle name="Check Cell 3 6 4 2" xfId="7917" xr:uid="{22AA5283-F3E1-4B11-8E1E-0D773B747861}"/>
    <cellStyle name="Check Cell 3 6 5" xfId="7918" xr:uid="{28F94CE7-1344-4411-8B0C-6F6F50FAB410}"/>
    <cellStyle name="Check Cell 3 6 5 2" xfId="7919" xr:uid="{594A99E5-2294-4F23-B87C-C7B3D0FB15EF}"/>
    <cellStyle name="Check Cell 3 6 6" xfId="7920" xr:uid="{5EF52B4D-F4DE-46D1-B26A-F1395BF517B6}"/>
    <cellStyle name="Check Cell 3 6 6 2" xfId="7921" xr:uid="{0FDC7845-CB6B-481C-9924-6C8D1B27CE73}"/>
    <cellStyle name="Check Cell 3 6 7" xfId="7922" xr:uid="{6B085EE8-E347-499B-9C96-D6B20FC5951D}"/>
    <cellStyle name="Check Cell 3 7" xfId="7923" xr:uid="{33A6EE47-6040-45CF-9423-FFBC342CB50D}"/>
    <cellStyle name="Check Cell 3 7 2" xfId="7924" xr:uid="{38B5212C-6333-49C8-9C72-616411EB0CCB}"/>
    <cellStyle name="Check Cell 3 7 2 2" xfId="7925" xr:uid="{63E783FB-2849-47EE-BE54-8F2193B36907}"/>
    <cellStyle name="Check Cell 3 7 3" xfId="7926" xr:uid="{7DC41E47-0DAE-465E-BE4D-C4FF2A51A364}"/>
    <cellStyle name="Check Cell 3 7 3 2" xfId="7927" xr:uid="{6A018CF5-CDEC-430A-922B-038D1BEF69D4}"/>
    <cellStyle name="Check Cell 3 7 4" xfId="7928" xr:uid="{E10A4F9D-8E13-4394-BEC2-0B42669AC83A}"/>
    <cellStyle name="Check Cell 3 7 4 2" xfId="7929" xr:uid="{B55FA552-426B-44A6-8C6F-5DD560D00273}"/>
    <cellStyle name="Check Cell 3 7 5" xfId="7930" xr:uid="{3762B4BB-75DE-4222-A880-489B67EBD98B}"/>
    <cellStyle name="Check Cell 3 7 5 2" xfId="7931" xr:uid="{99F6B8F1-7643-4324-97FC-547059CFA97D}"/>
    <cellStyle name="Check Cell 3 7 6" xfId="7932" xr:uid="{36664724-3096-46D3-8690-99BD24978ACB}"/>
    <cellStyle name="Check Cell 3 7 6 2" xfId="7933" xr:uid="{B398693E-99A8-438D-9966-3402E4580020}"/>
    <cellStyle name="Check Cell 3 7 7" xfId="7934" xr:uid="{AA741D6C-2FAC-48D0-A27C-BDD0FDFCEB71}"/>
    <cellStyle name="Check Cell 3 8" xfId="7935" xr:uid="{9C40CCF4-BACD-4824-B4E8-1A6A3DDECD59}"/>
    <cellStyle name="Check Cell 3 8 2" xfId="7936" xr:uid="{E69639A9-9019-43B7-82AB-38E40C6466DF}"/>
    <cellStyle name="Check Cell 3 8 2 2" xfId="7937" xr:uid="{11D25084-12C4-46A7-97A1-8122EE597B51}"/>
    <cellStyle name="Check Cell 3 8 3" xfId="7938" xr:uid="{AEF312B8-F736-49BF-A9D2-D0080B64CDBC}"/>
    <cellStyle name="Check Cell 3 8 3 2" xfId="7939" xr:uid="{4E11F4B1-5962-4E3F-B068-03883E6D0966}"/>
    <cellStyle name="Check Cell 3 8 4" xfId="7940" xr:uid="{0F3228BB-876E-431A-A4FF-170F1836EC8A}"/>
    <cellStyle name="Check Cell 3 8 4 2" xfId="7941" xr:uid="{1A8104C6-7742-4AB3-B4EA-8EE52739D4CD}"/>
    <cellStyle name="Check Cell 3 8 5" xfId="7942" xr:uid="{CBEB07B1-599F-4DE6-B266-B7E7EC4FA2B9}"/>
    <cellStyle name="Check Cell 3 8 5 2" xfId="7943" xr:uid="{2212BEB5-06E3-4003-9703-F2423AEA1A0A}"/>
    <cellStyle name="Check Cell 3 8 6" xfId="7944" xr:uid="{6EB50FC0-4205-4E64-B7CB-A5E4177D2501}"/>
    <cellStyle name="Check Cell 3 8 6 2" xfId="7945" xr:uid="{3EC5A4FF-3558-4D5C-BCAD-FBF4582013CE}"/>
    <cellStyle name="Check Cell 3 8 7" xfId="7946" xr:uid="{2ECA1B6A-5CC3-4D10-B1A6-5FF5CF021838}"/>
    <cellStyle name="Check Cell 3 9" xfId="7947" xr:uid="{3255CD5B-8DF5-44F8-820A-D3CEC942C870}"/>
    <cellStyle name="Check Cell 3 9 2" xfId="7948" xr:uid="{E59C15D0-E650-4316-9496-D72F1F4788F9}"/>
    <cellStyle name="Check Cell 3 9 2 2" xfId="7949" xr:uid="{A3559920-874C-42F9-890C-FA800CEA1240}"/>
    <cellStyle name="Check Cell 3 9 3" xfId="7950" xr:uid="{0AEC5F56-04E4-46DE-9950-FA60D903B402}"/>
    <cellStyle name="Check Cell 3 9 3 2" xfId="7951" xr:uid="{7E642224-FFFD-4990-BE67-F303FAC8CA9A}"/>
    <cellStyle name="Check Cell 3 9 4" xfId="7952" xr:uid="{7D127F93-5D0F-4FEE-AC59-6180B691F4C9}"/>
    <cellStyle name="Check Cell 3 9 4 2" xfId="7953" xr:uid="{4186DD67-AEC1-43E5-95BD-E56038D42D9D}"/>
    <cellStyle name="Check Cell 3 9 5" xfId="7954" xr:uid="{61C1ADA9-B252-4CF4-B820-407655325EB3}"/>
    <cellStyle name="Check Cell 3 9 5 2" xfId="7955" xr:uid="{AD71DD41-874D-4D10-9C05-E05B450BF27B}"/>
    <cellStyle name="Check Cell 3 9 6" xfId="7956" xr:uid="{DD765853-9D79-4B94-9CE8-DD7C615D32C7}"/>
    <cellStyle name="Check Cell 3 9 6 2" xfId="7957" xr:uid="{BEF74391-DF1C-415C-8FE4-8768082B14F0}"/>
    <cellStyle name="Check Cell 3 9 7" xfId="7958" xr:uid="{AE158224-569A-4DB5-86BD-68A37A571413}"/>
    <cellStyle name="Check Cell 30" xfId="7959" xr:uid="{E71BBC41-CCCC-4EA1-9800-D5D02DF5410F}"/>
    <cellStyle name="Check Cell 31" xfId="7960" xr:uid="{F8B3AB25-8DC0-46BF-9B77-309C5DA0B207}"/>
    <cellStyle name="Check Cell 32" xfId="7961" xr:uid="{0BA38436-1483-4DE4-850F-A5193B8D98DF}"/>
    <cellStyle name="Check Cell 33" xfId="7962" xr:uid="{9E1A0C5B-A8BB-4EBD-BE0F-C85FD4DE94D9}"/>
    <cellStyle name="Check Cell 34" xfId="7963" xr:uid="{21323C43-A79A-4189-8A1B-F920E1561E7B}"/>
    <cellStyle name="Check Cell 35" xfId="7964" xr:uid="{9290C1A8-37B5-4DB2-AC43-790BFD527E5F}"/>
    <cellStyle name="Check Cell 36" xfId="7965" xr:uid="{123EA80E-81E6-4843-9C52-163DDC3EB2CE}"/>
    <cellStyle name="Check Cell 37" xfId="7966" xr:uid="{CED883F0-98E0-4F2B-A7CB-B8A2C2E9B4CD}"/>
    <cellStyle name="Check Cell 38" xfId="7967" xr:uid="{11FF73DD-E46B-449B-BD36-90633C6E7C0C}"/>
    <cellStyle name="Check Cell 39" xfId="7968" xr:uid="{05EE7D69-4B54-46BA-98C4-A58869CA559B}"/>
    <cellStyle name="Check Cell 4" xfId="7969" xr:uid="{B9638BD0-0C40-43DE-9FA6-D0C04B4F3D53}"/>
    <cellStyle name="Check Cell 4 10" xfId="7970" xr:uid="{895A8461-EB3B-4202-A5C6-DEFFF3EB3CE8}"/>
    <cellStyle name="Check Cell 4 10 2" xfId="7971" xr:uid="{7C8F1D65-748B-4326-A94E-21EAC397365A}"/>
    <cellStyle name="Check Cell 4 10 2 2" xfId="7972" xr:uid="{092B6239-B105-4542-A1BF-C74746DB8D85}"/>
    <cellStyle name="Check Cell 4 10 3" xfId="7973" xr:uid="{9C2411FC-6F1A-4063-B448-CDC298D3187F}"/>
    <cellStyle name="Check Cell 4 10 3 2" xfId="7974" xr:uid="{A0601EE5-A978-4350-9DA1-87E4E51C013F}"/>
    <cellStyle name="Check Cell 4 10 4" xfId="7975" xr:uid="{EFECFE9B-70C3-4353-9C0E-B9364D868AB0}"/>
    <cellStyle name="Check Cell 4 10 4 2" xfId="7976" xr:uid="{42A853DF-D91E-487B-B2BE-7CF16E7A17E8}"/>
    <cellStyle name="Check Cell 4 10 5" xfId="7977" xr:uid="{3C1D9E63-5AD8-4DD0-8B01-3887736864E7}"/>
    <cellStyle name="Check Cell 4 10 5 2" xfId="7978" xr:uid="{4D639441-A95E-4A45-A59D-5D121C87022B}"/>
    <cellStyle name="Check Cell 4 10 6" xfId="7979" xr:uid="{5ADE8C84-C272-4C8B-9BB5-2DB1834A32D6}"/>
    <cellStyle name="Check Cell 4 10 6 2" xfId="7980" xr:uid="{F34668E3-B926-4FFB-896A-EFC3882609E9}"/>
    <cellStyle name="Check Cell 4 10 7" xfId="7981" xr:uid="{97489BF2-F1EB-4423-B63D-7A400A892323}"/>
    <cellStyle name="Check Cell 4 11" xfId="7982" xr:uid="{2FEE5848-2805-4B71-8C39-D5791C9D31D6}"/>
    <cellStyle name="Check Cell 4 11 2" xfId="7983" xr:uid="{3DCBE412-AEFD-47ED-B064-6902011AA6FF}"/>
    <cellStyle name="Check Cell 4 11 2 2" xfId="7984" xr:uid="{B74AAD96-CD36-4C48-BE1B-721E6AAD6F52}"/>
    <cellStyle name="Check Cell 4 11 3" xfId="7985" xr:uid="{36BEA6CD-D945-4725-8137-5948EECB465D}"/>
    <cellStyle name="Check Cell 4 11 3 2" xfId="7986" xr:uid="{0922A3C9-221C-4F6A-8C0E-5CF733B2ADBF}"/>
    <cellStyle name="Check Cell 4 11 4" xfId="7987" xr:uid="{392B212C-5E46-4C73-963B-4E780C7E729E}"/>
    <cellStyle name="Check Cell 4 11 4 2" xfId="7988" xr:uid="{E3EDA345-521B-4964-9495-FE6F73B07C83}"/>
    <cellStyle name="Check Cell 4 11 5" xfId="7989" xr:uid="{5F2069EE-FDE0-4A1F-9EFA-83437FF89EDA}"/>
    <cellStyle name="Check Cell 4 11 5 2" xfId="7990" xr:uid="{762C34C5-AB1A-4016-80E4-5A3F4B9C1EF6}"/>
    <cellStyle name="Check Cell 4 11 6" xfId="7991" xr:uid="{C00DAF63-047D-4BF7-850E-132ABFC5DF49}"/>
    <cellStyle name="Check Cell 4 11 6 2" xfId="7992" xr:uid="{F91FA4FF-525A-4ECC-BE1B-3D90E06AB37A}"/>
    <cellStyle name="Check Cell 4 11 7" xfId="7993" xr:uid="{F42F3C96-50FC-4F9C-B1A3-1E05F83657E9}"/>
    <cellStyle name="Check Cell 4 12" xfId="7994" xr:uid="{43CADB3A-8A9C-4D36-88BA-4E87545C8D37}"/>
    <cellStyle name="Check Cell 4 12 2" xfId="7995" xr:uid="{224C83EA-E7F3-4484-9CB1-87AF5DE9A576}"/>
    <cellStyle name="Check Cell 4 13" xfId="7996" xr:uid="{24F148E8-83E4-498A-BC95-2FE39F72A63A}"/>
    <cellStyle name="Check Cell 4 13 2" xfId="7997" xr:uid="{1084D5DE-673C-43BE-AE6C-541E73C5EB40}"/>
    <cellStyle name="Check Cell 4 14" xfId="7998" xr:uid="{A82246DA-7E8F-4554-880D-6F020607160B}"/>
    <cellStyle name="Check Cell 4 14 2" xfId="7999" xr:uid="{4E7AE839-3536-4725-85B6-99F76BC95B35}"/>
    <cellStyle name="Check Cell 4 15" xfId="8000" xr:uid="{29A6F641-6366-45D9-928E-A405C4142D4A}"/>
    <cellStyle name="Check Cell 4 15 2" xfId="8001" xr:uid="{3B83A7DF-F5E4-408F-BC89-D54701A4285B}"/>
    <cellStyle name="Check Cell 4 16" xfId="8002" xr:uid="{C0717258-6E40-4812-90DE-2082A5CE8231}"/>
    <cellStyle name="Check Cell 4 16 2" xfId="8003" xr:uid="{BFF719D7-4B28-4872-80C8-1F236C5839CA}"/>
    <cellStyle name="Check Cell 4 17" xfId="8004" xr:uid="{1FC6B025-373B-407F-815F-54A4DC62F964}"/>
    <cellStyle name="Check Cell 4 2" xfId="8005" xr:uid="{37308938-7B04-4A8B-BD07-83EBB79D6170}"/>
    <cellStyle name="Check Cell 4 2 2" xfId="8006" xr:uid="{C3DD7800-BA24-457C-BF1F-58AF87A65F92}"/>
    <cellStyle name="Check Cell 4 2 2 2" xfId="8007" xr:uid="{E5EB00EB-6506-49F1-9BC7-A72C71D75341}"/>
    <cellStyle name="Check Cell 4 2 3" xfId="8008" xr:uid="{7FBA4E4B-EF51-4415-BDBA-1D8C983AEBCA}"/>
    <cellStyle name="Check Cell 4 2 3 2" xfId="8009" xr:uid="{9CD0DB32-FC6E-436F-A440-C5A911BA43EB}"/>
    <cellStyle name="Check Cell 4 2 4" xfId="8010" xr:uid="{E4187C52-748F-4B45-AABB-1FFF6830095B}"/>
    <cellStyle name="Check Cell 4 2 4 2" xfId="8011" xr:uid="{3FDA35C2-0363-42A3-82F0-DDD8C4C9D6DB}"/>
    <cellStyle name="Check Cell 4 2 5" xfId="8012" xr:uid="{44EC4FDF-A7E3-4289-9ED0-1E9E9D78E8F8}"/>
    <cellStyle name="Check Cell 4 2 5 2" xfId="8013" xr:uid="{8D9F30F9-B165-48AA-B536-415929505AD4}"/>
    <cellStyle name="Check Cell 4 2 6" xfId="8014" xr:uid="{A434AEE8-EF3A-429B-901E-591F97CA45D1}"/>
    <cellStyle name="Check Cell 4 2 6 2" xfId="8015" xr:uid="{DE6D35FF-C9D0-4D01-800F-AB40A539E6BF}"/>
    <cellStyle name="Check Cell 4 2 7" xfId="8016" xr:uid="{EDDBD3E0-DA1E-4BEB-A9F6-875047EE6AEC}"/>
    <cellStyle name="Check Cell 4 3" xfId="8017" xr:uid="{8D91794E-A964-494E-A1BB-D185076095B2}"/>
    <cellStyle name="Check Cell 4 3 2" xfId="8018" xr:uid="{E3346662-1DC7-4547-A0EA-312230291C3E}"/>
    <cellStyle name="Check Cell 4 3 2 2" xfId="8019" xr:uid="{351E5D74-9E5E-4A80-A969-56091EFDD43D}"/>
    <cellStyle name="Check Cell 4 3 3" xfId="8020" xr:uid="{C9B0169C-A600-4969-86F8-FAF84C62553A}"/>
    <cellStyle name="Check Cell 4 3 3 2" xfId="8021" xr:uid="{4D7559E0-FAED-4E56-88EF-04C4D24B6172}"/>
    <cellStyle name="Check Cell 4 3 4" xfId="8022" xr:uid="{143472A0-54DB-4017-AFE4-8CD37C94002A}"/>
    <cellStyle name="Check Cell 4 3 4 2" xfId="8023" xr:uid="{D213B121-4220-4DCD-8F0B-A6A4E47A95D9}"/>
    <cellStyle name="Check Cell 4 3 5" xfId="8024" xr:uid="{63ACB403-CA9C-473F-86D6-CAE10F95871E}"/>
    <cellStyle name="Check Cell 4 3 5 2" xfId="8025" xr:uid="{4A067579-9D59-469A-9292-5A605F0435EF}"/>
    <cellStyle name="Check Cell 4 3 6" xfId="8026" xr:uid="{579CEC14-3B3D-47D9-A0EA-39AC7D83A7D6}"/>
    <cellStyle name="Check Cell 4 3 6 2" xfId="8027" xr:uid="{B5429C89-FF0A-4E6C-9B58-E137C806A378}"/>
    <cellStyle name="Check Cell 4 3 7" xfId="8028" xr:uid="{024CA133-8360-444D-B1BC-7E13211F24ED}"/>
    <cellStyle name="Check Cell 4 4" xfId="8029" xr:uid="{86DC25A0-E8D9-438E-A110-E6D761979066}"/>
    <cellStyle name="Check Cell 4 4 2" xfId="8030" xr:uid="{618DCD52-487D-4EB1-B398-F7784C67D100}"/>
    <cellStyle name="Check Cell 4 4 2 2" xfId="8031" xr:uid="{F9364782-1411-4494-A48A-1B3BE1E16102}"/>
    <cellStyle name="Check Cell 4 4 3" xfId="8032" xr:uid="{E2AC29C9-B024-4618-8D99-D159BAD83558}"/>
    <cellStyle name="Check Cell 4 4 3 2" xfId="8033" xr:uid="{CD254985-7812-4F6A-BCEA-8B6F685FF4A5}"/>
    <cellStyle name="Check Cell 4 4 4" xfId="8034" xr:uid="{9E43F75D-A540-4146-8B1B-B667B1AD59C4}"/>
    <cellStyle name="Check Cell 4 4 4 2" xfId="8035" xr:uid="{52AC3D36-8EA6-4640-BA35-45C706E4F32B}"/>
    <cellStyle name="Check Cell 4 4 5" xfId="8036" xr:uid="{DD136EC0-8D97-487F-B846-5F7258F2A192}"/>
    <cellStyle name="Check Cell 4 4 5 2" xfId="8037" xr:uid="{76CF76E0-A12D-4EA4-8659-4E7DF0739CE4}"/>
    <cellStyle name="Check Cell 4 4 6" xfId="8038" xr:uid="{4F3854E7-1AE4-4E39-AC71-57A6DE62A69C}"/>
    <cellStyle name="Check Cell 4 4 6 2" xfId="8039" xr:uid="{2A6CA830-533A-447B-82B0-C666DAB512B5}"/>
    <cellStyle name="Check Cell 4 4 7" xfId="8040" xr:uid="{89603FD1-F206-40B6-A60A-5AD2D139C344}"/>
    <cellStyle name="Check Cell 4 5" xfId="8041" xr:uid="{D03EDBB9-6912-474C-9296-E5873E14CC99}"/>
    <cellStyle name="Check Cell 4 5 2" xfId="8042" xr:uid="{A730EEC6-31F6-4D32-941B-614FEB1FBCA2}"/>
    <cellStyle name="Check Cell 4 5 2 2" xfId="8043" xr:uid="{E9C37B52-A2DD-44B3-AF67-D18AF0FF07B6}"/>
    <cellStyle name="Check Cell 4 5 3" xfId="8044" xr:uid="{50D51F9E-A93A-4E48-B55C-9476ADFDEFA4}"/>
    <cellStyle name="Check Cell 4 5 3 2" xfId="8045" xr:uid="{D0D55C25-BBA7-46A2-8B0A-847FDE01AA61}"/>
    <cellStyle name="Check Cell 4 5 4" xfId="8046" xr:uid="{88309DE4-CA8E-49E4-945D-73C56DD3AF88}"/>
    <cellStyle name="Check Cell 4 5 4 2" xfId="8047" xr:uid="{14117F97-C0CB-4B63-9C04-68DF3231EE48}"/>
    <cellStyle name="Check Cell 4 5 5" xfId="8048" xr:uid="{EDB2EEED-FB8F-4F14-9C33-59BFBB8C1C03}"/>
    <cellStyle name="Check Cell 4 5 5 2" xfId="8049" xr:uid="{D6C6CD84-49E6-49E8-B679-58F255E43D55}"/>
    <cellStyle name="Check Cell 4 5 6" xfId="8050" xr:uid="{E0A7D2D7-6737-42E3-BA93-D289C88AC285}"/>
    <cellStyle name="Check Cell 4 5 6 2" xfId="8051" xr:uid="{A8829D2A-9978-4D9F-A820-8C071763DF6E}"/>
    <cellStyle name="Check Cell 4 5 7" xfId="8052" xr:uid="{12E346A8-91E8-4C6F-B01B-8704CE79568A}"/>
    <cellStyle name="Check Cell 4 6" xfId="8053" xr:uid="{051F6297-5694-4B08-BE32-5ED226203109}"/>
    <cellStyle name="Check Cell 4 6 2" xfId="8054" xr:uid="{8308E91D-7E14-4D4B-9327-5C80C41911E2}"/>
    <cellStyle name="Check Cell 4 6 2 2" xfId="8055" xr:uid="{7ECC4A05-A34D-47FB-AE12-8D30D5CD3D61}"/>
    <cellStyle name="Check Cell 4 6 3" xfId="8056" xr:uid="{E9DD82C9-3D45-4315-8605-F7CF5E6B0C03}"/>
    <cellStyle name="Check Cell 4 6 3 2" xfId="8057" xr:uid="{B24A0453-40FD-428C-8505-E4FB7CC0A853}"/>
    <cellStyle name="Check Cell 4 6 4" xfId="8058" xr:uid="{A2968DD9-7B42-49BE-A435-7B3529C1E0D8}"/>
    <cellStyle name="Check Cell 4 6 4 2" xfId="8059" xr:uid="{AA1D7F26-D612-4B86-93FC-1BC2377714AB}"/>
    <cellStyle name="Check Cell 4 6 5" xfId="8060" xr:uid="{8C847397-F8BC-42D1-B0A5-FF76665EEF6D}"/>
    <cellStyle name="Check Cell 4 6 5 2" xfId="8061" xr:uid="{F931B453-9E4C-4C2A-810B-5C53A0894E96}"/>
    <cellStyle name="Check Cell 4 6 6" xfId="8062" xr:uid="{B36AEA89-6F02-48B1-A553-480F319559F6}"/>
    <cellStyle name="Check Cell 4 6 6 2" xfId="8063" xr:uid="{C78272A6-C16B-4115-AB13-F71A51A787EB}"/>
    <cellStyle name="Check Cell 4 6 7" xfId="8064" xr:uid="{518B19C4-72A5-442B-BD14-C81279438EA8}"/>
    <cellStyle name="Check Cell 4 7" xfId="8065" xr:uid="{7714A2A6-70CC-450E-AC78-C8865829C23A}"/>
    <cellStyle name="Check Cell 4 7 2" xfId="8066" xr:uid="{D7B825AB-FD79-4649-B443-157BE948DC47}"/>
    <cellStyle name="Check Cell 4 7 2 2" xfId="8067" xr:uid="{E63156C7-633C-42ED-99F6-DAC2A6AC35AE}"/>
    <cellStyle name="Check Cell 4 7 3" xfId="8068" xr:uid="{43AEDD94-A1A1-4F09-BCFA-B5EE82483EFB}"/>
    <cellStyle name="Check Cell 4 7 3 2" xfId="8069" xr:uid="{7FAD78D9-0D91-4D72-B0BB-976B6544A25D}"/>
    <cellStyle name="Check Cell 4 7 4" xfId="8070" xr:uid="{C5058848-4EEF-4E68-A566-C5CEF8F7936B}"/>
    <cellStyle name="Check Cell 4 7 4 2" xfId="8071" xr:uid="{1C6FBB2B-1A45-4E7F-BB60-9D37D8414A84}"/>
    <cellStyle name="Check Cell 4 7 5" xfId="8072" xr:uid="{150D6DB7-4061-436D-92F5-A9A8C421C507}"/>
    <cellStyle name="Check Cell 4 7 5 2" xfId="8073" xr:uid="{B541484E-44ED-4E3C-9D61-670BC0FFA78A}"/>
    <cellStyle name="Check Cell 4 7 6" xfId="8074" xr:uid="{58AEA5F4-8FEE-44B6-B0E3-41B2227857C2}"/>
    <cellStyle name="Check Cell 4 7 6 2" xfId="8075" xr:uid="{D559CD91-0A8E-479F-8466-304BAEFF878A}"/>
    <cellStyle name="Check Cell 4 7 7" xfId="8076" xr:uid="{31CEF6D8-0C00-406B-AF9E-CE9F148BF734}"/>
    <cellStyle name="Check Cell 4 8" xfId="8077" xr:uid="{43456FBC-A2E5-4668-9B8D-2C163F5A544C}"/>
    <cellStyle name="Check Cell 4 8 2" xfId="8078" xr:uid="{3C99D170-0AF7-4F0A-B377-456F36E1C438}"/>
    <cellStyle name="Check Cell 4 8 2 2" xfId="8079" xr:uid="{AC10907C-DC8C-45AD-A4AE-8EE95B59005F}"/>
    <cellStyle name="Check Cell 4 8 3" xfId="8080" xr:uid="{E792FEB5-ED59-4294-89A4-9DEDE4E4329F}"/>
    <cellStyle name="Check Cell 4 8 3 2" xfId="8081" xr:uid="{C28FBB34-0C68-4859-A08F-9261F88E795B}"/>
    <cellStyle name="Check Cell 4 8 4" xfId="8082" xr:uid="{02FDE654-9B93-4BFF-B62B-6BA0D945749B}"/>
    <cellStyle name="Check Cell 4 8 4 2" xfId="8083" xr:uid="{B078C551-B3A8-4000-893D-2FF61183BE9B}"/>
    <cellStyle name="Check Cell 4 8 5" xfId="8084" xr:uid="{7DB0FBF1-8934-4305-BDE1-687691616C30}"/>
    <cellStyle name="Check Cell 4 8 5 2" xfId="8085" xr:uid="{8D5511A2-E65E-46AA-84B8-1C9D975E6ACD}"/>
    <cellStyle name="Check Cell 4 8 6" xfId="8086" xr:uid="{4A58D974-1166-4B44-8AAA-5B51E3A55AAC}"/>
    <cellStyle name="Check Cell 4 8 6 2" xfId="8087" xr:uid="{359540E5-3778-4D49-AA90-90177269D867}"/>
    <cellStyle name="Check Cell 4 8 7" xfId="8088" xr:uid="{0907C499-FF43-4CF2-8100-AE1DD265A4D9}"/>
    <cellStyle name="Check Cell 4 9" xfId="8089" xr:uid="{63DC9538-6370-4E35-9220-34A34EEE799D}"/>
    <cellStyle name="Check Cell 4 9 2" xfId="8090" xr:uid="{B1EB7674-FDB5-4BCC-A03A-84F264741219}"/>
    <cellStyle name="Check Cell 4 9 2 2" xfId="8091" xr:uid="{7EF3C5E7-3A37-42EB-B216-AB649F6AE1A2}"/>
    <cellStyle name="Check Cell 4 9 3" xfId="8092" xr:uid="{69D3680F-4CA9-4B79-9EBE-F344BCC51C63}"/>
    <cellStyle name="Check Cell 4 9 3 2" xfId="8093" xr:uid="{62124E8F-101B-4445-930F-77A6CD7B58A4}"/>
    <cellStyle name="Check Cell 4 9 4" xfId="8094" xr:uid="{6FF97C76-A43F-4788-B19D-D8599F94F283}"/>
    <cellStyle name="Check Cell 4 9 4 2" xfId="8095" xr:uid="{E69ABD21-5990-4D60-8570-815146A20AC6}"/>
    <cellStyle name="Check Cell 4 9 5" xfId="8096" xr:uid="{9B386840-44DC-48E8-9B20-93C959D1A126}"/>
    <cellStyle name="Check Cell 4 9 5 2" xfId="8097" xr:uid="{92A25C11-B6C3-492A-96DB-027D72F6A589}"/>
    <cellStyle name="Check Cell 4 9 6" xfId="8098" xr:uid="{44E85FC7-3C85-4D61-9149-82B5E5E58162}"/>
    <cellStyle name="Check Cell 4 9 6 2" xfId="8099" xr:uid="{68EFBF85-D692-4900-8B33-4E3914458A7D}"/>
    <cellStyle name="Check Cell 4 9 7" xfId="8100" xr:uid="{58EC856F-CBD1-45DF-93CC-55C3B35AF405}"/>
    <cellStyle name="Check Cell 40" xfId="8101" xr:uid="{3149A4B7-74F6-48EE-80E7-6966BB4FA9A0}"/>
    <cellStyle name="Check Cell 41" xfId="8102" xr:uid="{19A507B4-49CB-4E05-A725-0BC45CE6B4F9}"/>
    <cellStyle name="Check Cell 42" xfId="8103" xr:uid="{39A26832-D675-492F-ACEF-81F3ACC46D32}"/>
    <cellStyle name="Check Cell 43" xfId="8104" xr:uid="{06FF758A-C82D-433F-97E8-D254008A97AF}"/>
    <cellStyle name="Check Cell 5" xfId="8105" xr:uid="{8BA7C83A-FA5B-43B1-83DC-0F4D63D14C81}"/>
    <cellStyle name="Check Cell 5 10" xfId="8106" xr:uid="{FC67FDA4-D6FE-4862-946E-F8A645801D9A}"/>
    <cellStyle name="Check Cell 5 10 2" xfId="8107" xr:uid="{DE93F0E7-783F-4A04-A127-F84B54711C1C}"/>
    <cellStyle name="Check Cell 5 10 2 2" xfId="8108" xr:uid="{470B2C04-6F20-493F-A850-D4DD2184DCDE}"/>
    <cellStyle name="Check Cell 5 10 3" xfId="8109" xr:uid="{CB3FA5EE-EB92-47EA-9D0E-B32ABBD04D59}"/>
    <cellStyle name="Check Cell 5 10 3 2" xfId="8110" xr:uid="{83CB248E-60D1-4CD8-8383-6A6088106E3F}"/>
    <cellStyle name="Check Cell 5 10 4" xfId="8111" xr:uid="{05DC55EC-2D3B-43BF-ADFC-245F579FB4F8}"/>
    <cellStyle name="Check Cell 5 10 4 2" xfId="8112" xr:uid="{F4DA8157-5F07-492D-A6F0-625596435CEE}"/>
    <cellStyle name="Check Cell 5 10 5" xfId="8113" xr:uid="{6E567BFB-1A89-495C-AD16-6F05C53CD661}"/>
    <cellStyle name="Check Cell 5 10 5 2" xfId="8114" xr:uid="{77C428FA-1D9D-452B-B0EC-7D51088F29A3}"/>
    <cellStyle name="Check Cell 5 10 6" xfId="8115" xr:uid="{A19DD955-E01C-482F-A044-50380690C440}"/>
    <cellStyle name="Check Cell 5 10 6 2" xfId="8116" xr:uid="{E5861DBB-4106-4CEB-85F5-DBF0DCF64E63}"/>
    <cellStyle name="Check Cell 5 10 7" xfId="8117" xr:uid="{2211BB41-A562-4988-B1E4-F50E9B77C19E}"/>
    <cellStyle name="Check Cell 5 11" xfId="8118" xr:uid="{C3E54474-0E60-45AD-BBBE-0052A114BBE9}"/>
    <cellStyle name="Check Cell 5 11 2" xfId="8119" xr:uid="{4E9E1262-50BD-466B-9462-1C62E6D45BF3}"/>
    <cellStyle name="Check Cell 5 11 2 2" xfId="8120" xr:uid="{E0D077AC-25E0-48DC-838B-F8389B85B4B0}"/>
    <cellStyle name="Check Cell 5 11 3" xfId="8121" xr:uid="{223EEBD0-7AE9-47AE-B326-5AD0CA3F6C68}"/>
    <cellStyle name="Check Cell 5 11 3 2" xfId="8122" xr:uid="{03581196-D8D7-44A4-9196-28671B784334}"/>
    <cellStyle name="Check Cell 5 11 4" xfId="8123" xr:uid="{AC1FF427-6638-4E77-A2D1-A2D0C7AC9AD2}"/>
    <cellStyle name="Check Cell 5 11 4 2" xfId="8124" xr:uid="{63A3EEBA-AEC9-4D8D-82D7-41DBA7E8FAA1}"/>
    <cellStyle name="Check Cell 5 11 5" xfId="8125" xr:uid="{D2DDEA94-B9DC-4166-BE63-5462AEA0C0E5}"/>
    <cellStyle name="Check Cell 5 11 5 2" xfId="8126" xr:uid="{B2689BB2-49A9-4393-8D0D-776923AA3F50}"/>
    <cellStyle name="Check Cell 5 11 6" xfId="8127" xr:uid="{EDA8A4AB-D889-41EE-8581-8BC48E632241}"/>
    <cellStyle name="Check Cell 5 11 6 2" xfId="8128" xr:uid="{B4503B6E-637F-42DC-8E6D-B31117CD55C4}"/>
    <cellStyle name="Check Cell 5 11 7" xfId="8129" xr:uid="{64C3DFF7-6276-4A72-9496-783A4CA3E5D3}"/>
    <cellStyle name="Check Cell 5 12" xfId="8130" xr:uid="{1085D44C-B2BD-45BE-AD9B-9F5875304129}"/>
    <cellStyle name="Check Cell 5 12 2" xfId="8131" xr:uid="{7EB5F7D1-ACA6-4E5E-82F2-C64E24E3AAE2}"/>
    <cellStyle name="Check Cell 5 13" xfId="8132" xr:uid="{63039B20-43CB-4671-A2B0-200905E56C2D}"/>
    <cellStyle name="Check Cell 5 13 2" xfId="8133" xr:uid="{E2CF097E-80A8-45F4-A089-DB069B260DA3}"/>
    <cellStyle name="Check Cell 5 14" xfId="8134" xr:uid="{17CCBD36-4CD6-4A70-AE5F-822A4FACEA5D}"/>
    <cellStyle name="Check Cell 5 14 2" xfId="8135" xr:uid="{3D0072DA-8B31-4B90-9585-777F684D037E}"/>
    <cellStyle name="Check Cell 5 15" xfId="8136" xr:uid="{775E565A-3CB0-4879-9EEF-15B1CE8B1633}"/>
    <cellStyle name="Check Cell 5 15 2" xfId="8137" xr:uid="{9E6ECCF5-6D72-46B1-9089-E0506572BE94}"/>
    <cellStyle name="Check Cell 5 16" xfId="8138" xr:uid="{0BD410E9-ECFA-462D-869A-34A1D3EC6D13}"/>
    <cellStyle name="Check Cell 5 16 2" xfId="8139" xr:uid="{A50DD454-E5B9-42E3-8FD1-C13E2951E18F}"/>
    <cellStyle name="Check Cell 5 17" xfId="8140" xr:uid="{F164CD25-97D9-4483-9E7C-3C26C15A6B90}"/>
    <cellStyle name="Check Cell 5 2" xfId="8141" xr:uid="{CA086E38-20D9-4C98-90AF-9E543D309433}"/>
    <cellStyle name="Check Cell 5 2 2" xfId="8142" xr:uid="{E526176D-BE85-437E-993A-787DBFFAE570}"/>
    <cellStyle name="Check Cell 5 2 2 2" xfId="8143" xr:uid="{7C935FA0-B59D-4996-B2AE-E8B6F1FE6F20}"/>
    <cellStyle name="Check Cell 5 2 3" xfId="8144" xr:uid="{72978233-8494-4A6B-A916-059C918277A4}"/>
    <cellStyle name="Check Cell 5 2 3 2" xfId="8145" xr:uid="{3D02B6A2-852C-4676-916A-AE60E1A674A0}"/>
    <cellStyle name="Check Cell 5 2 4" xfId="8146" xr:uid="{04800A22-84B7-4304-B51E-4BFBC0D4FF2E}"/>
    <cellStyle name="Check Cell 5 2 4 2" xfId="8147" xr:uid="{C3962926-EB43-4954-A2D7-2E231F6EB8BC}"/>
    <cellStyle name="Check Cell 5 2 5" xfId="8148" xr:uid="{6E8C4C64-61D2-436B-871A-832712D9798E}"/>
    <cellStyle name="Check Cell 5 2 5 2" xfId="8149" xr:uid="{8FC2E5B2-A9F4-4CD3-B6D4-1A998318FF2A}"/>
    <cellStyle name="Check Cell 5 2 6" xfId="8150" xr:uid="{BE11BBBF-5FA4-4AC8-B749-78B29BAF2927}"/>
    <cellStyle name="Check Cell 5 2 6 2" xfId="8151" xr:uid="{977192DA-BF22-4D4F-BEA7-39146CBD068E}"/>
    <cellStyle name="Check Cell 5 2 7" xfId="8152" xr:uid="{38FCAF7A-8DBC-4ED1-9B93-47DEAA1D552A}"/>
    <cellStyle name="Check Cell 5 3" xfId="8153" xr:uid="{63088358-C681-4331-A7C3-4EB6D94F6F8C}"/>
    <cellStyle name="Check Cell 5 3 2" xfId="8154" xr:uid="{3EBDF4CC-8DF6-4726-98DC-B58E9D28AFE6}"/>
    <cellStyle name="Check Cell 5 3 2 2" xfId="8155" xr:uid="{A80D10FB-054F-45B8-AE6A-A3C58DB2F934}"/>
    <cellStyle name="Check Cell 5 3 3" xfId="8156" xr:uid="{FBB173A6-31D6-4228-A774-38AAAD65B4ED}"/>
    <cellStyle name="Check Cell 5 3 3 2" xfId="8157" xr:uid="{3415828A-5A3E-4AA9-85BE-1BACB7A8DE90}"/>
    <cellStyle name="Check Cell 5 3 4" xfId="8158" xr:uid="{B3EDAB0A-B34A-46FC-8969-C92D76965497}"/>
    <cellStyle name="Check Cell 5 3 4 2" xfId="8159" xr:uid="{7317A476-04FB-432C-B1CF-35E649C10461}"/>
    <cellStyle name="Check Cell 5 3 5" xfId="8160" xr:uid="{CA768274-B1E6-4393-B8FD-86C9AABF26E8}"/>
    <cellStyle name="Check Cell 5 3 5 2" xfId="8161" xr:uid="{0DC576B8-BFD1-4D07-9C87-255EBF2A1052}"/>
    <cellStyle name="Check Cell 5 3 6" xfId="8162" xr:uid="{789CCB66-A7AE-4EDE-917D-4AB51082486A}"/>
    <cellStyle name="Check Cell 5 3 6 2" xfId="8163" xr:uid="{769FF514-C410-49A6-8626-D112D0699C77}"/>
    <cellStyle name="Check Cell 5 3 7" xfId="8164" xr:uid="{A15FA54A-A3E2-47B3-9D5D-69990B6D1F21}"/>
    <cellStyle name="Check Cell 5 4" xfId="8165" xr:uid="{09EE07C2-86BA-4386-9CD1-A37C548F104F}"/>
    <cellStyle name="Check Cell 5 4 2" xfId="8166" xr:uid="{D0AB8E1A-8083-446D-87F7-B4E88B5DB2CC}"/>
    <cellStyle name="Check Cell 5 4 2 2" xfId="8167" xr:uid="{0AC2D4E4-1B7C-4021-91BB-DCF7B87E15D6}"/>
    <cellStyle name="Check Cell 5 4 3" xfId="8168" xr:uid="{7658D79F-F4C3-4181-A91A-3C05977C5EF2}"/>
    <cellStyle name="Check Cell 5 4 3 2" xfId="8169" xr:uid="{50AD3EA8-3523-4A10-B180-DDE15AF43619}"/>
    <cellStyle name="Check Cell 5 4 4" xfId="8170" xr:uid="{F221D394-EDBF-4AB5-88EC-17840D552931}"/>
    <cellStyle name="Check Cell 5 4 4 2" xfId="8171" xr:uid="{BD1E046E-DCE6-455D-8CCF-82882C797A29}"/>
    <cellStyle name="Check Cell 5 4 5" xfId="8172" xr:uid="{9E25B8B5-02AF-4A67-AE4B-488B17888BD6}"/>
    <cellStyle name="Check Cell 5 4 5 2" xfId="8173" xr:uid="{8641DBB6-E7A6-4A31-B489-915C15CBD69D}"/>
    <cellStyle name="Check Cell 5 4 6" xfId="8174" xr:uid="{45CC48E4-0058-4CAF-B48C-056B993063E8}"/>
    <cellStyle name="Check Cell 5 4 6 2" xfId="8175" xr:uid="{525A8237-DBCA-4A2B-B255-087E8818699E}"/>
    <cellStyle name="Check Cell 5 4 7" xfId="8176" xr:uid="{6253D8E2-DDD2-4847-A7EB-214BD4804054}"/>
    <cellStyle name="Check Cell 5 5" xfId="8177" xr:uid="{A0300BBC-4F53-4F02-BB0A-E482E1953A4F}"/>
    <cellStyle name="Check Cell 5 5 2" xfId="8178" xr:uid="{005ACF07-99DD-438F-B614-9093E361EF20}"/>
    <cellStyle name="Check Cell 5 5 2 2" xfId="8179" xr:uid="{402BA7AD-A607-405C-913F-84A1FAD33C69}"/>
    <cellStyle name="Check Cell 5 5 3" xfId="8180" xr:uid="{B99C1674-2353-466E-9245-6C00679C2E2E}"/>
    <cellStyle name="Check Cell 5 5 3 2" xfId="8181" xr:uid="{1DDEDB14-8DD1-499E-B76F-A25578ACC9C0}"/>
    <cellStyle name="Check Cell 5 5 4" xfId="8182" xr:uid="{26E8841A-E63E-4C17-8AF7-F0CE1073C9ED}"/>
    <cellStyle name="Check Cell 5 5 4 2" xfId="8183" xr:uid="{E50D6D2A-A9FF-4608-B4F9-BE42D63579E1}"/>
    <cellStyle name="Check Cell 5 5 5" xfId="8184" xr:uid="{CEC603D5-38EC-40F7-99AB-83367673B5C6}"/>
    <cellStyle name="Check Cell 5 5 5 2" xfId="8185" xr:uid="{F5A5D56F-ECC7-49A3-B3AE-3C34963FFE35}"/>
    <cellStyle name="Check Cell 5 5 6" xfId="8186" xr:uid="{90B456BC-F1AF-45FD-9538-13AFAC88AAA3}"/>
    <cellStyle name="Check Cell 5 5 6 2" xfId="8187" xr:uid="{DBC70336-93C7-4419-BDCC-8A42CD59F7AE}"/>
    <cellStyle name="Check Cell 5 5 7" xfId="8188" xr:uid="{35A6DCA1-A333-49EF-B84D-AEA44B46CF40}"/>
    <cellStyle name="Check Cell 5 6" xfId="8189" xr:uid="{693E6E4D-7689-40AE-895F-A8A60F6B5AFA}"/>
    <cellStyle name="Check Cell 5 6 2" xfId="8190" xr:uid="{51E30E91-3651-4797-92FD-A23AB67ABEEC}"/>
    <cellStyle name="Check Cell 5 6 2 2" xfId="8191" xr:uid="{907D9BE1-D23B-4466-B3DC-B0F98AE10464}"/>
    <cellStyle name="Check Cell 5 6 3" xfId="8192" xr:uid="{31CC5A32-2141-4295-B217-97214DE64EDD}"/>
    <cellStyle name="Check Cell 5 6 3 2" xfId="8193" xr:uid="{4B01634C-5C86-4A7B-88AC-C544D858A754}"/>
    <cellStyle name="Check Cell 5 6 4" xfId="8194" xr:uid="{0D4173DC-C355-49B8-B871-5B81B2705C74}"/>
    <cellStyle name="Check Cell 5 6 4 2" xfId="8195" xr:uid="{AFCE99CB-01F1-4643-BD4A-044C7612442E}"/>
    <cellStyle name="Check Cell 5 6 5" xfId="8196" xr:uid="{D04860AD-C5B1-409C-BEDB-2F05D1059346}"/>
    <cellStyle name="Check Cell 5 6 5 2" xfId="8197" xr:uid="{DE4547F6-B4D2-45EB-8655-4BC818EE56E1}"/>
    <cellStyle name="Check Cell 5 6 6" xfId="8198" xr:uid="{A0E051EC-DF84-42CB-8E9D-22BD03AFB558}"/>
    <cellStyle name="Check Cell 5 6 6 2" xfId="8199" xr:uid="{845DED57-A161-45A3-9BA2-B33CDC68D51C}"/>
    <cellStyle name="Check Cell 5 6 7" xfId="8200" xr:uid="{C0CC1E24-2591-4107-9CF4-0A3054E03F23}"/>
    <cellStyle name="Check Cell 5 7" xfId="8201" xr:uid="{7DAA6B96-CBF0-41DE-85B4-1D9AB01D02EA}"/>
    <cellStyle name="Check Cell 5 7 2" xfId="8202" xr:uid="{442CE569-C22E-45D3-8441-7627EEBC53BA}"/>
    <cellStyle name="Check Cell 5 7 2 2" xfId="8203" xr:uid="{278CE396-15DA-4BFD-860F-31D0B4F9921F}"/>
    <cellStyle name="Check Cell 5 7 3" xfId="8204" xr:uid="{66BFB8B9-F8CB-48BE-A5F3-0158BF32D46C}"/>
    <cellStyle name="Check Cell 5 7 3 2" xfId="8205" xr:uid="{5B8881A2-C886-4809-98E9-8EDC267A3456}"/>
    <cellStyle name="Check Cell 5 7 4" xfId="8206" xr:uid="{F10FBAA2-33B8-443D-8E77-BFCAA909698D}"/>
    <cellStyle name="Check Cell 5 7 4 2" xfId="8207" xr:uid="{A6386CAE-EBE3-4D83-871B-D2C3419CA812}"/>
    <cellStyle name="Check Cell 5 7 5" xfId="8208" xr:uid="{C23F0661-8BB3-43DC-AC57-06D6FCEFB763}"/>
    <cellStyle name="Check Cell 5 7 5 2" xfId="8209" xr:uid="{5FE2236C-C4CF-40D7-81E1-FE80EEA0CE41}"/>
    <cellStyle name="Check Cell 5 7 6" xfId="8210" xr:uid="{0BE36D20-B7B1-4A87-9725-BA062EC5C56D}"/>
    <cellStyle name="Check Cell 5 7 6 2" xfId="8211" xr:uid="{CFEEDF6F-CB1F-4F02-AA6A-85DAF53704D4}"/>
    <cellStyle name="Check Cell 5 7 7" xfId="8212" xr:uid="{F7996CAB-CF55-47DF-BFB2-1881CA950B7A}"/>
    <cellStyle name="Check Cell 5 8" xfId="8213" xr:uid="{C10D7B6F-D4DA-49B8-B202-59BABF501B6B}"/>
    <cellStyle name="Check Cell 5 8 2" xfId="8214" xr:uid="{06F98150-5698-4062-84D4-DB82B1D1C6EA}"/>
    <cellStyle name="Check Cell 5 8 2 2" xfId="8215" xr:uid="{38D513D0-2BF2-4CD7-98D6-6E964F3E50F8}"/>
    <cellStyle name="Check Cell 5 8 3" xfId="8216" xr:uid="{851B9CD5-C008-4ADF-9758-7D1D7BDFCD03}"/>
    <cellStyle name="Check Cell 5 8 3 2" xfId="8217" xr:uid="{62BBDD95-476D-44A8-980A-B93E886635DA}"/>
    <cellStyle name="Check Cell 5 8 4" xfId="8218" xr:uid="{2068EC4C-6427-4C2B-AF30-A35DE5FF2AF6}"/>
    <cellStyle name="Check Cell 5 8 4 2" xfId="8219" xr:uid="{32161E60-2927-45B2-AFF6-F23054CFAE09}"/>
    <cellStyle name="Check Cell 5 8 5" xfId="8220" xr:uid="{F0E7C498-4F53-4BE8-8D70-B236C49D883F}"/>
    <cellStyle name="Check Cell 5 8 5 2" xfId="8221" xr:uid="{1F78A1FB-41B2-47DF-8F09-7B0F1EC28453}"/>
    <cellStyle name="Check Cell 5 8 6" xfId="8222" xr:uid="{5DA1D77D-BEE5-40F5-9F84-E739D211B4F7}"/>
    <cellStyle name="Check Cell 5 8 6 2" xfId="8223" xr:uid="{A4718AEB-F2C3-4006-A0E1-D69D7AE1C970}"/>
    <cellStyle name="Check Cell 5 8 7" xfId="8224" xr:uid="{4A845BD8-581D-4C0E-8636-5EC75FB09FFD}"/>
    <cellStyle name="Check Cell 5 9" xfId="8225" xr:uid="{E18DC201-B669-485D-B3B2-7AA81EF98512}"/>
    <cellStyle name="Check Cell 5 9 2" xfId="8226" xr:uid="{135A9D42-5A22-4A58-9C13-435F8375B423}"/>
    <cellStyle name="Check Cell 5 9 2 2" xfId="8227" xr:uid="{3149E8A8-7434-4445-9BD8-92CABA053FFA}"/>
    <cellStyle name="Check Cell 5 9 3" xfId="8228" xr:uid="{78C9978A-847E-4D52-89C1-2943AA537AC6}"/>
    <cellStyle name="Check Cell 5 9 3 2" xfId="8229" xr:uid="{0C9CDB69-3204-4D97-A640-B3A023110C12}"/>
    <cellStyle name="Check Cell 5 9 4" xfId="8230" xr:uid="{C340B832-8E28-43A6-B23E-D6F1F9723DC6}"/>
    <cellStyle name="Check Cell 5 9 4 2" xfId="8231" xr:uid="{35D2FCFE-5C2B-49CB-991B-23A1551051C5}"/>
    <cellStyle name="Check Cell 5 9 5" xfId="8232" xr:uid="{FB56B994-7BC4-4A63-A828-BA5A1F13D147}"/>
    <cellStyle name="Check Cell 5 9 5 2" xfId="8233" xr:uid="{91400FB1-37E8-4333-8312-0DC4DC1417DD}"/>
    <cellStyle name="Check Cell 5 9 6" xfId="8234" xr:uid="{0F4346CE-E9B0-4053-B7F6-5E871D1AE021}"/>
    <cellStyle name="Check Cell 5 9 6 2" xfId="8235" xr:uid="{8A45E71B-4451-4041-860E-47DDF5175149}"/>
    <cellStyle name="Check Cell 5 9 7" xfId="8236" xr:uid="{2E0B6A2F-1946-4D7E-BC25-08E993588529}"/>
    <cellStyle name="Check Cell 6" xfId="8237" xr:uid="{A7AADC81-DFC7-4623-9BF3-1D5C0C3E8A6A}"/>
    <cellStyle name="Check Cell 6 10" xfId="8238" xr:uid="{6353DB48-8DC0-4F2E-B1BB-825F0843CB4A}"/>
    <cellStyle name="Check Cell 6 10 2" xfId="8239" xr:uid="{8727A688-0E95-419E-B192-1E3C6C8A7056}"/>
    <cellStyle name="Check Cell 6 10 2 2" xfId="8240" xr:uid="{E9CDF051-5148-4029-8C35-1FF227AA0015}"/>
    <cellStyle name="Check Cell 6 10 3" xfId="8241" xr:uid="{F1B6960E-221D-400A-9ECA-6A6F782C4487}"/>
    <cellStyle name="Check Cell 6 10 3 2" xfId="8242" xr:uid="{2A53E981-9063-4E51-BBEB-6E99041E9901}"/>
    <cellStyle name="Check Cell 6 10 4" xfId="8243" xr:uid="{35BF9680-5BCA-448B-8813-36E1C438FB9C}"/>
    <cellStyle name="Check Cell 6 10 4 2" xfId="8244" xr:uid="{11970F45-9B31-40F2-956E-90C29B0DC93F}"/>
    <cellStyle name="Check Cell 6 10 5" xfId="8245" xr:uid="{2D0A6382-82EB-4B87-A1A8-F0C8C64235C3}"/>
    <cellStyle name="Check Cell 6 10 5 2" xfId="8246" xr:uid="{E856B3CE-2299-45B9-86DC-8DAA68C2B44B}"/>
    <cellStyle name="Check Cell 6 10 6" xfId="8247" xr:uid="{2D2ED75A-7E45-4DB0-B55E-50A9D450CB24}"/>
    <cellStyle name="Check Cell 6 10 6 2" xfId="8248" xr:uid="{C9D7EBE2-A43E-4995-9058-EE8678EBA581}"/>
    <cellStyle name="Check Cell 6 10 7" xfId="8249" xr:uid="{F71DE9E5-79EF-435C-B1AF-204BDE1F0CA0}"/>
    <cellStyle name="Check Cell 6 11" xfId="8250" xr:uid="{812451BC-EEB8-4E46-8D53-159DE0F2732A}"/>
    <cellStyle name="Check Cell 6 11 2" xfId="8251" xr:uid="{732816D2-387A-4BB2-BFB6-8ED1C8D443C1}"/>
    <cellStyle name="Check Cell 6 11 2 2" xfId="8252" xr:uid="{6E9F7ADB-9F66-4A84-930A-2234C3C835D5}"/>
    <cellStyle name="Check Cell 6 11 3" xfId="8253" xr:uid="{5EE1A930-5303-4311-B39F-EBD679394A92}"/>
    <cellStyle name="Check Cell 6 11 3 2" xfId="8254" xr:uid="{31EA5911-58B3-47A9-AE09-D1F4495CC40D}"/>
    <cellStyle name="Check Cell 6 11 4" xfId="8255" xr:uid="{A674E9C3-E997-4EF8-AF78-7CAA8C51B278}"/>
    <cellStyle name="Check Cell 6 11 4 2" xfId="8256" xr:uid="{6860B30B-33C4-4E67-9C43-473DC80DDE5D}"/>
    <cellStyle name="Check Cell 6 11 5" xfId="8257" xr:uid="{44856C2C-5F88-45DB-BAD2-591E74A6B366}"/>
    <cellStyle name="Check Cell 6 11 5 2" xfId="8258" xr:uid="{A6B79901-92B3-410C-9F46-9DD3420E0A62}"/>
    <cellStyle name="Check Cell 6 11 6" xfId="8259" xr:uid="{F4864E16-722E-456E-B791-735DBD66446C}"/>
    <cellStyle name="Check Cell 6 11 6 2" xfId="8260" xr:uid="{C95E30E3-C6AC-4F97-882E-24BA5A222E6B}"/>
    <cellStyle name="Check Cell 6 11 7" xfId="8261" xr:uid="{EB8A5FD8-DBC5-4BD0-9A9A-C8B1F22AF839}"/>
    <cellStyle name="Check Cell 6 12" xfId="8262" xr:uid="{99B3CA5B-BE85-48EA-B224-10F8A9650CCF}"/>
    <cellStyle name="Check Cell 6 12 2" xfId="8263" xr:uid="{F2E7AFBC-4CA8-4E23-8F35-E75336E7B8D7}"/>
    <cellStyle name="Check Cell 6 13" xfId="8264" xr:uid="{20F7E7C0-6218-448B-ADF3-BFBA76312049}"/>
    <cellStyle name="Check Cell 6 13 2" xfId="8265" xr:uid="{C49C5C2D-DD6F-41D7-9079-454098BA1DDE}"/>
    <cellStyle name="Check Cell 6 14" xfId="8266" xr:uid="{02EFA40A-875D-4A63-B9C0-D2DE04F02649}"/>
    <cellStyle name="Check Cell 6 14 2" xfId="8267" xr:uid="{D91A8A70-9FFB-4E6D-9E5B-ADCF1636FF1C}"/>
    <cellStyle name="Check Cell 6 15" xfId="8268" xr:uid="{2D0E4263-18AD-437B-AF0B-0FF8240F12E7}"/>
    <cellStyle name="Check Cell 6 15 2" xfId="8269" xr:uid="{1A412E27-ADB2-4F70-A059-9C6D61FE0F4E}"/>
    <cellStyle name="Check Cell 6 16" xfId="8270" xr:uid="{9FB7B98C-1010-490F-8950-34BDEEA0D93F}"/>
    <cellStyle name="Check Cell 6 16 2" xfId="8271" xr:uid="{9B5D3D9B-C7F0-4CA4-9B7F-118CE70A5272}"/>
    <cellStyle name="Check Cell 6 17" xfId="8272" xr:uid="{47AD0B66-2AE7-41E6-96B4-04AA11F21449}"/>
    <cellStyle name="Check Cell 6 2" xfId="8273" xr:uid="{AAFBBD85-827D-4E4B-91CB-09398CC30E86}"/>
    <cellStyle name="Check Cell 6 2 2" xfId="8274" xr:uid="{B5303F46-AA5E-4547-A7F5-031562B02607}"/>
    <cellStyle name="Check Cell 6 2 2 2" xfId="8275" xr:uid="{3761EFD0-2759-46E0-9924-E3E1270784AB}"/>
    <cellStyle name="Check Cell 6 2 3" xfId="8276" xr:uid="{8888385B-4E7A-44D6-8787-65C8E1805E9A}"/>
    <cellStyle name="Check Cell 6 2 3 2" xfId="8277" xr:uid="{E03D458D-53F3-4478-A4C2-249238C8A71F}"/>
    <cellStyle name="Check Cell 6 2 4" xfId="8278" xr:uid="{12D6FF7B-36EB-4EBE-A75C-A43FD2CAE93F}"/>
    <cellStyle name="Check Cell 6 2 4 2" xfId="8279" xr:uid="{9396955A-B123-4118-B51B-1E36F398AE3B}"/>
    <cellStyle name="Check Cell 6 2 5" xfId="8280" xr:uid="{1667CF8A-A361-49DE-A40E-29ED3E7458F0}"/>
    <cellStyle name="Check Cell 6 2 5 2" xfId="8281" xr:uid="{A3D4513B-6800-49E6-9AAE-8FFE062D6D5E}"/>
    <cellStyle name="Check Cell 6 2 6" xfId="8282" xr:uid="{3F526B44-5AD4-47EF-A7E0-FDC085122932}"/>
    <cellStyle name="Check Cell 6 2 6 2" xfId="8283" xr:uid="{A332D01F-7E60-4769-AB4D-D81B377C719A}"/>
    <cellStyle name="Check Cell 6 2 7" xfId="8284" xr:uid="{E7BC900E-5AA7-491A-B3A4-88BF4CBAAE13}"/>
    <cellStyle name="Check Cell 6 3" xfId="8285" xr:uid="{7F495E10-5B9E-444D-831C-9B97C477B98C}"/>
    <cellStyle name="Check Cell 6 3 2" xfId="8286" xr:uid="{6A2F0EE7-6663-44E3-AB07-B4DFECFB9BDB}"/>
    <cellStyle name="Check Cell 6 3 2 2" xfId="8287" xr:uid="{0979A3CF-460E-42AD-8EE7-4955CBCF8425}"/>
    <cellStyle name="Check Cell 6 3 3" xfId="8288" xr:uid="{C68EBBB2-8C2C-4019-8CB3-507E4CEDDAE8}"/>
    <cellStyle name="Check Cell 6 3 3 2" xfId="8289" xr:uid="{A68CFC65-206C-40C0-9880-5C1DC113EDBC}"/>
    <cellStyle name="Check Cell 6 3 4" xfId="8290" xr:uid="{EF8708EB-1B7D-4344-8FE5-E7A5E1AF2F13}"/>
    <cellStyle name="Check Cell 6 3 4 2" xfId="8291" xr:uid="{57A2EB2E-89CB-4D31-A947-06F066CEA7E4}"/>
    <cellStyle name="Check Cell 6 3 5" xfId="8292" xr:uid="{ED441A21-8AA4-4B50-BE11-10116B0FEE68}"/>
    <cellStyle name="Check Cell 6 3 5 2" xfId="8293" xr:uid="{0E638C8F-4BB6-4379-8A92-5257FB4E3495}"/>
    <cellStyle name="Check Cell 6 3 6" xfId="8294" xr:uid="{94019275-7514-4C37-BC24-D1EA401A0286}"/>
    <cellStyle name="Check Cell 6 3 6 2" xfId="8295" xr:uid="{7078EA4E-7F0C-4208-B59F-382834CC5827}"/>
    <cellStyle name="Check Cell 6 3 7" xfId="8296" xr:uid="{1DFF8C63-BE12-4A3E-A97D-4C85F6239C54}"/>
    <cellStyle name="Check Cell 6 4" xfId="8297" xr:uid="{600B0E29-321F-4CA8-B1D8-3CB567DB1318}"/>
    <cellStyle name="Check Cell 6 4 2" xfId="8298" xr:uid="{BBC846A3-FE00-439C-A9C8-2D7C54B7B719}"/>
    <cellStyle name="Check Cell 6 4 2 2" xfId="8299" xr:uid="{AD361169-C503-4DF6-B197-00F92A5442BA}"/>
    <cellStyle name="Check Cell 6 4 3" xfId="8300" xr:uid="{A028F598-AA69-4A81-BC6E-E50EBC92D68A}"/>
    <cellStyle name="Check Cell 6 4 3 2" xfId="8301" xr:uid="{BB37D339-22A6-46DE-9C34-510FE0413929}"/>
    <cellStyle name="Check Cell 6 4 4" xfId="8302" xr:uid="{2EEB0F99-61AC-4084-B1B9-131B85F01FAB}"/>
    <cellStyle name="Check Cell 6 4 4 2" xfId="8303" xr:uid="{8D8A1ADD-667E-41B3-93CA-CF9ED236C303}"/>
    <cellStyle name="Check Cell 6 4 5" xfId="8304" xr:uid="{ED01016C-6E48-489F-86F7-0DE584B567A0}"/>
    <cellStyle name="Check Cell 6 4 5 2" xfId="8305" xr:uid="{B263CED9-F565-4F69-81EB-1A76CD0CCE3B}"/>
    <cellStyle name="Check Cell 6 4 6" xfId="8306" xr:uid="{A2EA998E-C60B-4DC1-AC94-0C4519158842}"/>
    <cellStyle name="Check Cell 6 4 6 2" xfId="8307" xr:uid="{DB0E31AC-3003-4A6A-997C-CB9DEA8F1122}"/>
    <cellStyle name="Check Cell 6 4 7" xfId="8308" xr:uid="{F1452A9C-3F67-4B86-8147-F941D96F27C4}"/>
    <cellStyle name="Check Cell 6 5" xfId="8309" xr:uid="{60F6DACC-599C-4E8A-AE8D-DE3EBE631A89}"/>
    <cellStyle name="Check Cell 6 5 2" xfId="8310" xr:uid="{47AD914C-A279-46C0-B794-CF16D80A5615}"/>
    <cellStyle name="Check Cell 6 5 2 2" xfId="8311" xr:uid="{6FBF41A4-5B3C-4D6C-AC8D-6DBCD03D4152}"/>
    <cellStyle name="Check Cell 6 5 3" xfId="8312" xr:uid="{590ADCD7-888E-45F1-9BA6-0C3B6A7A7EB9}"/>
    <cellStyle name="Check Cell 6 5 3 2" xfId="8313" xr:uid="{5FF5EC75-CD70-4C4A-8EB3-7E5525F3CB1A}"/>
    <cellStyle name="Check Cell 6 5 4" xfId="8314" xr:uid="{FBB6D8C6-63AE-4CDA-AAB5-8FE484E876D2}"/>
    <cellStyle name="Check Cell 6 5 4 2" xfId="8315" xr:uid="{9B94D2ED-D9A1-4FAA-BE04-07C5DE79EF0C}"/>
    <cellStyle name="Check Cell 6 5 5" xfId="8316" xr:uid="{DDF42372-4143-4E64-BA04-4D6917DF146E}"/>
    <cellStyle name="Check Cell 6 5 5 2" xfId="8317" xr:uid="{A5057C90-CE2E-4015-BF4A-EC772B12F409}"/>
    <cellStyle name="Check Cell 6 5 6" xfId="8318" xr:uid="{D0099FAB-CE7D-45EE-846F-EC931B5DF0D9}"/>
    <cellStyle name="Check Cell 6 5 6 2" xfId="8319" xr:uid="{B31B71DD-AF3B-412E-A988-4B1832C6806C}"/>
    <cellStyle name="Check Cell 6 5 7" xfId="8320" xr:uid="{17376A3C-443B-4F3C-93F3-F9E32A9BD0F2}"/>
    <cellStyle name="Check Cell 6 6" xfId="8321" xr:uid="{8A5E12E5-B8FC-419C-922F-8F0685BA30C9}"/>
    <cellStyle name="Check Cell 6 6 2" xfId="8322" xr:uid="{6219AE67-BB51-4E4F-B4C4-F26D4B647989}"/>
    <cellStyle name="Check Cell 6 6 2 2" xfId="8323" xr:uid="{91F334A0-AC26-46F4-9DFE-5CF983AD4052}"/>
    <cellStyle name="Check Cell 6 6 3" xfId="8324" xr:uid="{A15E6024-52B1-4937-8077-71AAB015F3AD}"/>
    <cellStyle name="Check Cell 6 6 3 2" xfId="8325" xr:uid="{B0CD712F-D2BE-442D-95BE-EB695094DEB3}"/>
    <cellStyle name="Check Cell 6 6 4" xfId="8326" xr:uid="{B4DF1184-9908-4147-8827-827D4D5E4094}"/>
    <cellStyle name="Check Cell 6 6 4 2" xfId="8327" xr:uid="{FF46F216-D587-4C18-81B5-901F20086C4D}"/>
    <cellStyle name="Check Cell 6 6 5" xfId="8328" xr:uid="{F52CE669-1643-4406-A153-2F1F87DD288E}"/>
    <cellStyle name="Check Cell 6 6 5 2" xfId="8329" xr:uid="{997580CD-A690-4CC4-BFA2-82F9658EC5DC}"/>
    <cellStyle name="Check Cell 6 6 6" xfId="8330" xr:uid="{2654B151-8661-4F0E-87B8-AC46BBCA81EC}"/>
    <cellStyle name="Check Cell 6 6 6 2" xfId="8331" xr:uid="{75A5FE47-1195-4A09-AC71-A7B1651ED1D7}"/>
    <cellStyle name="Check Cell 6 6 7" xfId="8332" xr:uid="{06332FDF-3CAB-478D-94E5-0427C98A9AB2}"/>
    <cellStyle name="Check Cell 6 7" xfId="8333" xr:uid="{17148B04-2922-4E04-9BEC-75B893578636}"/>
    <cellStyle name="Check Cell 6 7 2" xfId="8334" xr:uid="{CD90F5D8-C459-49B7-ADC1-87945D9372DC}"/>
    <cellStyle name="Check Cell 6 7 2 2" xfId="8335" xr:uid="{CC4564E1-5DA5-4314-B37E-1F87BDA70264}"/>
    <cellStyle name="Check Cell 6 7 3" xfId="8336" xr:uid="{D4BC1D2B-BB42-42C4-86B5-6D04E9B042E2}"/>
    <cellStyle name="Check Cell 6 7 3 2" xfId="8337" xr:uid="{E84BEDD0-C25F-4807-981A-911DC1AADED9}"/>
    <cellStyle name="Check Cell 6 7 4" xfId="8338" xr:uid="{8475BE82-23AA-4199-8124-FFDD138B9B70}"/>
    <cellStyle name="Check Cell 6 7 4 2" xfId="8339" xr:uid="{D17EEAD8-2872-428C-90FC-0AE3D1307C2F}"/>
    <cellStyle name="Check Cell 6 7 5" xfId="8340" xr:uid="{8C0DCA71-4022-4E39-9F82-7E3751F4F90C}"/>
    <cellStyle name="Check Cell 6 7 5 2" xfId="8341" xr:uid="{FBB49889-B2FC-4A81-A3B9-D1B31ED1635F}"/>
    <cellStyle name="Check Cell 6 7 6" xfId="8342" xr:uid="{06DECF3A-F7A5-4ABF-AF17-B1AB572FA2F1}"/>
    <cellStyle name="Check Cell 6 7 6 2" xfId="8343" xr:uid="{AB78718E-11AD-4FF0-9EF3-C0C49F56287C}"/>
    <cellStyle name="Check Cell 6 7 7" xfId="8344" xr:uid="{20C7A0B9-8E26-4935-B2D0-B64301B68809}"/>
    <cellStyle name="Check Cell 6 8" xfId="8345" xr:uid="{30E0B397-7C10-46C0-A7EF-11915A5D42BB}"/>
    <cellStyle name="Check Cell 6 8 2" xfId="8346" xr:uid="{E976BC12-4AFE-49CD-A84B-C6A717FAA121}"/>
    <cellStyle name="Check Cell 6 8 2 2" xfId="8347" xr:uid="{18F5301F-AE87-468F-8DAF-116AE39EA039}"/>
    <cellStyle name="Check Cell 6 8 3" xfId="8348" xr:uid="{FD127C4F-1707-451F-AF8F-D9A65C092C79}"/>
    <cellStyle name="Check Cell 6 8 3 2" xfId="8349" xr:uid="{D6510A64-C760-4CC9-B835-0373123B9B9F}"/>
    <cellStyle name="Check Cell 6 8 4" xfId="8350" xr:uid="{D6E56792-A543-4FE2-BA3A-AD949D970FE1}"/>
    <cellStyle name="Check Cell 6 8 4 2" xfId="8351" xr:uid="{8EB03D87-789E-49E8-80F0-4E6D3CA47A52}"/>
    <cellStyle name="Check Cell 6 8 5" xfId="8352" xr:uid="{CFEDBC06-785B-45C8-A166-2C01702C76E5}"/>
    <cellStyle name="Check Cell 6 8 5 2" xfId="8353" xr:uid="{DF97139C-81AE-4F90-ADD1-C0F2192E131C}"/>
    <cellStyle name="Check Cell 6 8 6" xfId="8354" xr:uid="{8903EE38-179A-44D9-B958-23A12C11AE38}"/>
    <cellStyle name="Check Cell 6 8 6 2" xfId="8355" xr:uid="{C9D99E5A-7BE8-41F3-8379-FB88D172DA0C}"/>
    <cellStyle name="Check Cell 6 8 7" xfId="8356" xr:uid="{C83EAF6B-A833-44E4-901F-C3CCBC04B474}"/>
    <cellStyle name="Check Cell 6 9" xfId="8357" xr:uid="{2E568A73-C9BE-4EA0-8A3A-69BE87FFD3DD}"/>
    <cellStyle name="Check Cell 6 9 2" xfId="8358" xr:uid="{400E9E55-D19E-4D96-A256-53475A62FD63}"/>
    <cellStyle name="Check Cell 6 9 2 2" xfId="8359" xr:uid="{201148D4-590C-4C7A-85AB-30ADA819E943}"/>
    <cellStyle name="Check Cell 6 9 3" xfId="8360" xr:uid="{68021C46-B687-4143-A0D9-2A9063F8B702}"/>
    <cellStyle name="Check Cell 6 9 3 2" xfId="8361" xr:uid="{6C5E348D-6F02-4AC2-AC78-66054958482D}"/>
    <cellStyle name="Check Cell 6 9 4" xfId="8362" xr:uid="{26914CF1-89B6-47F5-BC50-0CE0FAC9DBA4}"/>
    <cellStyle name="Check Cell 6 9 4 2" xfId="8363" xr:uid="{32FA7E47-8F11-4DF0-851F-8EEA40737458}"/>
    <cellStyle name="Check Cell 6 9 5" xfId="8364" xr:uid="{0DFB4E46-277A-4B4F-9D6E-1ADFC4CF60CB}"/>
    <cellStyle name="Check Cell 6 9 5 2" xfId="8365" xr:uid="{CD59EA94-9F62-442E-BC60-8EC8F4A51EFB}"/>
    <cellStyle name="Check Cell 6 9 6" xfId="8366" xr:uid="{13B7B291-53AA-4EC8-8020-D297A29A09A9}"/>
    <cellStyle name="Check Cell 6 9 6 2" xfId="8367" xr:uid="{040FCE39-45AB-4B42-9631-7143FE1F4CEF}"/>
    <cellStyle name="Check Cell 6 9 7" xfId="8368" xr:uid="{E431B61F-D97D-4C00-8635-617A399C0E7A}"/>
    <cellStyle name="Check Cell 7" xfId="8369" xr:uid="{B6060758-44AD-4BE2-BAE4-88E1EA64AE32}"/>
    <cellStyle name="Check Cell 7 2" xfId="8370" xr:uid="{DD62D700-F45C-4C72-B5E1-2D80A3345870}"/>
    <cellStyle name="Check Cell 7 2 2" xfId="8371" xr:uid="{15C3F413-5D6E-4C7B-8D67-B95B3CE28CE9}"/>
    <cellStyle name="Check Cell 7 3" xfId="8372" xr:uid="{009BEE21-DD7E-4C9F-BCD9-ED1A9922ABC3}"/>
    <cellStyle name="Check Cell 7 3 2" xfId="8373" xr:uid="{A1DF47C2-628A-4072-8568-46358828E857}"/>
    <cellStyle name="Check Cell 7 4" xfId="8374" xr:uid="{74BF56C1-C533-4582-A8E0-0B744E6300A6}"/>
    <cellStyle name="Check Cell 7 4 2" xfId="8375" xr:uid="{EE4E6F3D-F459-4A86-B38C-3C8EBB781D87}"/>
    <cellStyle name="Check Cell 7 5" xfId="8376" xr:uid="{708F74CA-E7E1-47A0-8C05-9AB8D6BE4866}"/>
    <cellStyle name="Check Cell 7 5 2" xfId="8377" xr:uid="{CB79C9E3-A7DE-43C9-BE6A-02052F68A6B3}"/>
    <cellStyle name="Check Cell 7 6" xfId="8378" xr:uid="{BB09CED7-DD5E-488E-9A8C-F3E8FA9056AF}"/>
    <cellStyle name="Check Cell 7 6 2" xfId="8379" xr:uid="{8FC22B24-05E3-4C97-91A0-DAE5BE329AB3}"/>
    <cellStyle name="Check Cell 7 7" xfId="8380" xr:uid="{871127F0-B8FA-4BDC-ADF6-80107C2F741A}"/>
    <cellStyle name="Check Cell 8" xfId="8381" xr:uid="{E8C670A4-C6BD-43EE-AF09-6DB52FEBBFD4}"/>
    <cellStyle name="Check Cell 8 2" xfId="8382" xr:uid="{E0B760E1-CB45-40F6-BD20-EE55A8FF665B}"/>
    <cellStyle name="Check Cell 8 2 2" xfId="8383" xr:uid="{99BC71B2-D3BC-4A8B-A689-2ACF7CBCA1AD}"/>
    <cellStyle name="Check Cell 8 3" xfId="8384" xr:uid="{12E0ED08-F48E-4929-82E8-ACD3D4F496D2}"/>
    <cellStyle name="Check Cell 8 3 2" xfId="8385" xr:uid="{501DBE81-F4D8-47DB-B142-E2004D51546A}"/>
    <cellStyle name="Check Cell 8 4" xfId="8386" xr:uid="{3E8ED313-8B0F-4750-A543-7DC7A796DB2B}"/>
    <cellStyle name="Check Cell 8 4 2" xfId="8387" xr:uid="{04321DB8-21C8-4316-AFF0-CE5B72B785B8}"/>
    <cellStyle name="Check Cell 8 5" xfId="8388" xr:uid="{24F0E9D1-74CC-4752-8268-8685C246C71E}"/>
    <cellStyle name="Check Cell 8 5 2" xfId="8389" xr:uid="{A0A7E12B-04DF-47E4-8A47-12FE78115C29}"/>
    <cellStyle name="Check Cell 8 6" xfId="8390" xr:uid="{9929445B-3363-4981-A4A0-3F9835D4FF96}"/>
    <cellStyle name="Check Cell 8 6 2" xfId="8391" xr:uid="{DC8A854A-5741-40C8-A5F2-FC494C2DBAFD}"/>
    <cellStyle name="Check Cell 8 7" xfId="8392" xr:uid="{B772A852-C0B1-4F84-B010-93737E9409E2}"/>
    <cellStyle name="Check Cell 9" xfId="8393" xr:uid="{E90FA8A2-6398-4877-9C7D-E80298EF8342}"/>
    <cellStyle name="Check Cell 9 2" xfId="8394" xr:uid="{84A6AC23-B26B-4E22-BDA5-7F5C8E633C0D}"/>
    <cellStyle name="Check Cell 9 2 2" xfId="8395" xr:uid="{3BA34A9F-D4DE-486F-85AB-A34DD7563243}"/>
    <cellStyle name="Check Cell 9 3" xfId="8396" xr:uid="{1C82F9E0-F908-4CF0-8CFC-698AB9C5F757}"/>
    <cellStyle name="Check Cell 9 3 2" xfId="8397" xr:uid="{915B3F7A-8CB3-43B8-9E8C-C3E11FF7C64D}"/>
    <cellStyle name="Check Cell 9 4" xfId="8398" xr:uid="{147E0EA6-CEBF-4279-A4EF-62AE454C4FE3}"/>
    <cellStyle name="Check Cell 9 4 2" xfId="8399" xr:uid="{D3E32A9D-FB69-4ACE-A7E9-D3AA50CDB39F}"/>
    <cellStyle name="Check Cell 9 5" xfId="8400" xr:uid="{899BAB1F-4210-49F7-BFD8-FF101B330C7E}"/>
    <cellStyle name="Check Cell 9 5 2" xfId="8401" xr:uid="{4A241EB9-EA65-4089-8578-C2C86A00290C}"/>
    <cellStyle name="Check Cell 9 6" xfId="8402" xr:uid="{A78269E6-5F07-4DD8-A698-8CD53559D610}"/>
    <cellStyle name="Check Cell 9 6 2" xfId="8403" xr:uid="{6F7BA653-C8C0-460A-942F-9A26C2BC6AA9}"/>
    <cellStyle name="Check Cell 9 7" xfId="8404" xr:uid="{3279F764-8BD5-415B-841D-48B7663FB322}"/>
    <cellStyle name="Cím" xfId="8405" xr:uid="{38321BAB-D537-46B3-9757-3009128AC556}"/>
    <cellStyle name="Címsor 1" xfId="8406" xr:uid="{95BD64B1-58FD-4A3B-B1CA-2BE75FB83B67}"/>
    <cellStyle name="Címsor 2" xfId="8407" xr:uid="{F2C32E25-00C5-42E3-975B-BBDB4CBD7803}"/>
    <cellStyle name="Címsor 3" xfId="8408" xr:uid="{7369FD11-C616-4391-8F3A-24552255984E}"/>
    <cellStyle name="Címsor 3 2" xfId="8409" xr:uid="{109D462D-4C1F-4A4C-A43F-EB60C84A4643}"/>
    <cellStyle name="Címsor 3 2 2" xfId="8410" xr:uid="{BB83EC39-7B74-4D2A-BBF7-42B6B8F42097}"/>
    <cellStyle name="Címsor 3 2 3" xfId="8411" xr:uid="{8E577276-1061-4631-A564-9B2D660D77A5}"/>
    <cellStyle name="Címsor 3 3" xfId="8412" xr:uid="{57F1A3A3-A7CD-4825-BC22-CA3B6ADD7EA4}"/>
    <cellStyle name="Címsor 3 3 2" xfId="8413" xr:uid="{95EF94C5-6A73-4359-B3F2-ACA2EF368B1F}"/>
    <cellStyle name="Címsor 3 3 3" xfId="8414" xr:uid="{545D6A62-85BB-4684-AA19-2CEA290A0411}"/>
    <cellStyle name="Címsor 3 4" xfId="8415" xr:uid="{929DDB35-EB7C-4FA0-8E4B-859A9D74290A}"/>
    <cellStyle name="Címsor 3 4 2" xfId="8416" xr:uid="{56B27200-EBCC-450B-AE2F-EE21D3816CE9}"/>
    <cellStyle name="Címsor 3 4 3" xfId="8417" xr:uid="{FD0E8245-7113-4EEE-BB0A-E5BF86705FC7}"/>
    <cellStyle name="Címsor 3 5" xfId="8418" xr:uid="{285F0AFF-340F-49DB-BC02-C3F54ECE138E}"/>
    <cellStyle name="Címsor 3 5 2" xfId="8419" xr:uid="{ACAD2842-B179-41EB-A901-0811757F8F65}"/>
    <cellStyle name="Címsor 3 5 3" xfId="8420" xr:uid="{B836F39D-9BFC-4548-9FDE-EC6214171AB6}"/>
    <cellStyle name="Címsor 3 6" xfId="8421" xr:uid="{CEF144EB-A841-4608-9962-73729D328BEC}"/>
    <cellStyle name="Címsor 3 6 2" xfId="8422" xr:uid="{4049DC3E-2DED-45C5-AF4F-673AAE1B3165}"/>
    <cellStyle name="Címsor 3 7" xfId="8423" xr:uid="{B60D49A8-2ACB-4BB3-96AE-57B025105BB5}"/>
    <cellStyle name="Címsor 4" xfId="8424" xr:uid="{3A6FD723-2D8F-455D-BD72-4D9BC7498CB1}"/>
    <cellStyle name="coin" xfId="8425" xr:uid="{95B0D328-DA78-4707-84D6-3E2AC453EB35}"/>
    <cellStyle name="coin 10" xfId="8426" xr:uid="{80C619CD-8F06-47DC-90A9-D0D93D29F82B}"/>
    <cellStyle name="coin 10 2" xfId="8427" xr:uid="{30FDFADB-3D19-4CDE-B6F9-653BA4F1EFC8}"/>
    <cellStyle name="coin 11" xfId="8428" xr:uid="{23609BAE-5A05-4D31-B59E-98E3C6D0CBAE}"/>
    <cellStyle name="coin 2" xfId="8429" xr:uid="{30BBF3E3-D050-4B7D-A03E-C124A45B684D}"/>
    <cellStyle name="coin 2 2" xfId="8430" xr:uid="{730D511F-33E6-498A-97EB-B9CDF10A29CB}"/>
    <cellStyle name="coin 2 2 2" xfId="8431" xr:uid="{E39EB858-B9BB-4EDB-A442-2530CFA86B59}"/>
    <cellStyle name="coin 2 3" xfId="8432" xr:uid="{3F08FCCC-E5A8-4D86-A37F-E3D5B059C4A9}"/>
    <cellStyle name="coin 2 3 2" xfId="8433" xr:uid="{3EF33A13-98DC-4FFD-9372-933AD359AFFB}"/>
    <cellStyle name="coin 2 4" xfId="8434" xr:uid="{07D5EA79-C29E-4506-99BD-46EA2F453C5D}"/>
    <cellStyle name="coin 3" xfId="8435" xr:uid="{8E8F153D-1B73-4FFC-AD3B-60648AC9075D}"/>
    <cellStyle name="coin 3 2" xfId="8436" xr:uid="{E1BFA8D2-0089-4A8D-AB7C-64C5CF944904}"/>
    <cellStyle name="coin 3 3" xfId="8437" xr:uid="{539DE444-EFE4-476D-A22F-76952B0EC6A2}"/>
    <cellStyle name="coin 4" xfId="8438" xr:uid="{12082072-4193-418C-8350-5C595860474D}"/>
    <cellStyle name="coin 4 2" xfId="8439" xr:uid="{94F626B3-8F7F-43A8-9BAA-1501FC1D9F28}"/>
    <cellStyle name="coin 4 3" xfId="8440" xr:uid="{462B9C45-A6A9-4CAC-8693-51A862EECEFD}"/>
    <cellStyle name="coin 5" xfId="8441" xr:uid="{7BD65040-6642-49FA-AE7F-1E80679B8C86}"/>
    <cellStyle name="coin 5 2" xfId="8442" xr:uid="{2C8BE343-44B1-4C51-A7D1-2AAE1B36783D}"/>
    <cellStyle name="coin 5 3" xfId="8443" xr:uid="{4744FD78-75C9-4975-AF1F-5BF51C9D07DE}"/>
    <cellStyle name="coin 6" xfId="8444" xr:uid="{957B04B4-2E37-4D99-A671-A9E8A0058EF1}"/>
    <cellStyle name="coin 6 2" xfId="8445" xr:uid="{9C8855C7-7906-4C20-AD99-D5A67984E5DB}"/>
    <cellStyle name="coin 6 3" xfId="8446" xr:uid="{F1BED754-2441-4890-B200-95105BC3F5FF}"/>
    <cellStyle name="coin 7" xfId="8447" xr:uid="{3E6A1B4C-7CC5-4C9F-A81D-8B5676E00603}"/>
    <cellStyle name="coin 7 2" xfId="8448" xr:uid="{DB177F87-6DD1-4837-88F4-29F753024319}"/>
    <cellStyle name="coin 7 3" xfId="8449" xr:uid="{C8A1513D-3873-427A-BBC3-C6BECC2C6A36}"/>
    <cellStyle name="coin 8" xfId="8450" xr:uid="{67420324-86CA-45B5-A93C-28A6F5B5CD02}"/>
    <cellStyle name="coin 8 2" xfId="8451" xr:uid="{9C6C8F4F-93FC-4A7D-8EEB-92104369BACC}"/>
    <cellStyle name="coin 8 3" xfId="8452" xr:uid="{C2DE017C-A49B-4B9C-B185-E8F52E147DB6}"/>
    <cellStyle name="coin 9" xfId="8453" xr:uid="{FF4809A4-3187-4665-AD97-F02D32849E06}"/>
    <cellStyle name="coin 9 2" xfId="8454" xr:uid="{12B9A76C-F8E2-4E69-A8B0-B770B0C88AC7}"/>
    <cellStyle name="coin 9 3" xfId="8455" xr:uid="{05F6BCC5-5798-4A06-A5E5-2673E46648F6}"/>
    <cellStyle name="Colore 1" xfId="8456" xr:uid="{EF5F27CB-3F77-4EB0-ABD2-6EBC1C277195}"/>
    <cellStyle name="Colore 2" xfId="8457" xr:uid="{BA234DF0-69F7-4D63-A5ED-F0606FBF6948}"/>
    <cellStyle name="Colore 3" xfId="8458" xr:uid="{DF3343D6-1CB1-4C74-B961-CDD82D506D4D}"/>
    <cellStyle name="Colore 4" xfId="8459" xr:uid="{5C15ABF6-BF53-41AC-BC85-47868E68706A}"/>
    <cellStyle name="Colore 5" xfId="8460" xr:uid="{B5F8D550-414E-487C-A9BF-9B36A3708DEB}"/>
    <cellStyle name="Colore 6" xfId="8461" xr:uid="{34FFBB22-9979-41DC-89B9-E4BBF38C9365}"/>
    <cellStyle name="Comma [0] 2" xfId="8462" xr:uid="{DE38BB63-BF69-4F47-9374-3BFC9A0AC635}"/>
    <cellStyle name="Comma [0] 2 10" xfId="8463" xr:uid="{7D719CDA-1ABD-4E37-9AC2-D389EB4A6612}"/>
    <cellStyle name="Comma [0] 2 10 2" xfId="8464" xr:uid="{F7672753-2E84-4663-BDE1-B22C753DAE42}"/>
    <cellStyle name="Comma [0] 2 10 2 2" xfId="8465" xr:uid="{2DFEB037-F75D-453F-8CAF-C235CADE9D37}"/>
    <cellStyle name="Comma [0] 2 10 2 3" xfId="8466" xr:uid="{A92CC9FB-4977-4D37-9534-DB1BB23DFEFB}"/>
    <cellStyle name="Comma [0] 2 10 2 4" xfId="8467" xr:uid="{7B67A8ED-A9C3-4FCE-B0E1-46A748701AB8}"/>
    <cellStyle name="Comma [0] 2 10 2 5" xfId="8468" xr:uid="{8439BC68-8DE4-44BA-8F4D-7982FD913DC8}"/>
    <cellStyle name="Comma [0] 2 10 3" xfId="8469" xr:uid="{D30828E8-B822-4FB0-8E52-699BCBACE721}"/>
    <cellStyle name="Comma [0] 2 10 4" xfId="8470" xr:uid="{35598764-CA5A-4191-9A91-BFE6B0BB8371}"/>
    <cellStyle name="Comma [0] 2 10 5" xfId="8471" xr:uid="{689F648A-A950-4E1B-8A79-276A891F3181}"/>
    <cellStyle name="Comma [0] 2 10 6" xfId="8472" xr:uid="{3829B380-618F-448A-8E49-D0B5FD173DB3}"/>
    <cellStyle name="Comma [0] 2 11" xfId="8473" xr:uid="{A3B51122-B8B5-4761-86EA-1A81B13206FE}"/>
    <cellStyle name="Comma [0] 2 12" xfId="8474" xr:uid="{DFABEC90-FD01-43F5-9F5C-7F2108E5A275}"/>
    <cellStyle name="Comma [0] 2 13" xfId="8475" xr:uid="{B1318FC9-ECDF-4594-9FFA-5F2D3A9E5E5C}"/>
    <cellStyle name="Comma [0] 2 2" xfId="8476" xr:uid="{DB9B4654-A0E1-44BE-8EE4-7E3250651D59}"/>
    <cellStyle name="Comma [0] 2 2 2" xfId="8477" xr:uid="{132C92ED-2867-4A4A-84A0-9F4D721E4AA6}"/>
    <cellStyle name="Comma [0] 2 2 2 2" xfId="8478" xr:uid="{2377E788-F634-48D9-8E58-829CC4C96859}"/>
    <cellStyle name="Comma [0] 2 2 2 3" xfId="8479" xr:uid="{33E6E2A8-38E3-435E-AF93-36CA8B8BD5E6}"/>
    <cellStyle name="Comma [0] 2 2 2 4" xfId="8480" xr:uid="{94F20FB4-51E0-4B93-90E4-13B913BE676B}"/>
    <cellStyle name="Comma [0] 2 2 2 5" xfId="8481" xr:uid="{7C9C8E47-2127-4D24-BDF9-130B20555F1F}"/>
    <cellStyle name="Comma [0] 2 2 3" xfId="8482" xr:uid="{7489649A-8135-4785-9F3B-A4170551AA9D}"/>
    <cellStyle name="Comma [0] 2 2 3 2" xfId="8483" xr:uid="{4B9D8BA2-4545-4203-9F55-0780887F1BFD}"/>
    <cellStyle name="Comma [0] 2 2 4" xfId="8484" xr:uid="{25DC8DDB-0334-4311-B112-7FB62BD297EA}"/>
    <cellStyle name="Comma [0] 2 2 5" xfId="8485" xr:uid="{ABA5328D-42B8-43CB-87A5-6F7FC97D2398}"/>
    <cellStyle name="Comma [0] 2 2 6" xfId="8486" xr:uid="{FB6CA5F3-AD69-4401-841E-FA0BBC1A5EAC}"/>
    <cellStyle name="Comma [0] 2 2 7" xfId="8487" xr:uid="{90777FE6-0CAB-414D-872A-1C8061D485DB}"/>
    <cellStyle name="Comma [0] 2 2 8" xfId="8488" xr:uid="{9C25101D-F80A-4C58-84DF-6C2FAAF8F8EA}"/>
    <cellStyle name="Comma [0] 2 3" xfId="8489" xr:uid="{6B63273D-3D90-4A51-A9A5-8E1468BEBF42}"/>
    <cellStyle name="Comma [0] 2 3 2" xfId="8490" xr:uid="{699C2753-1D78-40D4-8038-EDC6C5BE32E2}"/>
    <cellStyle name="Comma [0] 2 3 2 2" xfId="8491" xr:uid="{1D255A20-B15E-4670-AEDE-F36B28351715}"/>
    <cellStyle name="Comma [0] 2 3 2 3" xfId="8492" xr:uid="{61E59E13-A73D-407A-B085-3BD6F0644CE5}"/>
    <cellStyle name="Comma [0] 2 3 2 4" xfId="8493" xr:uid="{84DA0375-92D0-499F-ACE6-24997455274F}"/>
    <cellStyle name="Comma [0] 2 3 2 5" xfId="8494" xr:uid="{0954047B-756E-4FAA-AE15-C116A0391184}"/>
    <cellStyle name="Comma [0] 2 3 3" xfId="8495" xr:uid="{386D5DBD-5F1B-4E63-8C7A-DF55023AD0A6}"/>
    <cellStyle name="Comma [0] 2 3 3 2" xfId="8496" xr:uid="{15DD4B16-441D-4089-9F0C-0E18EC8197A6}"/>
    <cellStyle name="Comma [0] 2 3 4" xfId="8497" xr:uid="{3CF714E1-F20B-414C-ACC7-37B0940A9684}"/>
    <cellStyle name="Comma [0] 2 3 5" xfId="8498" xr:uid="{8ED2DC15-472A-457B-81C6-318A53B313F0}"/>
    <cellStyle name="Comma [0] 2 3 6" xfId="8499" xr:uid="{838C40ED-B71A-408F-BAD4-9210CCDF0A26}"/>
    <cellStyle name="Comma [0] 2 3 7" xfId="8500" xr:uid="{7475DC29-ADC5-478A-B7B9-4FDFF43A5338}"/>
    <cellStyle name="Comma [0] 2 3 8" xfId="8501" xr:uid="{B66AA4A2-B6A7-4CAB-877B-0600094DB091}"/>
    <cellStyle name="Comma [0] 2 4" xfId="8502" xr:uid="{7FCB86AD-EA68-42D6-A0FB-DEB5D68C1D73}"/>
    <cellStyle name="Comma [0] 2 4 2" xfId="8503" xr:uid="{DB3A858F-7751-4CA2-8EB6-A6699A138961}"/>
    <cellStyle name="Comma [0] 2 4 2 2" xfId="8504" xr:uid="{7085AAC6-F4CB-4995-A2C8-19849E2BD6F0}"/>
    <cellStyle name="Comma [0] 2 4 2 3" xfId="8505" xr:uid="{B5697FBA-7660-405F-B600-F86348A4228C}"/>
    <cellStyle name="Comma [0] 2 4 2 4" xfId="8506" xr:uid="{B8B4EE2D-1B5E-4B81-B7A2-3159CF790394}"/>
    <cellStyle name="Comma [0] 2 4 2 5" xfId="8507" xr:uid="{A29E94D4-21D8-412F-8C0C-378F39121A40}"/>
    <cellStyle name="Comma [0] 2 4 3" xfId="8508" xr:uid="{621BF8B2-69D1-4075-B48A-60CC4F9A2C97}"/>
    <cellStyle name="Comma [0] 2 4 3 2" xfId="8509" xr:uid="{DB239384-F676-4091-9353-174420324088}"/>
    <cellStyle name="Comma [0] 2 4 4" xfId="8510" xr:uid="{753966D0-C4DA-41D6-BC0E-4B3EE5EA158E}"/>
    <cellStyle name="Comma [0] 2 4 5" xfId="8511" xr:uid="{B1BE53C8-6966-404E-B9AE-81A1634BA9CC}"/>
    <cellStyle name="Comma [0] 2 4 6" xfId="8512" xr:uid="{557D1920-1EE0-43CA-95B2-7F30C9893109}"/>
    <cellStyle name="Comma [0] 2 4 7" xfId="8513" xr:uid="{FB9EC40A-DA5D-4745-AEB0-184BBF3E5ACD}"/>
    <cellStyle name="Comma [0] 2 4 8" xfId="8514" xr:uid="{FDA55F2F-A7A4-4255-90BC-14238E4652B4}"/>
    <cellStyle name="Comma [0] 2 5" xfId="8515" xr:uid="{2D1863C4-6F1F-4FA4-8765-54EF6E588AB0}"/>
    <cellStyle name="Comma [0] 2 5 2" xfId="8516" xr:uid="{4B27C610-ED88-4B40-BD97-89656932D3BD}"/>
    <cellStyle name="Comma [0] 2 5 2 2" xfId="8517" xr:uid="{28984800-0C6E-4C06-9AF1-B85CDDDC3DD4}"/>
    <cellStyle name="Comma [0] 2 5 2 3" xfId="8518" xr:uid="{C14320C8-FCBE-4201-AE2B-D910E0972A45}"/>
    <cellStyle name="Comma [0] 2 5 2 4" xfId="8519" xr:uid="{58271490-5A4B-4996-96AD-3A25E102493E}"/>
    <cellStyle name="Comma [0] 2 5 2 5" xfId="8520" xr:uid="{E29E9B15-AB5D-4477-A0FD-550F99C0832C}"/>
    <cellStyle name="Comma [0] 2 5 3" xfId="8521" xr:uid="{9D9E32A1-F738-4761-8057-EFFE9E0BF54D}"/>
    <cellStyle name="Comma [0] 2 5 4" xfId="8522" xr:uid="{18076932-F65E-4680-91C3-E78604B98D55}"/>
    <cellStyle name="Comma [0] 2 5 5" xfId="8523" xr:uid="{929B2BAF-BA82-42C3-A44A-EC8F3CC9C400}"/>
    <cellStyle name="Comma [0] 2 5 6" xfId="8524" xr:uid="{D2CA510C-DDC3-4598-B52B-DFEC19731CB1}"/>
    <cellStyle name="Comma [0] 2 5 7" xfId="8525" xr:uid="{3AAF2CF6-8E32-499C-810D-46A8F321071C}"/>
    <cellStyle name="Comma [0] 2 6" xfId="8526" xr:uid="{EFFC4CB2-9CE4-44FC-B36B-825626AA2A46}"/>
    <cellStyle name="Comma [0] 2 6 2" xfId="8527" xr:uid="{AF8E15D3-3858-4070-9105-A2C7CA3FB706}"/>
    <cellStyle name="Comma [0] 2 6 2 2" xfId="8528" xr:uid="{7D4A9133-9F21-4237-8E5B-22285C77EFD5}"/>
    <cellStyle name="Comma [0] 2 6 2 3" xfId="8529" xr:uid="{D1EA35F0-0FEA-4B13-98CB-CABBA6B6A272}"/>
    <cellStyle name="Comma [0] 2 6 2 4" xfId="8530" xr:uid="{A8F78BF2-92B3-4BE5-BF59-437C80155C84}"/>
    <cellStyle name="Comma [0] 2 6 2 5" xfId="8531" xr:uid="{28CA70A2-C19E-402C-AF08-6ABFD84B3FD7}"/>
    <cellStyle name="Comma [0] 2 6 3" xfId="8532" xr:uid="{3C66973C-5A8B-4EC4-9D18-3FB08D702E38}"/>
    <cellStyle name="Comma [0] 2 6 4" xfId="8533" xr:uid="{CA5E11C8-8E24-4EC0-86DB-6B3D85A5F49F}"/>
    <cellStyle name="Comma [0] 2 6 5" xfId="8534" xr:uid="{104466DE-C25E-40FF-BE4F-588B86BBC47E}"/>
    <cellStyle name="Comma [0] 2 6 6" xfId="8535" xr:uid="{DCCC30B1-3D9B-4541-9520-6ECA624691A0}"/>
    <cellStyle name="Comma [0] 2 7" xfId="8536" xr:uid="{62789A98-6E40-4018-9169-7FAAEDDA9A85}"/>
    <cellStyle name="Comma [0] 2 7 2" xfId="8537" xr:uid="{92E2C375-2413-41A6-A190-351FAF43BD12}"/>
    <cellStyle name="Comma [0] 2 7 2 2" xfId="8538" xr:uid="{404D05C1-6190-44A9-98EA-A6271238CF4A}"/>
    <cellStyle name="Comma [0] 2 7 2 3" xfId="8539" xr:uid="{856B2947-37D2-4485-B607-732FF016D9A6}"/>
    <cellStyle name="Comma [0] 2 7 2 4" xfId="8540" xr:uid="{3515223C-B92E-41EC-A24A-FA19CA0F6DBC}"/>
    <cellStyle name="Comma [0] 2 7 2 5" xfId="8541" xr:uid="{605CF2F2-CDAF-4B44-A693-F86495570349}"/>
    <cellStyle name="Comma [0] 2 7 3" xfId="8542" xr:uid="{91B262F3-70FA-4293-8B03-944E1B88FF22}"/>
    <cellStyle name="Comma [0] 2 7 4" xfId="8543" xr:uid="{4CBF965F-E300-4C61-BE42-8D4876510378}"/>
    <cellStyle name="Comma [0] 2 7 5" xfId="8544" xr:uid="{FACA06FD-B0C0-4220-AF58-64017A816A55}"/>
    <cellStyle name="Comma [0] 2 7 6" xfId="8545" xr:uid="{0FA03981-C17B-4BCD-8370-97F07C288DF5}"/>
    <cellStyle name="Comma [0] 2 8" xfId="8546" xr:uid="{17372C88-C9B1-48CE-911C-E63D925212E1}"/>
    <cellStyle name="Comma [0] 2 8 2" xfId="8547" xr:uid="{701F1438-666F-4679-B27D-50222469E6AC}"/>
    <cellStyle name="Comma [0] 2 8 2 2" xfId="8548" xr:uid="{9504F7A5-EC41-4099-9D2B-8BB634108A6A}"/>
    <cellStyle name="Comma [0] 2 8 2 3" xfId="8549" xr:uid="{78770E87-0652-43AB-BF90-B0CFA2302EB5}"/>
    <cellStyle name="Comma [0] 2 8 2 4" xfId="8550" xr:uid="{3B615A7C-B826-454D-A6B9-F01F36E14529}"/>
    <cellStyle name="Comma [0] 2 8 2 5" xfId="8551" xr:uid="{70E79AD1-87B1-4C1E-9B54-29B059142417}"/>
    <cellStyle name="Comma [0] 2 8 3" xfId="8552" xr:uid="{5A859945-9D5E-4257-B829-443E5DE10344}"/>
    <cellStyle name="Comma [0] 2 8 4" xfId="8553" xr:uid="{0D1EE864-B4C7-43B1-A825-A341FCBDBCA2}"/>
    <cellStyle name="Comma [0] 2 8 5" xfId="8554" xr:uid="{F724964B-0D6C-4FDA-B55E-E1A38F40B158}"/>
    <cellStyle name="Comma [0] 2 8 6" xfId="8555" xr:uid="{3923C893-D078-4A57-BDA7-614A3D6D86FF}"/>
    <cellStyle name="Comma [0] 2 9" xfId="8556" xr:uid="{EB02E7B8-BE47-4078-8733-D5792D82FDAA}"/>
    <cellStyle name="Comma [0] 2 9 2" xfId="8557" xr:uid="{E1D5EF9A-4AE1-48E8-A5A8-1BE3ECA195A9}"/>
    <cellStyle name="Comma [0] 2 9 2 2" xfId="8558" xr:uid="{5B4CDB70-427D-48B6-9EDF-566DBCBC7A13}"/>
    <cellStyle name="Comma [0] 2 9 2 3" xfId="8559" xr:uid="{FE72B042-1A45-46C6-B198-F00E027CC1A1}"/>
    <cellStyle name="Comma [0] 2 9 2 4" xfId="8560" xr:uid="{18A26D02-FC93-469C-9E6C-B5D424DAAA73}"/>
    <cellStyle name="Comma [0] 2 9 2 5" xfId="8561" xr:uid="{C938C6E4-234E-43A4-BDEB-EC4652AB3E78}"/>
    <cellStyle name="Comma [0] 2 9 3" xfId="8562" xr:uid="{F4C5E267-9B39-485E-B5A3-AA10E6E437E4}"/>
    <cellStyle name="Comma [0] 2 9 4" xfId="8563" xr:uid="{2478D189-C7F1-4BB7-9B5D-E62044A086EA}"/>
    <cellStyle name="Comma [0] 2 9 5" xfId="8564" xr:uid="{56C220FD-BCD2-4E01-9DFD-EE1E882073C4}"/>
    <cellStyle name="Comma [0] 2 9 6" xfId="8565" xr:uid="{BF497690-DDA7-4340-A175-259BC138C4AB}"/>
    <cellStyle name="Comma 10" xfId="8566" xr:uid="{F5061E74-F4EA-4DF4-9A1B-5E021B615F00}"/>
    <cellStyle name="Comma 10 10" xfId="8567" xr:uid="{9C7EACBC-904F-4D01-A5B7-6B0D128B4B77}"/>
    <cellStyle name="Comma 10 10 2" xfId="8568" xr:uid="{BCFA7BBE-6EAB-48EB-81C3-3C676460D0F1}"/>
    <cellStyle name="Comma 10 11" xfId="8569" xr:uid="{A911A127-4B6B-4868-8ACC-33310C8340FF}"/>
    <cellStyle name="Comma 10 11 2" xfId="8570" xr:uid="{E6EC2CD2-15D4-4534-BF5F-EE22AF8A5020}"/>
    <cellStyle name="Comma 10 12" xfId="8571" xr:uid="{20AE082B-452C-497A-B950-366FC8535055}"/>
    <cellStyle name="Comma 10 13" xfId="8572" xr:uid="{FB35F236-8F9E-405D-9153-7476ABCD583F}"/>
    <cellStyle name="Comma 10 14" xfId="8573" xr:uid="{70D47325-FBF3-41F3-9DCD-B215386124D6}"/>
    <cellStyle name="Comma 10 15" xfId="8574" xr:uid="{087FF544-DFA9-4C12-99F6-94F672DB24FA}"/>
    <cellStyle name="Comma 10 16" xfId="8575" xr:uid="{FE69CDB9-7CE4-4F0A-BC57-1EDDA3146ABC}"/>
    <cellStyle name="Comma 10 2" xfId="8576" xr:uid="{4D42C4DA-9EFC-4497-AAFE-019F543502FF}"/>
    <cellStyle name="Comma 10 2 10" xfId="8577" xr:uid="{F9F33192-889A-479A-8624-4CFEB10D4C28}"/>
    <cellStyle name="Comma 10 2 10 2" xfId="8578" xr:uid="{E494B26E-F104-4AED-9F38-E41929107746}"/>
    <cellStyle name="Comma 10 2 10 2 2" xfId="8579" xr:uid="{F427FAA8-CB7A-467A-BBFE-A327BB1B0F0D}"/>
    <cellStyle name="Comma 10 2 10 2 3" xfId="8580" xr:uid="{E99FCC26-1490-4D25-B733-F392022670FF}"/>
    <cellStyle name="Comma 10 2 10 2 4" xfId="8581" xr:uid="{26A1C6C2-E72C-42AC-ADE0-EF86DD4E5F0C}"/>
    <cellStyle name="Comma 10 2 10 2 5" xfId="8582" xr:uid="{A9447048-BA78-4409-968A-1BB6852EB068}"/>
    <cellStyle name="Comma 10 2 10 3" xfId="8583" xr:uid="{9C71A11B-5727-4F4E-844A-AEEF256D1FA6}"/>
    <cellStyle name="Comma 10 2 10 4" xfId="8584" xr:uid="{1F61B0C2-4EAA-4F26-9A63-77589BB36026}"/>
    <cellStyle name="Comma 10 2 10 5" xfId="8585" xr:uid="{2CF86956-384C-4EB7-A5A8-2935D1F0EAB2}"/>
    <cellStyle name="Comma 10 2 10 6" xfId="8586" xr:uid="{3A9F3996-D0E5-4134-B5E0-59B3933C6C6B}"/>
    <cellStyle name="Comma 10 2 11" xfId="8587" xr:uid="{1A77CEE0-DF70-4E99-B1C2-6675B600580A}"/>
    <cellStyle name="Comma 10 2 11 2" xfId="8588" xr:uid="{FD38E9C7-5E54-4A71-96F1-11D24582B565}"/>
    <cellStyle name="Comma 10 2 11 2 2" xfId="8589" xr:uid="{A88047B1-B0C2-48C1-8332-44937CC7ADF8}"/>
    <cellStyle name="Comma 10 2 11 2 3" xfId="8590" xr:uid="{FA05E2FB-A74A-4E4D-8418-C9F8FF5F658D}"/>
    <cellStyle name="Comma 10 2 11 2 4" xfId="8591" xr:uid="{27B24BB7-DD0B-4206-B2B9-CFF1DCA9DA9C}"/>
    <cellStyle name="Comma 10 2 11 2 5" xfId="8592" xr:uid="{77DB8798-2500-4E46-A2CF-67D479EB0DC3}"/>
    <cellStyle name="Comma 10 2 11 3" xfId="8593" xr:uid="{F1C764A5-837D-4B60-BC18-2D26E6905EF6}"/>
    <cellStyle name="Comma 10 2 11 4" xfId="8594" xr:uid="{D6CFB24A-3CA3-43DF-A46F-F667CB81DB4B}"/>
    <cellStyle name="Comma 10 2 11 5" xfId="8595" xr:uid="{E40701C6-7893-42BF-910E-9797E2636576}"/>
    <cellStyle name="Comma 10 2 11 6" xfId="8596" xr:uid="{9AFAD6E0-7C95-48AB-9799-ADFD5D6900F7}"/>
    <cellStyle name="Comma 10 2 12" xfId="8597" xr:uid="{6D4EAB92-0356-4F8F-8873-7B708AE965A4}"/>
    <cellStyle name="Comma 10 2 12 2" xfId="8598" xr:uid="{2C234DE1-67FC-4E66-80D1-CA454F8AF095}"/>
    <cellStyle name="Comma 10 2 12 2 2" xfId="8599" xr:uid="{9DC254DC-9B80-4729-BBFE-26A44C305F6C}"/>
    <cellStyle name="Comma 10 2 12 2 3" xfId="8600" xr:uid="{DBA23B86-DBEC-43AF-92E2-C65EB61D468A}"/>
    <cellStyle name="Comma 10 2 12 2 4" xfId="8601" xr:uid="{494064AE-89E2-4D49-BA26-545BA1B1907F}"/>
    <cellStyle name="Comma 10 2 12 2 5" xfId="8602" xr:uid="{F8EA1C71-69BA-4E1F-951D-1CC2614860D1}"/>
    <cellStyle name="Comma 10 2 12 3" xfId="8603" xr:uid="{462E9A48-1316-4D0A-9D09-7E49493C71E5}"/>
    <cellStyle name="Comma 10 2 12 4" xfId="8604" xr:uid="{576A8AAB-931A-4688-A596-8EA0B6AFE815}"/>
    <cellStyle name="Comma 10 2 12 5" xfId="8605" xr:uid="{281172EF-7BAA-4392-9CAF-D9FA78CC9EAE}"/>
    <cellStyle name="Comma 10 2 12 6" xfId="8606" xr:uid="{58B5BFF9-BB87-44FE-9FD6-5D9FA1B814EE}"/>
    <cellStyle name="Comma 10 2 13" xfId="8607" xr:uid="{455DF75E-3BDD-4B5B-9B7C-50F6BFC3C8FB}"/>
    <cellStyle name="Comma 10 2 13 2" xfId="8608" xr:uid="{18295B16-D352-42CA-82D7-76A657293590}"/>
    <cellStyle name="Comma 10 2 13 2 2" xfId="8609" xr:uid="{50C70D23-10BF-4BD4-B72A-631E772EC207}"/>
    <cellStyle name="Comma 10 2 13 2 3" xfId="8610" xr:uid="{83A4E3EF-F960-46E7-B0E0-12D4A5039286}"/>
    <cellStyle name="Comma 10 2 13 2 4" xfId="8611" xr:uid="{7019B8BB-6FBC-4B81-8084-2C69037F0FFA}"/>
    <cellStyle name="Comma 10 2 13 2 5" xfId="8612" xr:uid="{AF9431D7-CD6F-4D54-8D2C-90DFD47A80CD}"/>
    <cellStyle name="Comma 10 2 13 3" xfId="8613" xr:uid="{2C409E47-E48D-43CB-829F-5A93F10C4014}"/>
    <cellStyle name="Comma 10 2 13 4" xfId="8614" xr:uid="{D51DBC02-BD03-4220-9ACC-0CDBCBD2BC6C}"/>
    <cellStyle name="Comma 10 2 13 5" xfId="8615" xr:uid="{4C58347D-9790-4EEE-92D6-E788970B90D3}"/>
    <cellStyle name="Comma 10 2 13 6" xfId="8616" xr:uid="{CE604A4F-8C87-4264-8448-6FEAE29D8E22}"/>
    <cellStyle name="Comma 10 2 14" xfId="8617" xr:uid="{912F8CCD-C942-4D4A-A1A1-8D453D52BD9E}"/>
    <cellStyle name="Comma 10 2 14 2" xfId="8618" xr:uid="{0E8D53F2-970D-4B3D-93D6-21EE6F23926F}"/>
    <cellStyle name="Comma 10 2 14 2 2" xfId="8619" xr:uid="{B8A02A8D-4233-425A-8785-DFCBF96D55AE}"/>
    <cellStyle name="Comma 10 2 14 2 3" xfId="8620" xr:uid="{A49A8338-832A-48DA-BCE9-C6198FE78E6B}"/>
    <cellStyle name="Comma 10 2 14 2 4" xfId="8621" xr:uid="{26F86DFB-911F-43FF-BB55-B2F41162E857}"/>
    <cellStyle name="Comma 10 2 14 2 5" xfId="8622" xr:uid="{33B31E92-51F0-44DD-A1B6-C93DA0931A15}"/>
    <cellStyle name="Comma 10 2 14 3" xfId="8623" xr:uid="{2D3925CE-D595-4CD1-922A-371A7FA4F7BD}"/>
    <cellStyle name="Comma 10 2 14 4" xfId="8624" xr:uid="{3A500A4A-2951-4F6D-9A8A-9AF514EA8B28}"/>
    <cellStyle name="Comma 10 2 14 5" xfId="8625" xr:uid="{10FE7386-FAEB-460D-86D3-578A0E36BFD6}"/>
    <cellStyle name="Comma 10 2 14 6" xfId="8626" xr:uid="{B7AC9E75-DB42-4C94-BECA-1522AC980465}"/>
    <cellStyle name="Comma 10 2 15" xfId="8627" xr:uid="{D917FD7C-A351-4C71-B32B-CE74AA718FEA}"/>
    <cellStyle name="Comma 10 2 15 2" xfId="8628" xr:uid="{C7BE02CB-D0CE-4B54-B016-492E24C3CD83}"/>
    <cellStyle name="Comma 10 2 15 2 2" xfId="8629" xr:uid="{AA9D4AC1-2376-44D2-B498-0868B3DD130A}"/>
    <cellStyle name="Comma 10 2 15 2 3" xfId="8630" xr:uid="{F4D963F6-4AAD-4463-B4CA-F89874641A01}"/>
    <cellStyle name="Comma 10 2 15 2 4" xfId="8631" xr:uid="{D61A601C-8189-4CA2-AB0B-C6C470E61DB7}"/>
    <cellStyle name="Comma 10 2 15 2 5" xfId="8632" xr:uid="{09C9B530-944D-4E14-A2B2-40704EB2800C}"/>
    <cellStyle name="Comma 10 2 15 3" xfId="8633" xr:uid="{0CA58B4B-9805-4A9E-97CE-EE054CC0901D}"/>
    <cellStyle name="Comma 10 2 15 4" xfId="8634" xr:uid="{B7571010-595B-4F84-B2F7-75B99D24926E}"/>
    <cellStyle name="Comma 10 2 15 5" xfId="8635" xr:uid="{D673E41E-5A0C-4ED7-9EB3-91FE14DB2BC7}"/>
    <cellStyle name="Comma 10 2 15 6" xfId="8636" xr:uid="{9CD69B8C-C342-4BD2-8525-2E1FC37ADABD}"/>
    <cellStyle name="Comma 10 2 16" xfId="8637" xr:uid="{D79E8F93-344F-4AD5-9552-24B2CE849666}"/>
    <cellStyle name="Comma 10 2 16 2" xfId="8638" xr:uid="{F3329597-7131-4521-AFC9-8A42E39B61BD}"/>
    <cellStyle name="Comma 10 2 16 2 2" xfId="8639" xr:uid="{40786F57-9516-4979-A4D2-35D4B2CC0D2F}"/>
    <cellStyle name="Comma 10 2 16 2 3" xfId="8640" xr:uid="{07894260-4841-4BEB-A8C4-10A5DF32F2D8}"/>
    <cellStyle name="Comma 10 2 16 2 4" xfId="8641" xr:uid="{B0D43E91-7A4C-4C71-8CAB-5ECABED732EB}"/>
    <cellStyle name="Comma 10 2 16 2 5" xfId="8642" xr:uid="{19268980-FC2E-47C1-9C4E-CF09C6402EC8}"/>
    <cellStyle name="Comma 10 2 16 3" xfId="8643" xr:uid="{FC9FA6D3-3C15-41C0-9B74-CDF7048137CB}"/>
    <cellStyle name="Comma 10 2 16 4" xfId="8644" xr:uid="{19F9E303-FE9F-4ED2-9A09-207C35F006CF}"/>
    <cellStyle name="Comma 10 2 16 5" xfId="8645" xr:uid="{280D5535-5C46-4FD3-95F3-B316844EB34F}"/>
    <cellStyle name="Comma 10 2 16 6" xfId="8646" xr:uid="{03675216-A984-4DC5-8EE1-FCF626FDE8C7}"/>
    <cellStyle name="Comma 10 2 17" xfId="8647" xr:uid="{2F025303-DB03-4A61-B1FA-A094A6C325CD}"/>
    <cellStyle name="Comma 10 2 17 2" xfId="8648" xr:uid="{B8ECA971-6617-4716-B108-C54236436A1E}"/>
    <cellStyle name="Comma 10 2 17 2 2" xfId="8649" xr:uid="{8FFB4B4B-BA29-44E5-91E2-E61416B075D4}"/>
    <cellStyle name="Comma 10 2 17 2 3" xfId="8650" xr:uid="{00BEB82A-083F-48D9-9078-394A51EB6751}"/>
    <cellStyle name="Comma 10 2 17 2 4" xfId="8651" xr:uid="{979CBEA3-642A-49FC-A4AF-F9C5FFE88A1C}"/>
    <cellStyle name="Comma 10 2 17 2 5" xfId="8652" xr:uid="{40E6F00A-42D4-4B64-BB5B-C2F810A73AAF}"/>
    <cellStyle name="Comma 10 2 17 3" xfId="8653" xr:uid="{CDEFFADD-5A45-4E42-B020-9C4E42C248D5}"/>
    <cellStyle name="Comma 10 2 17 4" xfId="8654" xr:uid="{BDAF7A9B-8529-477E-B263-992EB44C4576}"/>
    <cellStyle name="Comma 10 2 17 5" xfId="8655" xr:uid="{97971AA4-362B-4B80-87B0-5487D2AC1A83}"/>
    <cellStyle name="Comma 10 2 17 6" xfId="8656" xr:uid="{7551175E-94A7-4889-902D-34F03636E63F}"/>
    <cellStyle name="Comma 10 2 18" xfId="8657" xr:uid="{4730C55C-E47C-4074-ADE3-9511161DE486}"/>
    <cellStyle name="Comma 10 2 18 2" xfId="8658" xr:uid="{7CFA6D1F-C28C-40B4-AFFD-8B6A275BDD20}"/>
    <cellStyle name="Comma 10 2 18 3" xfId="8659" xr:uid="{4793676A-C68A-4825-8160-3E5607097315}"/>
    <cellStyle name="Comma 10 2 18 4" xfId="8660" xr:uid="{3D6041C6-250E-4DED-A0D7-D5DCD0466D9C}"/>
    <cellStyle name="Comma 10 2 18 5" xfId="8661" xr:uid="{6DE6B9F9-E5CB-406C-BFE7-2EB8A541E35C}"/>
    <cellStyle name="Comma 10 2 19" xfId="8662" xr:uid="{E4AEAA71-CC22-4371-8234-8FA87972ECC5}"/>
    <cellStyle name="Comma 10 2 2" xfId="8663" xr:uid="{6484341F-4E12-4980-9E8A-097D5F2F899F}"/>
    <cellStyle name="Comma 10 2 2 2" xfId="8664" xr:uid="{23BA3ADD-14C5-442A-AA2E-181DB660178A}"/>
    <cellStyle name="Comma 10 2 2 2 2" xfId="8665" xr:uid="{7E305E56-22D9-4A05-86F3-5E8E6783E467}"/>
    <cellStyle name="Comma 10 2 2 2 3" xfId="8666" xr:uid="{CA5C2E2D-83D7-4E6B-AC24-C55CE6C05538}"/>
    <cellStyle name="Comma 10 2 2 2 4" xfId="8667" xr:uid="{AFF155BA-BE7A-4652-941A-D7A91CBCDF94}"/>
    <cellStyle name="Comma 10 2 2 2 5" xfId="8668" xr:uid="{73F11D8B-0816-4AD5-90FB-3480BDAD0C0E}"/>
    <cellStyle name="Comma 10 2 2 3" xfId="8669" xr:uid="{9C5C930E-37B5-4673-9C76-F8FB8252F0DC}"/>
    <cellStyle name="Comma 10 2 2 4" xfId="8670" xr:uid="{E752B41B-2C8D-43E2-9F08-0A8940AC817D}"/>
    <cellStyle name="Comma 10 2 2 5" xfId="8671" xr:uid="{8C6E8C20-5B35-4108-B751-D3A2685F455B}"/>
    <cellStyle name="Comma 10 2 2 6" xfId="8672" xr:uid="{9914205A-7FFB-41A9-B870-35B6B5A673E4}"/>
    <cellStyle name="Comma 10 2 20" xfId="8673" xr:uid="{D675528D-8E8D-402C-959B-350807BCA00A}"/>
    <cellStyle name="Comma 10 2 21" xfId="8674" xr:uid="{4705787D-B799-4282-8720-47E4951AC9DB}"/>
    <cellStyle name="Comma 10 2 22" xfId="8675" xr:uid="{D014817E-CE6C-4181-B261-56CF1DBCDB80}"/>
    <cellStyle name="Comma 10 2 3" xfId="8676" xr:uid="{2012B927-BCFF-423A-9F9D-0331020A5C4C}"/>
    <cellStyle name="Comma 10 2 3 2" xfId="8677" xr:uid="{E7C1FEE3-E000-4FEF-ABFD-3E363999D200}"/>
    <cellStyle name="Comma 10 2 3 2 2" xfId="8678" xr:uid="{CE1DA661-1A00-482F-9EE2-AE674C11B31D}"/>
    <cellStyle name="Comma 10 2 3 2 3" xfId="8679" xr:uid="{B6024E02-32DD-405A-B1ED-9636A32199F1}"/>
    <cellStyle name="Comma 10 2 3 2 4" xfId="8680" xr:uid="{22CD3ADD-181D-470B-8219-262AD16ED4BC}"/>
    <cellStyle name="Comma 10 2 3 2 5" xfId="8681" xr:uid="{DE5BD704-B6F4-4BA6-9EA1-6D98C8B2B437}"/>
    <cellStyle name="Comma 10 2 3 3" xfId="8682" xr:uid="{854B76CE-74DE-4F70-B362-1ED505B3EFDA}"/>
    <cellStyle name="Comma 10 2 3 4" xfId="8683" xr:uid="{8AE2C523-778B-46B0-957A-4069C8D1D78D}"/>
    <cellStyle name="Comma 10 2 3 5" xfId="8684" xr:uid="{4813C5F4-CBB7-4C9C-AC31-C0CE56FB697A}"/>
    <cellStyle name="Comma 10 2 3 6" xfId="8685" xr:uid="{76895D3A-DF87-4829-AAA4-EF0D20C9F147}"/>
    <cellStyle name="Comma 10 2 4" xfId="8686" xr:uid="{F6ECB400-7C29-4FEF-ADB7-BE5B36F60A79}"/>
    <cellStyle name="Comma 10 2 4 2" xfId="8687" xr:uid="{A2FA1081-5AC0-412C-AED9-D719A05FA9A1}"/>
    <cellStyle name="Comma 10 2 4 2 2" xfId="8688" xr:uid="{0EEF0492-492F-4EC7-BBB7-776C4B53DEDA}"/>
    <cellStyle name="Comma 10 2 4 2 3" xfId="8689" xr:uid="{F8728F19-68A2-4119-B4AE-07452EF52D30}"/>
    <cellStyle name="Comma 10 2 4 2 4" xfId="8690" xr:uid="{FE79202D-3DC2-4557-9208-09E59A069D34}"/>
    <cellStyle name="Comma 10 2 4 2 5" xfId="8691" xr:uid="{E4C7D2B0-8D81-452A-BA16-5848C305C6D2}"/>
    <cellStyle name="Comma 10 2 4 3" xfId="8692" xr:uid="{D06DC0D4-A89C-4B84-A42C-0C74F0D15884}"/>
    <cellStyle name="Comma 10 2 4 4" xfId="8693" xr:uid="{2261239B-9E0D-4743-ADA6-3CC329FE8F07}"/>
    <cellStyle name="Comma 10 2 4 5" xfId="8694" xr:uid="{4E1AF72D-8764-4730-B80C-1B953493FBFC}"/>
    <cellStyle name="Comma 10 2 4 6" xfId="8695" xr:uid="{2A718092-CE10-4299-83D0-DC9427C43067}"/>
    <cellStyle name="Comma 10 2 5" xfId="8696" xr:uid="{D0C86FF9-8B0C-4A2D-A742-C78C13C4CAFA}"/>
    <cellStyle name="Comma 10 2 5 2" xfId="8697" xr:uid="{3CF01CFF-4991-437F-954C-5DC9AE482AE1}"/>
    <cellStyle name="Comma 10 2 5 2 2" xfId="8698" xr:uid="{6A2A6A34-85D3-4D30-B3BC-0DE938CB0825}"/>
    <cellStyle name="Comma 10 2 5 2 3" xfId="8699" xr:uid="{432FF50B-CE64-43F6-8A6B-07D078D68278}"/>
    <cellStyle name="Comma 10 2 5 2 4" xfId="8700" xr:uid="{CD80CEE4-D33A-424B-BCFA-C6BD73E18686}"/>
    <cellStyle name="Comma 10 2 5 2 5" xfId="8701" xr:uid="{7087ACC2-A4D3-420D-A652-6AE2BE3A56DB}"/>
    <cellStyle name="Comma 10 2 5 3" xfId="8702" xr:uid="{28D10CCA-A36D-45BC-A274-F5674FAA8F38}"/>
    <cellStyle name="Comma 10 2 5 4" xfId="8703" xr:uid="{20ECBA75-949D-48A5-907D-179E2663722A}"/>
    <cellStyle name="Comma 10 2 5 5" xfId="8704" xr:uid="{5AF8FB48-C5F8-41D5-9A40-0BBD91FB55BD}"/>
    <cellStyle name="Comma 10 2 5 6" xfId="8705" xr:uid="{5A8030F8-2E14-421E-A203-D73C0CC6778D}"/>
    <cellStyle name="Comma 10 2 6" xfId="8706" xr:uid="{2358F6B4-96C8-4814-B2AC-45E8410485FC}"/>
    <cellStyle name="Comma 10 2 6 2" xfId="8707" xr:uid="{22CFEC32-72C8-4646-9D40-1D778D05E6CE}"/>
    <cellStyle name="Comma 10 2 6 2 2" xfId="8708" xr:uid="{FDE81341-F74E-4D05-8B0F-FB528BB47E06}"/>
    <cellStyle name="Comma 10 2 6 2 3" xfId="8709" xr:uid="{3ACDF92F-2785-4F8F-8D08-8C042C27056F}"/>
    <cellStyle name="Comma 10 2 6 2 4" xfId="8710" xr:uid="{7D4D8B66-4A42-484E-B99F-7C74858D0FD6}"/>
    <cellStyle name="Comma 10 2 6 2 5" xfId="8711" xr:uid="{CEE1E170-1F6B-4943-A925-1A0460228DEE}"/>
    <cellStyle name="Comma 10 2 6 3" xfId="8712" xr:uid="{EDE51F81-3686-4F80-8EC3-EE3C514983D0}"/>
    <cellStyle name="Comma 10 2 6 4" xfId="8713" xr:uid="{5694D0BC-6F49-4002-B4B1-2698B04BED1A}"/>
    <cellStyle name="Comma 10 2 6 5" xfId="8714" xr:uid="{67BED6FE-CCB8-477F-9EF5-3F5C9C60C0A6}"/>
    <cellStyle name="Comma 10 2 6 6" xfId="8715" xr:uid="{33D17299-332D-4AEF-B2AF-EFA5D34A0CB1}"/>
    <cellStyle name="Comma 10 2 7" xfId="8716" xr:uid="{4C25016F-2D37-4F9A-86D9-DF40E5992A9B}"/>
    <cellStyle name="Comma 10 2 7 2" xfId="8717" xr:uid="{DAE0BCFC-1DA0-4F11-807D-ACCDF5F6DC92}"/>
    <cellStyle name="Comma 10 2 7 2 2" xfId="8718" xr:uid="{AEBCB7C2-6107-4701-B0C8-45F15F7A79FA}"/>
    <cellStyle name="Comma 10 2 7 2 3" xfId="8719" xr:uid="{4CEBE0B6-AE5F-4C10-B030-FD1C50421F6D}"/>
    <cellStyle name="Comma 10 2 7 2 4" xfId="8720" xr:uid="{8BE94760-8B1F-419E-B555-9B73528549D5}"/>
    <cellStyle name="Comma 10 2 7 2 5" xfId="8721" xr:uid="{A6A0CCBA-2103-4571-AC2E-23E7FBD6F929}"/>
    <cellStyle name="Comma 10 2 7 3" xfId="8722" xr:uid="{3CDDE3B8-585B-40C0-AD57-A41EA25C5BAF}"/>
    <cellStyle name="Comma 10 2 7 4" xfId="8723" xr:uid="{624BD47C-7857-4466-9DD3-7E665777FA15}"/>
    <cellStyle name="Comma 10 2 7 5" xfId="8724" xr:uid="{35E6EB65-F9B3-4D1A-A795-5EDBCBB02189}"/>
    <cellStyle name="Comma 10 2 7 6" xfId="8725" xr:uid="{98871C7A-9F5E-4F7A-A52D-448D59639155}"/>
    <cellStyle name="Comma 10 2 8" xfId="8726" xr:uid="{CC46F274-3521-4870-8C14-505105445D38}"/>
    <cellStyle name="Comma 10 2 8 2" xfId="8727" xr:uid="{4800EE0C-398B-432F-B6A3-ADB76736EA68}"/>
    <cellStyle name="Comma 10 2 8 2 2" xfId="8728" xr:uid="{0C5EE855-0ADB-4FFB-BB1B-E15722DE87B2}"/>
    <cellStyle name="Comma 10 2 8 2 3" xfId="8729" xr:uid="{2FF36200-0FC0-4208-8467-EFB987651CC2}"/>
    <cellStyle name="Comma 10 2 8 2 4" xfId="8730" xr:uid="{64551DDD-48FA-494C-9B7A-1E72D2233BBD}"/>
    <cellStyle name="Comma 10 2 8 2 5" xfId="8731" xr:uid="{BE4E6CC9-3796-4763-A127-56824DBC54DC}"/>
    <cellStyle name="Comma 10 2 8 3" xfId="8732" xr:uid="{D24111DD-4AA6-421C-9F48-261D6048C0DA}"/>
    <cellStyle name="Comma 10 2 8 4" xfId="8733" xr:uid="{A50F8946-127B-4830-A422-CE0AF68C62C2}"/>
    <cellStyle name="Comma 10 2 8 5" xfId="8734" xr:uid="{E5904EE2-EE3F-438F-86CB-E7E26F7E8DE5}"/>
    <cellStyle name="Comma 10 2 8 6" xfId="8735" xr:uid="{AD6F4F33-44F8-4015-A478-66C9BACB77DA}"/>
    <cellStyle name="Comma 10 2 9" xfId="8736" xr:uid="{9119BA71-D43C-4836-9B79-3A47A2587F65}"/>
    <cellStyle name="Comma 10 2 9 2" xfId="8737" xr:uid="{14404C8F-76DB-4AEE-BBE8-B89BF462E49F}"/>
    <cellStyle name="Comma 10 2 9 2 2" xfId="8738" xr:uid="{F84AA288-EE54-48FC-A7D5-8C29E426E6DD}"/>
    <cellStyle name="Comma 10 2 9 2 3" xfId="8739" xr:uid="{6A05ABB4-00A8-4260-85FC-02CF2D26690A}"/>
    <cellStyle name="Comma 10 2 9 2 4" xfId="8740" xr:uid="{EC0DA971-8BC7-4E04-8C5D-4CEF4453A437}"/>
    <cellStyle name="Comma 10 2 9 2 5" xfId="8741" xr:uid="{B4D2943B-936B-41B3-AE7F-B37000594D7D}"/>
    <cellStyle name="Comma 10 2 9 3" xfId="8742" xr:uid="{C31E06F2-203A-4D8F-92C7-3F89FA5A7EA1}"/>
    <cellStyle name="Comma 10 2 9 4" xfId="8743" xr:uid="{C52DF0CF-A4D4-4B7F-998F-258CCF7BBAE7}"/>
    <cellStyle name="Comma 10 2 9 5" xfId="8744" xr:uid="{9E81D9D5-DF83-4FF0-8D7E-9EF17A07193D}"/>
    <cellStyle name="Comma 10 2 9 6" xfId="8745" xr:uid="{5BAF0927-686E-402E-A8F9-18DE5BD0D11F}"/>
    <cellStyle name="Comma 10 3" xfId="8746" xr:uid="{0D0336C0-83EF-48E2-A105-61E5A17610DB}"/>
    <cellStyle name="Comma 10 3 10" xfId="8747" xr:uid="{9773650B-9CB3-4042-B901-9319188422F8}"/>
    <cellStyle name="Comma 10 3 10 2" xfId="8748" xr:uid="{1AED6929-3888-4D6C-8ECE-6B0AF0BC7A93}"/>
    <cellStyle name="Comma 10 3 10 2 2" xfId="8749" xr:uid="{BBC688F0-CDFB-49C5-9A86-84CFD026393A}"/>
    <cellStyle name="Comma 10 3 10 2 3" xfId="8750" xr:uid="{ABB23579-ECFB-448C-B22C-B65F95C98736}"/>
    <cellStyle name="Comma 10 3 10 2 4" xfId="8751" xr:uid="{5F8B3D11-32AF-4561-B50B-2B80B365655A}"/>
    <cellStyle name="Comma 10 3 10 2 5" xfId="8752" xr:uid="{32743F3C-2EF7-4385-8A58-2AF8624543D7}"/>
    <cellStyle name="Comma 10 3 10 3" xfId="8753" xr:uid="{1189E40D-8E69-4B48-A09A-05CF8AC2D363}"/>
    <cellStyle name="Comma 10 3 10 4" xfId="8754" xr:uid="{AEE33F5D-C902-46D8-B75C-ADF4E246AF1C}"/>
    <cellStyle name="Comma 10 3 10 5" xfId="8755" xr:uid="{63E41219-E591-4DED-A2DB-5EF820D89956}"/>
    <cellStyle name="Comma 10 3 10 6" xfId="8756" xr:uid="{6DF8C45E-887A-4581-A2DD-34A8629EDBF3}"/>
    <cellStyle name="Comma 10 3 11" xfId="8757" xr:uid="{1F04B17E-F8BD-4B1A-B498-E020ACE40120}"/>
    <cellStyle name="Comma 10 3 11 2" xfId="8758" xr:uid="{BCF3B127-228C-41C1-9502-63D60D2B823B}"/>
    <cellStyle name="Comma 10 3 11 2 2" xfId="8759" xr:uid="{05423FA6-BBC4-4493-AFE1-F2EBA0CC5493}"/>
    <cellStyle name="Comma 10 3 11 2 3" xfId="8760" xr:uid="{F6841FAD-D94C-4C4A-B6B1-71D041238B0F}"/>
    <cellStyle name="Comma 10 3 11 2 4" xfId="8761" xr:uid="{A15FA974-39EA-4741-BC33-EAF286606EB6}"/>
    <cellStyle name="Comma 10 3 11 2 5" xfId="8762" xr:uid="{13B396BB-4E14-4F79-8CE4-0780C522C43F}"/>
    <cellStyle name="Comma 10 3 11 3" xfId="8763" xr:uid="{DDE60F08-3F40-4676-AE96-CE9C8454843C}"/>
    <cellStyle name="Comma 10 3 11 4" xfId="8764" xr:uid="{03FA5FFF-60C1-4AA5-A74A-3685E4942875}"/>
    <cellStyle name="Comma 10 3 11 5" xfId="8765" xr:uid="{464248CC-B531-42F6-AF0C-6B8371A050FD}"/>
    <cellStyle name="Comma 10 3 11 6" xfId="8766" xr:uid="{49941BE3-5D07-489E-870A-EC16AF9CE453}"/>
    <cellStyle name="Comma 10 3 12" xfId="8767" xr:uid="{9884512E-C73E-427C-82A3-D8076228577B}"/>
    <cellStyle name="Comma 10 3 12 2" xfId="8768" xr:uid="{222E91F4-0D5D-4E44-95DE-886AC3260BD4}"/>
    <cellStyle name="Comma 10 3 12 2 2" xfId="8769" xr:uid="{E0F46190-3BDC-4584-BABE-EC54CC0FC20B}"/>
    <cellStyle name="Comma 10 3 12 2 3" xfId="8770" xr:uid="{634680E6-110A-49DC-AE46-7F13601C37B0}"/>
    <cellStyle name="Comma 10 3 12 2 4" xfId="8771" xr:uid="{87EE1BD4-D4B3-4C92-9A0E-7C9EBEAC63E8}"/>
    <cellStyle name="Comma 10 3 12 2 5" xfId="8772" xr:uid="{C9A3A5D0-A637-406D-B525-4397482A153A}"/>
    <cellStyle name="Comma 10 3 12 3" xfId="8773" xr:uid="{02B52F1B-03C0-4452-B6CF-B9DD7DC7BD46}"/>
    <cellStyle name="Comma 10 3 12 4" xfId="8774" xr:uid="{426BC314-67EA-44F1-9E03-83A325402E45}"/>
    <cellStyle name="Comma 10 3 12 5" xfId="8775" xr:uid="{9F66027C-798E-4BE5-93B0-33F1A16DAB70}"/>
    <cellStyle name="Comma 10 3 12 6" xfId="8776" xr:uid="{5A24B80C-CE01-4D25-A0E3-E57633605DEE}"/>
    <cellStyle name="Comma 10 3 13" xfId="8777" xr:uid="{F8A4C30F-354E-44C4-B213-0F46B5A0C21D}"/>
    <cellStyle name="Comma 10 3 13 2" xfId="8778" xr:uid="{E80B6155-3F09-4C26-AC20-48A0E855D8F4}"/>
    <cellStyle name="Comma 10 3 13 2 2" xfId="8779" xr:uid="{7BD2669B-23A8-435D-A3D0-D6BC5D383E4D}"/>
    <cellStyle name="Comma 10 3 13 2 3" xfId="8780" xr:uid="{58195A25-4F68-4991-9B95-AB83B69F3647}"/>
    <cellStyle name="Comma 10 3 13 2 4" xfId="8781" xr:uid="{130FC8DE-82F3-45FA-AC26-2AE78AABC98D}"/>
    <cellStyle name="Comma 10 3 13 2 5" xfId="8782" xr:uid="{D7006C16-1EFA-495E-8211-6278E84E26EF}"/>
    <cellStyle name="Comma 10 3 13 3" xfId="8783" xr:uid="{E0F8D1FF-0376-4406-A3A5-0139A9BC9744}"/>
    <cellStyle name="Comma 10 3 13 4" xfId="8784" xr:uid="{7FC25144-02C1-48AD-81A4-FADD7EB69ADF}"/>
    <cellStyle name="Comma 10 3 13 5" xfId="8785" xr:uid="{A560172A-A2B2-485A-A148-8B472B7E0974}"/>
    <cellStyle name="Comma 10 3 13 6" xfId="8786" xr:uid="{B35296D0-D46A-4875-BE77-221F83F4AE19}"/>
    <cellStyle name="Comma 10 3 14" xfId="8787" xr:uid="{3333BFA0-106B-4649-85C1-48AF4294FBC6}"/>
    <cellStyle name="Comma 10 3 14 2" xfId="8788" xr:uid="{82B18650-B3CC-4CE6-B6D3-513A363D480B}"/>
    <cellStyle name="Comma 10 3 14 2 2" xfId="8789" xr:uid="{58787EF0-E415-4D55-8029-F6638F750B23}"/>
    <cellStyle name="Comma 10 3 14 2 3" xfId="8790" xr:uid="{9FAD24B2-7F15-4ABE-AF1C-A41F574DB266}"/>
    <cellStyle name="Comma 10 3 14 2 4" xfId="8791" xr:uid="{07851B9B-EFD2-41D5-B168-C8D7EEB7EFE4}"/>
    <cellStyle name="Comma 10 3 14 2 5" xfId="8792" xr:uid="{CC7E77AE-884D-4B6D-93AC-2C3FCFBE4356}"/>
    <cellStyle name="Comma 10 3 14 3" xfId="8793" xr:uid="{CC5386F9-11A5-43C0-9A48-D744846C0DEF}"/>
    <cellStyle name="Comma 10 3 14 4" xfId="8794" xr:uid="{32D6103C-C306-4766-821F-AA7139A0330E}"/>
    <cellStyle name="Comma 10 3 14 5" xfId="8795" xr:uid="{6B237920-3343-4F85-B458-D1FBFC456935}"/>
    <cellStyle name="Comma 10 3 14 6" xfId="8796" xr:uid="{F35C699B-E3A1-46E1-B813-CA847741E11B}"/>
    <cellStyle name="Comma 10 3 15" xfId="8797" xr:uid="{357FF303-4502-4649-B31E-8A78EBC61ECC}"/>
    <cellStyle name="Comma 10 3 15 2" xfId="8798" xr:uid="{EA9E13BB-1D34-409B-8F78-5E95B3574ADA}"/>
    <cellStyle name="Comma 10 3 15 2 2" xfId="8799" xr:uid="{1338224B-863D-44FD-9434-CDBAFBB15B9F}"/>
    <cellStyle name="Comma 10 3 15 2 3" xfId="8800" xr:uid="{17837C8C-37D4-4DC0-9D23-77ACEACFD740}"/>
    <cellStyle name="Comma 10 3 15 2 4" xfId="8801" xr:uid="{A297FC2F-46C1-4665-9833-48BB5C053910}"/>
    <cellStyle name="Comma 10 3 15 2 5" xfId="8802" xr:uid="{2888FF92-FBA0-45E9-94E6-E9CCDC64405D}"/>
    <cellStyle name="Comma 10 3 15 3" xfId="8803" xr:uid="{903DFD82-A3BB-4A05-8B8E-984913A4295B}"/>
    <cellStyle name="Comma 10 3 15 4" xfId="8804" xr:uid="{DF4A541A-FDA5-48BC-8E98-2E1129DCCA31}"/>
    <cellStyle name="Comma 10 3 15 5" xfId="8805" xr:uid="{2ABC38B8-3366-4A3B-BEAC-37D73B925272}"/>
    <cellStyle name="Comma 10 3 15 6" xfId="8806" xr:uid="{0CF2FFC0-A298-4068-989D-A74652D09E21}"/>
    <cellStyle name="Comma 10 3 16" xfId="8807" xr:uid="{34CD658A-7A42-44E5-97FD-4A32BD52CDFD}"/>
    <cellStyle name="Comma 10 3 16 2" xfId="8808" xr:uid="{100A563F-4211-4D5A-98A1-6720D45DD3FF}"/>
    <cellStyle name="Comma 10 3 16 2 2" xfId="8809" xr:uid="{0DF29132-B247-4284-B856-AEADEE4F8EE6}"/>
    <cellStyle name="Comma 10 3 16 2 3" xfId="8810" xr:uid="{F4829B89-5FE6-40D1-AD9A-BFBA37977E7B}"/>
    <cellStyle name="Comma 10 3 16 2 4" xfId="8811" xr:uid="{3EE3313C-6B40-4766-9043-2097B19475AF}"/>
    <cellStyle name="Comma 10 3 16 2 5" xfId="8812" xr:uid="{624CD01F-CBBE-4A85-AF7F-49B3586C962D}"/>
    <cellStyle name="Comma 10 3 16 3" xfId="8813" xr:uid="{0EAF6A90-B1A6-4BCE-86AD-3A69B9664D72}"/>
    <cellStyle name="Comma 10 3 16 4" xfId="8814" xr:uid="{CB404373-5BC6-4CFD-8C57-BFCAA86AF467}"/>
    <cellStyle name="Comma 10 3 16 5" xfId="8815" xr:uid="{A4DB1554-F3ED-41BA-A06A-266E4261B7A9}"/>
    <cellStyle name="Comma 10 3 16 6" xfId="8816" xr:uid="{3AB917D7-4544-4669-BC14-4A4547F45321}"/>
    <cellStyle name="Comma 10 3 17" xfId="8817" xr:uid="{26264DE6-734A-426B-958A-BBD14F86A003}"/>
    <cellStyle name="Comma 10 3 17 2" xfId="8818" xr:uid="{A37CF0AC-AE4C-498A-BD00-DFB10D046229}"/>
    <cellStyle name="Comma 10 3 17 2 2" xfId="8819" xr:uid="{7A016CBE-5786-4DB7-919F-D1D0F5ED96F5}"/>
    <cellStyle name="Comma 10 3 17 2 3" xfId="8820" xr:uid="{C9F9D765-2FDD-4018-A42E-5E7A35CC4730}"/>
    <cellStyle name="Comma 10 3 17 2 4" xfId="8821" xr:uid="{B6BE2343-1768-4E6E-89E7-1218C2B5230E}"/>
    <cellStyle name="Comma 10 3 17 2 5" xfId="8822" xr:uid="{0FCD32FE-701C-47B2-A7E4-0EAF6FE7ABB2}"/>
    <cellStyle name="Comma 10 3 17 3" xfId="8823" xr:uid="{5B7916B6-7102-4AB8-97CB-744FA6462C12}"/>
    <cellStyle name="Comma 10 3 17 4" xfId="8824" xr:uid="{C495EF03-D59F-4D8A-8C1D-1D8021DBF9C9}"/>
    <cellStyle name="Comma 10 3 17 5" xfId="8825" xr:uid="{EF8109E4-84AC-4DFA-BD08-E5F2F76788E5}"/>
    <cellStyle name="Comma 10 3 17 6" xfId="8826" xr:uid="{F7029E2E-D750-4307-A471-D45B5C1AE8BB}"/>
    <cellStyle name="Comma 10 3 18" xfId="8827" xr:uid="{008025E3-3BDC-4BB1-A589-9B5E963E4398}"/>
    <cellStyle name="Comma 10 3 18 2" xfId="8828" xr:uid="{D673ACF8-F8B8-432B-825D-E1CCA1813216}"/>
    <cellStyle name="Comma 10 3 18 3" xfId="8829" xr:uid="{6EB1400A-F12C-4269-A477-9FE3EA74C0A0}"/>
    <cellStyle name="Comma 10 3 18 4" xfId="8830" xr:uid="{E0A5E22C-FA70-4BE3-96E6-F1608CAB3055}"/>
    <cellStyle name="Comma 10 3 18 5" xfId="8831" xr:uid="{EE3B1DCA-37B0-4B9F-A595-A04A09762478}"/>
    <cellStyle name="Comma 10 3 19" xfId="8832" xr:uid="{2CD2D2FD-A49B-4A3C-A789-1C4076A34C41}"/>
    <cellStyle name="Comma 10 3 2" xfId="8833" xr:uid="{DE7331B8-C90C-4A08-806A-235B1F1A6F3A}"/>
    <cellStyle name="Comma 10 3 2 2" xfId="8834" xr:uid="{C3111C1B-DE66-4068-B22F-6D29ED473815}"/>
    <cellStyle name="Comma 10 3 2 2 2" xfId="8835" xr:uid="{19C68C8C-5E88-4998-8366-E1B07E56BECE}"/>
    <cellStyle name="Comma 10 3 2 2 3" xfId="8836" xr:uid="{D8E2567B-A1D1-4C4B-8BF8-B8478255E9DD}"/>
    <cellStyle name="Comma 10 3 2 2 4" xfId="8837" xr:uid="{941F2540-370E-42BB-A139-1D26E6D565C8}"/>
    <cellStyle name="Comma 10 3 2 2 5" xfId="8838" xr:uid="{C067FD9C-409F-40CF-97A8-EAF5D258C197}"/>
    <cellStyle name="Comma 10 3 2 3" xfId="8839" xr:uid="{D66D733A-61F8-4AB7-AFA0-3940C7184C0C}"/>
    <cellStyle name="Comma 10 3 2 4" xfId="8840" xr:uid="{E5D35243-39C9-4FD4-A3E3-DB18463BC301}"/>
    <cellStyle name="Comma 10 3 2 5" xfId="8841" xr:uid="{8015D7A5-2C4E-486D-8725-2B2499DB8514}"/>
    <cellStyle name="Comma 10 3 2 6" xfId="8842" xr:uid="{54E12D03-0020-4E4C-8C77-CE3C014823A5}"/>
    <cellStyle name="Comma 10 3 20" xfId="8843" xr:uid="{8B82483F-1ED8-462A-A7A8-81E300EB8ECC}"/>
    <cellStyle name="Comma 10 3 21" xfId="8844" xr:uid="{BEC832E9-DDF6-48E4-8ED2-E19D1BEB90F4}"/>
    <cellStyle name="Comma 10 3 22" xfId="8845" xr:uid="{6FACC5DB-EF82-4CDC-9E88-EC515DF13D4B}"/>
    <cellStyle name="Comma 10 3 3" xfId="8846" xr:uid="{9638A7B3-2BBC-4215-885F-B47919F0C70E}"/>
    <cellStyle name="Comma 10 3 3 2" xfId="8847" xr:uid="{4AC4DB31-0D3B-4332-A1BD-2913688B2ADD}"/>
    <cellStyle name="Comma 10 3 3 2 2" xfId="8848" xr:uid="{07F0FFBD-5869-40D6-AD2A-E09C5D2BBDFC}"/>
    <cellStyle name="Comma 10 3 3 2 3" xfId="8849" xr:uid="{C633A1AE-7DEF-4BD3-AE56-1FB4F3644C6A}"/>
    <cellStyle name="Comma 10 3 3 2 4" xfId="8850" xr:uid="{8379A9CE-603D-4C1D-AC53-3D0728EB0C24}"/>
    <cellStyle name="Comma 10 3 3 2 5" xfId="8851" xr:uid="{D73F9275-2D70-47D9-8DC1-44279EA8B79B}"/>
    <cellStyle name="Comma 10 3 3 3" xfId="8852" xr:uid="{9650BE40-23F5-4A0A-A0D0-0D4C107DD934}"/>
    <cellStyle name="Comma 10 3 3 4" xfId="8853" xr:uid="{16FD5850-AF30-45BE-98E3-80F7F12FFA12}"/>
    <cellStyle name="Comma 10 3 3 5" xfId="8854" xr:uid="{A40114BC-571F-4112-9D8A-5347D7621663}"/>
    <cellStyle name="Comma 10 3 3 6" xfId="8855" xr:uid="{F8503BCD-9CBD-4D86-8908-9A87AC9228C2}"/>
    <cellStyle name="Comma 10 3 4" xfId="8856" xr:uid="{936E0B3D-F8DF-4DC2-A8B2-BE03F6955AA9}"/>
    <cellStyle name="Comma 10 3 4 2" xfId="8857" xr:uid="{39DC19D1-2AFF-47B3-A58A-9E270FB6EFF0}"/>
    <cellStyle name="Comma 10 3 4 2 2" xfId="8858" xr:uid="{CF7003B3-4086-418D-934E-BB032435E681}"/>
    <cellStyle name="Comma 10 3 4 2 3" xfId="8859" xr:uid="{A954293A-22B0-49F8-92AC-41445EB4F9AB}"/>
    <cellStyle name="Comma 10 3 4 2 4" xfId="8860" xr:uid="{AFBD27CB-4CCB-4889-AE94-738B615646D6}"/>
    <cellStyle name="Comma 10 3 4 2 5" xfId="8861" xr:uid="{70173D18-84E9-49B6-BA1D-4CB0DF69DF4E}"/>
    <cellStyle name="Comma 10 3 4 3" xfId="8862" xr:uid="{4E9A3EBE-98C8-45B7-AA72-51AE12EBEBE2}"/>
    <cellStyle name="Comma 10 3 4 4" xfId="8863" xr:uid="{C415DF51-D2B9-4052-B6C4-C68126F57F34}"/>
    <cellStyle name="Comma 10 3 4 5" xfId="8864" xr:uid="{4FB7364C-2873-405B-B944-7BB64F78FC75}"/>
    <cellStyle name="Comma 10 3 4 6" xfId="8865" xr:uid="{4E1B3C2F-CA47-42A9-9507-135B5AC5A260}"/>
    <cellStyle name="Comma 10 3 5" xfId="8866" xr:uid="{3CCCC790-3C14-4072-8891-080410A5540E}"/>
    <cellStyle name="Comma 10 3 5 2" xfId="8867" xr:uid="{A35909F2-85FF-4872-8FBE-A9B5C5D3FEA6}"/>
    <cellStyle name="Comma 10 3 5 2 2" xfId="8868" xr:uid="{7C3DB506-7EAD-40BC-A5FD-EFF6ED0AE8B6}"/>
    <cellStyle name="Comma 10 3 5 2 3" xfId="8869" xr:uid="{69BDAA3C-B88E-4BB6-9C3E-9B822E9383A0}"/>
    <cellStyle name="Comma 10 3 5 2 4" xfId="8870" xr:uid="{BE918B27-B1B6-4E0F-806F-7AB49C02B242}"/>
    <cellStyle name="Comma 10 3 5 2 5" xfId="8871" xr:uid="{5E42E70B-6BB4-4567-9AB9-98585B2E410A}"/>
    <cellStyle name="Comma 10 3 5 3" xfId="8872" xr:uid="{A0691DDE-CA9D-4AC3-A2D2-280932943233}"/>
    <cellStyle name="Comma 10 3 5 4" xfId="8873" xr:uid="{BEE2A2C3-06D9-48E9-97C7-BCAC008F20AF}"/>
    <cellStyle name="Comma 10 3 5 5" xfId="8874" xr:uid="{CA798132-9EC7-4C2D-A2AF-197345F794F1}"/>
    <cellStyle name="Comma 10 3 5 6" xfId="8875" xr:uid="{83054148-C60A-4D18-9C0C-7C5AF170236A}"/>
    <cellStyle name="Comma 10 3 6" xfId="8876" xr:uid="{3E7F3200-42C4-47C2-BEF1-CF895B9A19FC}"/>
    <cellStyle name="Comma 10 3 6 2" xfId="8877" xr:uid="{84A307EF-9AD2-413F-A981-965B2A1223DA}"/>
    <cellStyle name="Comma 10 3 6 2 2" xfId="8878" xr:uid="{0CC94A4C-3077-4079-A8E0-510BFC78E6D0}"/>
    <cellStyle name="Comma 10 3 6 2 3" xfId="8879" xr:uid="{70CE3D55-CCD9-4BBB-B42D-D4744B566106}"/>
    <cellStyle name="Comma 10 3 6 2 4" xfId="8880" xr:uid="{DDD016DF-7359-4406-BA2D-DA7FC3DFF4BF}"/>
    <cellStyle name="Comma 10 3 6 2 5" xfId="8881" xr:uid="{E7D265AF-FDF4-4FD6-8B4D-581A2D5F70B4}"/>
    <cellStyle name="Comma 10 3 6 3" xfId="8882" xr:uid="{E252D5F3-088C-43AA-9EED-56CED740FBB7}"/>
    <cellStyle name="Comma 10 3 6 4" xfId="8883" xr:uid="{F588A352-4E73-41A9-A006-E0EB3FF3BE08}"/>
    <cellStyle name="Comma 10 3 6 5" xfId="8884" xr:uid="{61BD839B-B804-489C-9FA0-40053F117F0C}"/>
    <cellStyle name="Comma 10 3 6 6" xfId="8885" xr:uid="{43516B53-2F47-489E-AEB0-7F3E727A51EB}"/>
    <cellStyle name="Comma 10 3 7" xfId="8886" xr:uid="{92C7B5A6-8B06-4FB8-A391-FDE86A2AFDA5}"/>
    <cellStyle name="Comma 10 3 7 2" xfId="8887" xr:uid="{E775A83C-6A56-45C5-8E30-AA4DF7A7AF9B}"/>
    <cellStyle name="Comma 10 3 7 2 2" xfId="8888" xr:uid="{A76F5B00-17F8-4A44-AEC7-D5E5B4FA74BB}"/>
    <cellStyle name="Comma 10 3 7 2 3" xfId="8889" xr:uid="{D1CFAFD6-7530-4876-A3AD-181E4A538552}"/>
    <cellStyle name="Comma 10 3 7 2 4" xfId="8890" xr:uid="{6734992C-FB0B-43D8-9E5E-780CDA0DBE17}"/>
    <cellStyle name="Comma 10 3 7 2 5" xfId="8891" xr:uid="{39D1FA28-9776-4A78-BC05-EA6E9E3C0805}"/>
    <cellStyle name="Comma 10 3 7 3" xfId="8892" xr:uid="{774CEECF-A9DF-431F-A036-2CB17CFD8C3E}"/>
    <cellStyle name="Comma 10 3 7 4" xfId="8893" xr:uid="{13568190-E482-4453-A444-0B993A69B6D3}"/>
    <cellStyle name="Comma 10 3 7 5" xfId="8894" xr:uid="{92FCF7C7-5A1D-4EE5-A235-9606C0D4EE98}"/>
    <cellStyle name="Comma 10 3 7 6" xfId="8895" xr:uid="{03AF1C7A-50FE-4492-AFA4-6F5338E9947E}"/>
    <cellStyle name="Comma 10 3 8" xfId="8896" xr:uid="{895BB5FA-3096-492A-878E-ABA2A0DF9F0A}"/>
    <cellStyle name="Comma 10 3 8 2" xfId="8897" xr:uid="{00747603-E471-44C5-97BB-5FA5A6B97DA1}"/>
    <cellStyle name="Comma 10 3 8 2 2" xfId="8898" xr:uid="{8BA3A39D-62AB-47E3-883F-47A1336A2DB9}"/>
    <cellStyle name="Comma 10 3 8 2 3" xfId="8899" xr:uid="{5EEEC96B-8F07-45D6-95A6-782B526BA553}"/>
    <cellStyle name="Comma 10 3 8 2 4" xfId="8900" xr:uid="{6F5003D8-6745-4AD1-AC15-0B24A4F67C2E}"/>
    <cellStyle name="Comma 10 3 8 2 5" xfId="8901" xr:uid="{9D7E9B28-FAB6-4F32-A0E7-43D692DF0D6F}"/>
    <cellStyle name="Comma 10 3 8 3" xfId="8902" xr:uid="{FE080B30-F804-407F-B51E-8E47D3C50852}"/>
    <cellStyle name="Comma 10 3 8 4" xfId="8903" xr:uid="{2A8A6953-4C7B-4BB3-8390-DA974D4D90C1}"/>
    <cellStyle name="Comma 10 3 8 5" xfId="8904" xr:uid="{F553CA1D-87DC-489F-9558-E80FF056F697}"/>
    <cellStyle name="Comma 10 3 8 6" xfId="8905" xr:uid="{F705A5BE-C976-401D-83A5-D7243310AD14}"/>
    <cellStyle name="Comma 10 3 9" xfId="8906" xr:uid="{99E6DA63-221A-4866-B6C7-C803D7D9E800}"/>
    <cellStyle name="Comma 10 3 9 2" xfId="8907" xr:uid="{B448B7E5-72C3-4F65-85DA-E0828AA4E706}"/>
    <cellStyle name="Comma 10 3 9 2 2" xfId="8908" xr:uid="{A0C0FA88-47B8-4437-B0C3-A12A8A1F9673}"/>
    <cellStyle name="Comma 10 3 9 2 3" xfId="8909" xr:uid="{A16FCA5F-094D-4F0B-A288-5B879563AB11}"/>
    <cellStyle name="Comma 10 3 9 2 4" xfId="8910" xr:uid="{F3CC12A0-BE32-430D-8A80-BCA0740DC86D}"/>
    <cellStyle name="Comma 10 3 9 2 5" xfId="8911" xr:uid="{B978C418-687C-4F23-AD0B-4892E72302A2}"/>
    <cellStyle name="Comma 10 3 9 3" xfId="8912" xr:uid="{F553F8C5-9349-4EFF-B023-1A09FE793ABF}"/>
    <cellStyle name="Comma 10 3 9 4" xfId="8913" xr:uid="{93D4EF33-62A6-48E2-88CA-9EFD35DAB657}"/>
    <cellStyle name="Comma 10 3 9 5" xfId="8914" xr:uid="{8ADDDD9F-3982-4D81-96D6-BB009E786B66}"/>
    <cellStyle name="Comma 10 3 9 6" xfId="8915" xr:uid="{ED4E5197-E738-4017-A642-EE45CB387264}"/>
    <cellStyle name="Comma 10 4" xfId="8916" xr:uid="{C42D2E5F-9310-4AE2-ADF3-F819E7691ED8}"/>
    <cellStyle name="Comma 10 4 10" xfId="8917" xr:uid="{F7E73306-DFE1-47AF-9D51-521620715D0F}"/>
    <cellStyle name="Comma 10 4 10 2" xfId="8918" xr:uid="{B5FE6A43-D8F6-4CAD-AF06-ED8837A3E46E}"/>
    <cellStyle name="Comma 10 4 10 2 2" xfId="8919" xr:uid="{078EB3B5-E94A-4567-B58E-C46CB740AF5A}"/>
    <cellStyle name="Comma 10 4 10 2 3" xfId="8920" xr:uid="{13E177AF-4B31-4595-8350-74D6399333F5}"/>
    <cellStyle name="Comma 10 4 10 2 4" xfId="8921" xr:uid="{2B316BFC-A175-4178-BFD1-5587B84A3494}"/>
    <cellStyle name="Comma 10 4 10 2 5" xfId="8922" xr:uid="{D851B254-22B1-4962-B13D-2676D79AAE2C}"/>
    <cellStyle name="Comma 10 4 10 3" xfId="8923" xr:uid="{E472CBC6-42AA-42B3-B358-D5C14F5B80F9}"/>
    <cellStyle name="Comma 10 4 10 4" xfId="8924" xr:uid="{5D3B9175-BA36-4ABB-9562-A5F48CB33FC4}"/>
    <cellStyle name="Comma 10 4 10 5" xfId="8925" xr:uid="{F1E8EB0A-F255-4FF9-9FA9-51210940F987}"/>
    <cellStyle name="Comma 10 4 10 6" xfId="8926" xr:uid="{44E92870-347B-439B-ABCE-2DD86909A2EA}"/>
    <cellStyle name="Comma 10 4 11" xfId="8927" xr:uid="{4D803A87-8A6D-45F0-A6FF-3CDE8A73CE2E}"/>
    <cellStyle name="Comma 10 4 11 2" xfId="8928" xr:uid="{84F081A7-F233-457C-9C83-97FB4F001913}"/>
    <cellStyle name="Comma 10 4 11 2 2" xfId="8929" xr:uid="{46DC48CC-955B-406B-A1F8-7FB8F83A20BB}"/>
    <cellStyle name="Comma 10 4 11 2 3" xfId="8930" xr:uid="{2B91BD2B-2F19-40E7-AFAC-F9C05F518565}"/>
    <cellStyle name="Comma 10 4 11 2 4" xfId="8931" xr:uid="{05085B7C-A33A-46C3-A64F-3AAC099C6FD2}"/>
    <cellStyle name="Comma 10 4 11 2 5" xfId="8932" xr:uid="{DE9523F9-8960-4C5E-8891-66DFE6CA5A36}"/>
    <cellStyle name="Comma 10 4 11 3" xfId="8933" xr:uid="{80B3688A-18E6-415A-8B2B-B20872C91D44}"/>
    <cellStyle name="Comma 10 4 11 4" xfId="8934" xr:uid="{A419FA07-08E0-4362-8DA0-331669CE279D}"/>
    <cellStyle name="Comma 10 4 11 5" xfId="8935" xr:uid="{6536CC69-2B2F-498D-8CE7-CEA1F2E7C27E}"/>
    <cellStyle name="Comma 10 4 11 6" xfId="8936" xr:uid="{7EDFC0A0-33AE-4EED-8A0E-11F0004A2DA9}"/>
    <cellStyle name="Comma 10 4 12" xfId="8937" xr:uid="{6F1968E2-535B-4F9C-8A9E-B35C7874E14E}"/>
    <cellStyle name="Comma 10 4 12 2" xfId="8938" xr:uid="{E7A7A010-AEA0-48E0-882A-62D554C8D8B9}"/>
    <cellStyle name="Comma 10 4 12 2 2" xfId="8939" xr:uid="{09A65B5D-0D3A-45C8-95FF-A7BF4DF254E9}"/>
    <cellStyle name="Comma 10 4 12 2 3" xfId="8940" xr:uid="{91586CBB-DAC2-43F0-AB79-9462B535F3D2}"/>
    <cellStyle name="Comma 10 4 12 2 4" xfId="8941" xr:uid="{35C5D307-BCC4-4759-A1E0-AFE9415C6AD1}"/>
    <cellStyle name="Comma 10 4 12 2 5" xfId="8942" xr:uid="{C5D30B43-298D-4C62-937D-544712C37B1F}"/>
    <cellStyle name="Comma 10 4 12 3" xfId="8943" xr:uid="{BCF679E7-7DF3-4642-A5EB-F8894113B985}"/>
    <cellStyle name="Comma 10 4 12 4" xfId="8944" xr:uid="{0300485D-1B61-400F-AF47-55F20A050D0D}"/>
    <cellStyle name="Comma 10 4 12 5" xfId="8945" xr:uid="{03077585-FA67-4264-B8C8-2CDA26A62537}"/>
    <cellStyle name="Comma 10 4 12 6" xfId="8946" xr:uid="{B78E5929-D771-4D8F-A96D-4F77948DCB7B}"/>
    <cellStyle name="Comma 10 4 13" xfId="8947" xr:uid="{ACC346F7-F7F1-4A1E-A2F8-9E618642D59F}"/>
    <cellStyle name="Comma 10 4 13 2" xfId="8948" xr:uid="{AC7992CA-A22D-4EC4-AF38-BE3D870CD4C7}"/>
    <cellStyle name="Comma 10 4 13 2 2" xfId="8949" xr:uid="{24055FC9-D985-4C9A-A249-494B254D29B6}"/>
    <cellStyle name="Comma 10 4 13 2 3" xfId="8950" xr:uid="{C0B48FC7-A60B-4440-A811-9D7D40E5E5A0}"/>
    <cellStyle name="Comma 10 4 13 2 4" xfId="8951" xr:uid="{048E5F49-2F41-4EEC-A969-B549F6A3D61E}"/>
    <cellStyle name="Comma 10 4 13 2 5" xfId="8952" xr:uid="{28310641-E2BC-4124-85CB-57E6B05ACB3B}"/>
    <cellStyle name="Comma 10 4 13 3" xfId="8953" xr:uid="{AEDC9D37-5022-4FDA-B877-F6B2A9D93CC2}"/>
    <cellStyle name="Comma 10 4 13 4" xfId="8954" xr:uid="{8D497451-A0C2-45F7-A96B-38879311B067}"/>
    <cellStyle name="Comma 10 4 13 5" xfId="8955" xr:uid="{FDC8AE1C-58F8-4ADF-AB1E-900121FECD4F}"/>
    <cellStyle name="Comma 10 4 13 6" xfId="8956" xr:uid="{AD36AC95-17ED-4C88-A359-53998E4AC78A}"/>
    <cellStyle name="Comma 10 4 14" xfId="8957" xr:uid="{548FBFFE-34B5-48EB-81B0-344297B67C69}"/>
    <cellStyle name="Comma 10 4 14 2" xfId="8958" xr:uid="{1327AA3D-CEDB-4ADC-9A82-884453E37127}"/>
    <cellStyle name="Comma 10 4 14 2 2" xfId="8959" xr:uid="{D0D25BD7-6EC6-4CDF-ABAA-E616E89F2135}"/>
    <cellStyle name="Comma 10 4 14 2 3" xfId="8960" xr:uid="{28C7C231-B1A7-4552-B956-15D0E8DBF023}"/>
    <cellStyle name="Comma 10 4 14 2 4" xfId="8961" xr:uid="{5E138A44-AAF8-4BFF-A708-BE23BC908E5B}"/>
    <cellStyle name="Comma 10 4 14 2 5" xfId="8962" xr:uid="{0C2FA05D-79D7-464F-9223-0D4EA8F7BEF5}"/>
    <cellStyle name="Comma 10 4 14 3" xfId="8963" xr:uid="{D43CAE11-CF3F-44B6-BB24-DC27D570CACF}"/>
    <cellStyle name="Comma 10 4 14 4" xfId="8964" xr:uid="{46E56C4A-013F-4CB0-B43E-F613E2558065}"/>
    <cellStyle name="Comma 10 4 14 5" xfId="8965" xr:uid="{575F5138-C2C5-48C5-A35D-AA13AFCD2975}"/>
    <cellStyle name="Comma 10 4 14 6" xfId="8966" xr:uid="{A224D7FD-E0E5-4B86-8204-5EFBB0CF27D5}"/>
    <cellStyle name="Comma 10 4 15" xfId="8967" xr:uid="{532EACEA-02C6-4175-8439-6D94A44B12A9}"/>
    <cellStyle name="Comma 10 4 15 2" xfId="8968" xr:uid="{A415ACE8-C0B4-4E22-8D52-4D48F0CE4F55}"/>
    <cellStyle name="Comma 10 4 15 2 2" xfId="8969" xr:uid="{6D435668-F10F-44BC-BF59-EA4776D0E924}"/>
    <cellStyle name="Comma 10 4 15 2 3" xfId="8970" xr:uid="{AF573906-F594-4FA8-8664-795B3F1014BE}"/>
    <cellStyle name="Comma 10 4 15 2 4" xfId="8971" xr:uid="{C8DF33C4-B98C-4695-AA95-2F8EB82FADAA}"/>
    <cellStyle name="Comma 10 4 15 2 5" xfId="8972" xr:uid="{232F6B39-64EA-4B03-9DD7-6A2887E7F076}"/>
    <cellStyle name="Comma 10 4 15 3" xfId="8973" xr:uid="{6A3F29CF-6D3B-4225-B098-E8157856CF26}"/>
    <cellStyle name="Comma 10 4 15 4" xfId="8974" xr:uid="{C4C6A503-F64D-451B-81BE-AE00C6B1BC38}"/>
    <cellStyle name="Comma 10 4 15 5" xfId="8975" xr:uid="{1FB69D0C-5BC3-449D-B47D-8063149DED6D}"/>
    <cellStyle name="Comma 10 4 15 6" xfId="8976" xr:uid="{2D1FD41B-B5D0-4579-A624-DC7A249782D9}"/>
    <cellStyle name="Comma 10 4 16" xfId="8977" xr:uid="{86BC18DA-819E-4AB5-A973-13D9EF02F28A}"/>
    <cellStyle name="Comma 10 4 16 2" xfId="8978" xr:uid="{A0EBFC4B-0F48-41F6-80D9-2247446C6D70}"/>
    <cellStyle name="Comma 10 4 16 2 2" xfId="8979" xr:uid="{4C136971-C832-4755-9127-060B3145CFA6}"/>
    <cellStyle name="Comma 10 4 16 2 3" xfId="8980" xr:uid="{FFD0CB34-B8F5-4ECF-9F88-160D3515D430}"/>
    <cellStyle name="Comma 10 4 16 2 4" xfId="8981" xr:uid="{37ADD899-C55F-4505-93D5-634A2CEFD95D}"/>
    <cellStyle name="Comma 10 4 16 2 5" xfId="8982" xr:uid="{D354E4DC-1C03-4F4F-BD4D-DD91EF4E6648}"/>
    <cellStyle name="Comma 10 4 16 3" xfId="8983" xr:uid="{BC8C6408-4F83-444A-9F71-4BAE407BA124}"/>
    <cellStyle name="Comma 10 4 16 4" xfId="8984" xr:uid="{E145465C-2AFB-4B67-85BD-CE1890DD9D9C}"/>
    <cellStyle name="Comma 10 4 16 5" xfId="8985" xr:uid="{22453639-9896-4654-81F0-A44D0EA838E4}"/>
    <cellStyle name="Comma 10 4 16 6" xfId="8986" xr:uid="{333D1940-69B6-4A8C-B730-D64E42D72D18}"/>
    <cellStyle name="Comma 10 4 17" xfId="8987" xr:uid="{D3443788-77CD-4D86-AE40-6DE99A914136}"/>
    <cellStyle name="Comma 10 4 17 2" xfId="8988" xr:uid="{1FA3C5FF-4C23-4234-9341-0B59301ED6A8}"/>
    <cellStyle name="Comma 10 4 17 2 2" xfId="8989" xr:uid="{83F4C4A5-8642-4827-A6A0-D3C9B41CF48B}"/>
    <cellStyle name="Comma 10 4 17 2 3" xfId="8990" xr:uid="{9B610B0A-E8DA-4DA6-AC9C-7E8B47C0F725}"/>
    <cellStyle name="Comma 10 4 17 2 4" xfId="8991" xr:uid="{20CB45E6-BB0D-4E21-92FB-3A2F40717008}"/>
    <cellStyle name="Comma 10 4 17 2 5" xfId="8992" xr:uid="{F4FC79C5-B38F-4B25-9E9B-0E366FCAC9E6}"/>
    <cellStyle name="Comma 10 4 17 3" xfId="8993" xr:uid="{B5BA9942-2A86-49CD-A641-6A7877BA069B}"/>
    <cellStyle name="Comma 10 4 17 4" xfId="8994" xr:uid="{4362CAF7-EE83-4072-9E4A-F5A6D81FDE4C}"/>
    <cellStyle name="Comma 10 4 17 5" xfId="8995" xr:uid="{E57A3500-27EC-4657-A275-5DEBB20E1966}"/>
    <cellStyle name="Comma 10 4 17 6" xfId="8996" xr:uid="{D67E860A-9FA1-4CA8-BEE8-382B807D6404}"/>
    <cellStyle name="Comma 10 4 18" xfId="8997" xr:uid="{324C309A-ADFF-4F48-BAF0-4684C6C95359}"/>
    <cellStyle name="Comma 10 4 18 2" xfId="8998" xr:uid="{15BFFB42-31CA-45B8-BBBB-499E20D59F08}"/>
    <cellStyle name="Comma 10 4 18 3" xfId="8999" xr:uid="{17085755-205D-40DA-AE14-111A1B25C03E}"/>
    <cellStyle name="Comma 10 4 18 4" xfId="9000" xr:uid="{6E5CE776-9C25-4C7A-AEE3-72164AB72087}"/>
    <cellStyle name="Comma 10 4 18 5" xfId="9001" xr:uid="{43EC271F-AA05-42B6-87F7-318670067419}"/>
    <cellStyle name="Comma 10 4 19" xfId="9002" xr:uid="{DE7FCBE2-5593-4C66-9B45-E64476381CBF}"/>
    <cellStyle name="Comma 10 4 2" xfId="9003" xr:uid="{E67A1AF8-9535-462F-9615-6CB581619678}"/>
    <cellStyle name="Comma 10 4 2 2" xfId="9004" xr:uid="{C9B1530F-9570-4C27-97DA-4FF355D76EB9}"/>
    <cellStyle name="Comma 10 4 2 2 2" xfId="9005" xr:uid="{2E465A87-B2D0-4992-B213-C85D1DDF7EC6}"/>
    <cellStyle name="Comma 10 4 2 2 3" xfId="9006" xr:uid="{E50688FD-BFC2-4BA0-93A7-6E22B95357AB}"/>
    <cellStyle name="Comma 10 4 2 2 4" xfId="9007" xr:uid="{44F1D0F3-5336-4646-9E06-47A190BAC367}"/>
    <cellStyle name="Comma 10 4 2 2 5" xfId="9008" xr:uid="{2172ADE9-E433-40CF-B9BE-7A586DE5A3BA}"/>
    <cellStyle name="Comma 10 4 2 3" xfId="9009" xr:uid="{33C962AE-95A0-426E-BD48-6EDB19763753}"/>
    <cellStyle name="Comma 10 4 2 4" xfId="9010" xr:uid="{6386FBB5-95B7-4DF0-BB43-6005A6716A28}"/>
    <cellStyle name="Comma 10 4 2 5" xfId="9011" xr:uid="{C1248593-9019-4EE7-AB57-DB942700B744}"/>
    <cellStyle name="Comma 10 4 2 6" xfId="9012" xr:uid="{E718A26A-351C-4AC7-B3AB-37FE3E1EC326}"/>
    <cellStyle name="Comma 10 4 20" xfId="9013" xr:uid="{2129DFEA-5063-43B6-B2AF-2A88298443A7}"/>
    <cellStyle name="Comma 10 4 21" xfId="9014" xr:uid="{C49E2F03-BBF8-4230-955D-913EF5D02812}"/>
    <cellStyle name="Comma 10 4 22" xfId="9015" xr:uid="{7B42FC44-77B9-4C87-AF1E-DC9672F8304F}"/>
    <cellStyle name="Comma 10 4 3" xfId="9016" xr:uid="{DBA15D6D-1B6F-4025-B5BA-995EB200326C}"/>
    <cellStyle name="Comma 10 4 3 2" xfId="9017" xr:uid="{4BDA7787-7160-4B9F-80A1-EB5309929245}"/>
    <cellStyle name="Comma 10 4 3 2 2" xfId="9018" xr:uid="{94A16493-2BD5-4937-97D4-DBEA1CFC1E27}"/>
    <cellStyle name="Comma 10 4 3 2 3" xfId="9019" xr:uid="{582FEB85-779E-4FE3-9640-86FD1E1A5AF6}"/>
    <cellStyle name="Comma 10 4 3 2 4" xfId="9020" xr:uid="{BBF936F0-66FC-4DE4-8F6C-98CDC8760E36}"/>
    <cellStyle name="Comma 10 4 3 2 5" xfId="9021" xr:uid="{B9C85FE8-E471-486D-B58C-F3BD13FC8669}"/>
    <cellStyle name="Comma 10 4 3 3" xfId="9022" xr:uid="{E79FF49B-6553-47BA-9169-8C286042C49E}"/>
    <cellStyle name="Comma 10 4 3 4" xfId="9023" xr:uid="{18FA802A-BC68-4709-8881-E1F9206659EE}"/>
    <cellStyle name="Comma 10 4 3 5" xfId="9024" xr:uid="{FF0116A1-C5E4-423E-B76D-4DC7CDECDD55}"/>
    <cellStyle name="Comma 10 4 3 6" xfId="9025" xr:uid="{4BB85EF5-54AA-4D07-8C97-658D5C1E4F70}"/>
    <cellStyle name="Comma 10 4 4" xfId="9026" xr:uid="{3015A16F-8248-4457-B390-C58D70EA940A}"/>
    <cellStyle name="Comma 10 4 4 2" xfId="9027" xr:uid="{7523DD93-F549-48E5-B54B-2DF06F366AAE}"/>
    <cellStyle name="Comma 10 4 4 2 2" xfId="9028" xr:uid="{2C2523FA-142B-4FC2-A3DE-471B628BE333}"/>
    <cellStyle name="Comma 10 4 4 2 3" xfId="9029" xr:uid="{13AA4035-1383-4976-B3C1-50256BE74600}"/>
    <cellStyle name="Comma 10 4 4 2 4" xfId="9030" xr:uid="{5CAA37C4-4EA0-4091-A104-316D117E5F08}"/>
    <cellStyle name="Comma 10 4 4 2 5" xfId="9031" xr:uid="{97C4F979-4DBA-4C41-967E-F637052B6087}"/>
    <cellStyle name="Comma 10 4 4 3" xfId="9032" xr:uid="{98237448-E32E-41D1-B10F-25F6383E965F}"/>
    <cellStyle name="Comma 10 4 4 4" xfId="9033" xr:uid="{7DF690D2-AA2D-4159-8E4A-701CAF373887}"/>
    <cellStyle name="Comma 10 4 4 5" xfId="9034" xr:uid="{F3221786-A291-498E-A167-2F2FBC072737}"/>
    <cellStyle name="Comma 10 4 4 6" xfId="9035" xr:uid="{7A0F994A-E56F-4D72-A06D-2B011DEBC6B8}"/>
    <cellStyle name="Comma 10 4 5" xfId="9036" xr:uid="{4750EC78-3708-48F1-811A-9C975ED6E83F}"/>
    <cellStyle name="Comma 10 4 5 2" xfId="9037" xr:uid="{EFD72347-30D6-4FCB-A8B3-8150C8A29FBD}"/>
    <cellStyle name="Comma 10 4 5 2 2" xfId="9038" xr:uid="{6C07FE58-3918-4A62-8F30-4C59A12D0298}"/>
    <cellStyle name="Comma 10 4 5 2 3" xfId="9039" xr:uid="{43AD2599-DC42-4FB8-8301-EB7177BD17D3}"/>
    <cellStyle name="Comma 10 4 5 2 4" xfId="9040" xr:uid="{C91876FC-94B1-48EC-B166-0B6DDF7AE802}"/>
    <cellStyle name="Comma 10 4 5 2 5" xfId="9041" xr:uid="{EF8CAFAE-034D-4A8C-95EE-EEB656D05F50}"/>
    <cellStyle name="Comma 10 4 5 3" xfId="9042" xr:uid="{1CFB9160-CC9D-42E6-85D3-81831437E5D0}"/>
    <cellStyle name="Comma 10 4 5 4" xfId="9043" xr:uid="{50F015A6-B3AF-43CA-9A16-D49A0A672163}"/>
    <cellStyle name="Comma 10 4 5 5" xfId="9044" xr:uid="{3C505C24-266C-4ED0-A300-B089F01DE827}"/>
    <cellStyle name="Comma 10 4 5 6" xfId="9045" xr:uid="{46A52BB6-1CD8-4B37-A3FE-9F4449660386}"/>
    <cellStyle name="Comma 10 4 6" xfId="9046" xr:uid="{560E6465-843D-4D83-9154-07CCB683BD37}"/>
    <cellStyle name="Comma 10 4 6 2" xfId="9047" xr:uid="{9E86C8FC-1C95-41FD-8F38-5D87B437125D}"/>
    <cellStyle name="Comma 10 4 6 2 2" xfId="9048" xr:uid="{D7EA2E06-7431-43BE-90DD-CC05E4EEAE3D}"/>
    <cellStyle name="Comma 10 4 6 2 3" xfId="9049" xr:uid="{8E43EB3A-2238-4A72-90B0-D6C14FBADAD6}"/>
    <cellStyle name="Comma 10 4 6 2 4" xfId="9050" xr:uid="{D0FA7024-191C-4DA8-9BB5-D06CDDE95D94}"/>
    <cellStyle name="Comma 10 4 6 2 5" xfId="9051" xr:uid="{2B410B36-3CE3-476A-8591-1EC7A0602E5D}"/>
    <cellStyle name="Comma 10 4 6 3" xfId="9052" xr:uid="{761C654F-566C-41E2-945F-D8066A6C43E3}"/>
    <cellStyle name="Comma 10 4 6 4" xfId="9053" xr:uid="{438553F8-2A83-47EF-8970-47C05F5949A2}"/>
    <cellStyle name="Comma 10 4 6 5" xfId="9054" xr:uid="{77C234A7-1265-4024-9409-3FFB7DC7732E}"/>
    <cellStyle name="Comma 10 4 6 6" xfId="9055" xr:uid="{D294100D-0D96-42C4-B0BD-D828E0516B2B}"/>
    <cellStyle name="Comma 10 4 7" xfId="9056" xr:uid="{C97440DA-6D7C-4FCC-B021-DB525D45E91D}"/>
    <cellStyle name="Comma 10 4 7 2" xfId="9057" xr:uid="{ADCB8CAC-7CDD-4E57-9D77-0EDE68537462}"/>
    <cellStyle name="Comma 10 4 7 2 2" xfId="9058" xr:uid="{D94B0A92-CDE9-42C6-BBB0-FBFA85FFF2C4}"/>
    <cellStyle name="Comma 10 4 7 2 3" xfId="9059" xr:uid="{2BF760AA-C0F8-4770-81B3-C96BFF027116}"/>
    <cellStyle name="Comma 10 4 7 2 4" xfId="9060" xr:uid="{C71D6CC4-3901-48A1-B4D1-351A4DC716E4}"/>
    <cellStyle name="Comma 10 4 7 2 5" xfId="9061" xr:uid="{4FA5F45D-DC4E-4984-9BB3-2EC44E417A49}"/>
    <cellStyle name="Comma 10 4 7 3" xfId="9062" xr:uid="{2A4A7205-E0AF-43AF-A241-4D748A3EFB02}"/>
    <cellStyle name="Comma 10 4 7 4" xfId="9063" xr:uid="{EC843B51-B4A8-4253-BD40-82ABD0D2E48F}"/>
    <cellStyle name="Comma 10 4 7 5" xfId="9064" xr:uid="{E81B75A3-B8D1-4634-9615-4B77E2B514D8}"/>
    <cellStyle name="Comma 10 4 7 6" xfId="9065" xr:uid="{E039030A-F47A-4F0E-A967-E7C82D0671EF}"/>
    <cellStyle name="Comma 10 4 8" xfId="9066" xr:uid="{43E54835-11D7-42E4-A0D7-CDCA4F96E074}"/>
    <cellStyle name="Comma 10 4 8 2" xfId="9067" xr:uid="{73202A6B-B3D0-456E-AAC1-F07C07AE8D2A}"/>
    <cellStyle name="Comma 10 4 8 2 2" xfId="9068" xr:uid="{338A21EF-AAD6-441C-92AC-0B8772E7BD3E}"/>
    <cellStyle name="Comma 10 4 8 2 3" xfId="9069" xr:uid="{7DF02117-24B1-400F-989E-191547B59F12}"/>
    <cellStyle name="Comma 10 4 8 2 4" xfId="9070" xr:uid="{1F23A5CD-949C-4A2F-B4E1-10DA43EA403B}"/>
    <cellStyle name="Comma 10 4 8 2 5" xfId="9071" xr:uid="{5632EAC4-A36F-4E40-BC5E-5D86D922CE96}"/>
    <cellStyle name="Comma 10 4 8 3" xfId="9072" xr:uid="{412D4603-C41D-43FA-8089-E3E03EF48AC6}"/>
    <cellStyle name="Comma 10 4 8 4" xfId="9073" xr:uid="{54902BBC-8009-49B8-A7D3-466ACF0B0237}"/>
    <cellStyle name="Comma 10 4 8 5" xfId="9074" xr:uid="{77C7AEAC-4911-488B-B35E-65209DC10DD9}"/>
    <cellStyle name="Comma 10 4 8 6" xfId="9075" xr:uid="{500C0B80-F74E-4566-BDB5-9C173B15F866}"/>
    <cellStyle name="Comma 10 4 9" xfId="9076" xr:uid="{24A01BF0-5306-4C27-B56C-6B1DA91087A1}"/>
    <cellStyle name="Comma 10 4 9 2" xfId="9077" xr:uid="{9994C8C7-1ED4-4D46-83D0-02EF3D5DFF9D}"/>
    <cellStyle name="Comma 10 4 9 2 2" xfId="9078" xr:uid="{2312397A-1A78-4E4D-BE77-977689A9C45B}"/>
    <cellStyle name="Comma 10 4 9 2 3" xfId="9079" xr:uid="{0204ABF8-5190-478C-9DD2-D6400A430D9F}"/>
    <cellStyle name="Comma 10 4 9 2 4" xfId="9080" xr:uid="{1256DFDC-BB5B-49A2-A940-09A02BE7B9D0}"/>
    <cellStyle name="Comma 10 4 9 2 5" xfId="9081" xr:uid="{283A10C2-DD8A-4CE7-BF63-66DE46858621}"/>
    <cellStyle name="Comma 10 4 9 3" xfId="9082" xr:uid="{C775AD08-2AED-4BA3-BBE1-EF57487B5E40}"/>
    <cellStyle name="Comma 10 4 9 4" xfId="9083" xr:uid="{C48644D4-9D10-489A-807E-497AE3BF2A81}"/>
    <cellStyle name="Comma 10 4 9 5" xfId="9084" xr:uid="{6C1A4C9C-423D-414B-9308-D5E9305B6B44}"/>
    <cellStyle name="Comma 10 4 9 6" xfId="9085" xr:uid="{A756AE87-33B5-4AFB-9187-6BE32E3A3E9A}"/>
    <cellStyle name="Comma 10 5" xfId="9086" xr:uid="{FE658D3E-A141-4AC3-A3E6-C5183FF3B00F}"/>
    <cellStyle name="Comma 10 5 10" xfId="9087" xr:uid="{3A90873C-C55A-4BCD-8ADC-970B32ED4328}"/>
    <cellStyle name="Comma 10 5 10 2" xfId="9088" xr:uid="{7A1E035D-3302-4037-A37F-B1AF3F4EDF4F}"/>
    <cellStyle name="Comma 10 5 10 2 2" xfId="9089" xr:uid="{75431AE9-17A9-4D4E-BA62-E9B0879F5D5A}"/>
    <cellStyle name="Comma 10 5 10 2 3" xfId="9090" xr:uid="{6232DCD1-473A-4F32-B1BA-047390537237}"/>
    <cellStyle name="Comma 10 5 10 2 4" xfId="9091" xr:uid="{D00DB576-3165-4C92-995E-947C90B8BBD3}"/>
    <cellStyle name="Comma 10 5 10 2 5" xfId="9092" xr:uid="{246C8E5E-2A40-4DF5-AD08-A83AABEDC420}"/>
    <cellStyle name="Comma 10 5 10 3" xfId="9093" xr:uid="{EB159393-8BCD-4B9B-AAED-E34FCF39D06A}"/>
    <cellStyle name="Comma 10 5 10 4" xfId="9094" xr:uid="{E75E6D7C-BE97-436A-8E8D-D72E1BDE5976}"/>
    <cellStyle name="Comma 10 5 10 5" xfId="9095" xr:uid="{47188483-35FF-46C5-90CB-739ABE477FAD}"/>
    <cellStyle name="Comma 10 5 10 6" xfId="9096" xr:uid="{9D0BC791-972D-4BDD-8D37-7DABC9F0B950}"/>
    <cellStyle name="Comma 10 5 11" xfId="9097" xr:uid="{A70915C3-DFA6-4F35-AF67-AD591D48068A}"/>
    <cellStyle name="Comma 10 5 11 2" xfId="9098" xr:uid="{F752E8A8-EC81-4F43-A9C3-06C9DBEEF07A}"/>
    <cellStyle name="Comma 10 5 11 2 2" xfId="9099" xr:uid="{69EEA883-DEB3-4F64-BA4F-EE3C6B15D056}"/>
    <cellStyle name="Comma 10 5 11 2 3" xfId="9100" xr:uid="{D9108D98-7A1C-467D-AF15-43D76EF2A2E8}"/>
    <cellStyle name="Comma 10 5 11 2 4" xfId="9101" xr:uid="{189B7935-44F3-407B-B5F2-6777887D6C10}"/>
    <cellStyle name="Comma 10 5 11 2 5" xfId="9102" xr:uid="{5F52AE86-72A2-4CCC-A2FE-A3A386E03298}"/>
    <cellStyle name="Comma 10 5 11 3" xfId="9103" xr:uid="{C0E01D4D-CD9A-4DA3-B166-3CFC052D54EF}"/>
    <cellStyle name="Comma 10 5 11 4" xfId="9104" xr:uid="{9F71C9C6-D3CA-452F-94D3-B7DF6D0383CA}"/>
    <cellStyle name="Comma 10 5 11 5" xfId="9105" xr:uid="{1A982FC6-1F49-450C-8A8F-1B518ED2A609}"/>
    <cellStyle name="Comma 10 5 11 6" xfId="9106" xr:uid="{56D541CD-2CC3-4A66-B197-8B68C1AF3CAB}"/>
    <cellStyle name="Comma 10 5 12" xfId="9107" xr:uid="{ED19B4BA-D2CB-4D31-8A52-0B8ED573B36D}"/>
    <cellStyle name="Comma 10 5 12 2" xfId="9108" xr:uid="{B505A7D4-B107-445F-8ED0-58FFB3C9FF93}"/>
    <cellStyle name="Comma 10 5 12 2 2" xfId="9109" xr:uid="{D147F057-F35E-4C53-9B25-B672025B0707}"/>
    <cellStyle name="Comma 10 5 12 2 3" xfId="9110" xr:uid="{7A795CEB-275E-4C50-BA41-210AA18D4778}"/>
    <cellStyle name="Comma 10 5 12 2 4" xfId="9111" xr:uid="{A9BDA32B-3A41-4FEE-8592-E05EF77728DC}"/>
    <cellStyle name="Comma 10 5 12 2 5" xfId="9112" xr:uid="{7A5B71F7-2707-4C50-972C-AE0A9E32F746}"/>
    <cellStyle name="Comma 10 5 12 3" xfId="9113" xr:uid="{17F40DA8-52AC-4499-B64C-94BACF41A70D}"/>
    <cellStyle name="Comma 10 5 12 4" xfId="9114" xr:uid="{8859CD90-7FE1-4BFB-B3D0-6D365D94F525}"/>
    <cellStyle name="Comma 10 5 12 5" xfId="9115" xr:uid="{B3E4908B-F90F-4B89-9D57-88A89B93EEA2}"/>
    <cellStyle name="Comma 10 5 12 6" xfId="9116" xr:uid="{25A5B5BB-EB57-4CD5-891F-FE72D0388574}"/>
    <cellStyle name="Comma 10 5 13" xfId="9117" xr:uid="{27E4A6F7-8FCD-4332-B5D8-779683AA781D}"/>
    <cellStyle name="Comma 10 5 13 2" xfId="9118" xr:uid="{ECB050C1-EF15-4779-848E-99022FC2ED82}"/>
    <cellStyle name="Comma 10 5 13 2 2" xfId="9119" xr:uid="{16172E53-7B1D-4B95-9CA3-4137378CE76C}"/>
    <cellStyle name="Comma 10 5 13 2 3" xfId="9120" xr:uid="{9933DDDC-ED12-45A4-9090-0F5EA7878B8A}"/>
    <cellStyle name="Comma 10 5 13 2 4" xfId="9121" xr:uid="{3EE1AD5F-521F-41DA-9B86-3532A9F9C40F}"/>
    <cellStyle name="Comma 10 5 13 2 5" xfId="9122" xr:uid="{39D0B8B0-4DC3-470B-AB95-B91521DF5981}"/>
    <cellStyle name="Comma 10 5 13 3" xfId="9123" xr:uid="{EB25A14B-3AD3-4D7E-945D-7C246D37762B}"/>
    <cellStyle name="Comma 10 5 13 4" xfId="9124" xr:uid="{1BD8012F-1BD9-482E-A66F-DA19677B936F}"/>
    <cellStyle name="Comma 10 5 13 5" xfId="9125" xr:uid="{3AC08407-C9C9-4AFC-9065-25EA3428488F}"/>
    <cellStyle name="Comma 10 5 13 6" xfId="9126" xr:uid="{F8C06B8F-3CE8-4EC7-8B46-F2D89FAFDE46}"/>
    <cellStyle name="Comma 10 5 14" xfId="9127" xr:uid="{CF66ED52-E865-4757-8AC1-B0CC4BB6D9B8}"/>
    <cellStyle name="Comma 10 5 14 2" xfId="9128" xr:uid="{E4AEDB64-55E9-432A-99E3-60E0C55542B0}"/>
    <cellStyle name="Comma 10 5 14 2 2" xfId="9129" xr:uid="{BA216201-8038-4698-B406-F00EBF4A1E18}"/>
    <cellStyle name="Comma 10 5 14 2 3" xfId="9130" xr:uid="{68B7B7F2-E356-4482-A4AD-3D0286AA808F}"/>
    <cellStyle name="Comma 10 5 14 2 4" xfId="9131" xr:uid="{3EB41430-2468-4C74-AE0B-EFB65EFE7068}"/>
    <cellStyle name="Comma 10 5 14 2 5" xfId="9132" xr:uid="{06285385-916B-44D1-B6F9-A69B36F98C2C}"/>
    <cellStyle name="Comma 10 5 14 3" xfId="9133" xr:uid="{72F3F5A5-DFCF-496B-ADA1-D36755E83439}"/>
    <cellStyle name="Comma 10 5 14 4" xfId="9134" xr:uid="{B317E015-A124-4909-8B38-66FB29948326}"/>
    <cellStyle name="Comma 10 5 14 5" xfId="9135" xr:uid="{E2DBB62F-AF74-44DE-BF55-0BBAD4092C99}"/>
    <cellStyle name="Comma 10 5 14 6" xfId="9136" xr:uid="{21AA7755-09BB-4D29-9027-E1A2C84BA7FA}"/>
    <cellStyle name="Comma 10 5 15" xfId="9137" xr:uid="{5326C1AF-350F-428B-AEDD-8649382F3638}"/>
    <cellStyle name="Comma 10 5 15 2" xfId="9138" xr:uid="{8C5AC6AF-708C-4698-A17B-66762E3535A7}"/>
    <cellStyle name="Comma 10 5 15 2 2" xfId="9139" xr:uid="{DF032E56-67BF-4D4B-A4C2-50F0AD7AAE44}"/>
    <cellStyle name="Comma 10 5 15 2 3" xfId="9140" xr:uid="{2B7A7A7C-A939-451A-98DF-B24DDFA1F49F}"/>
    <cellStyle name="Comma 10 5 15 2 4" xfId="9141" xr:uid="{3078E8D4-2EFA-49AC-9AC0-8D7695D956A9}"/>
    <cellStyle name="Comma 10 5 15 2 5" xfId="9142" xr:uid="{8458CB54-6C72-4CC5-85F3-3BD9057C7BAA}"/>
    <cellStyle name="Comma 10 5 15 3" xfId="9143" xr:uid="{55042E28-C11D-43CD-A8E0-19DA195AF2D5}"/>
    <cellStyle name="Comma 10 5 15 4" xfId="9144" xr:uid="{A1A86B0A-4C44-4C97-B84E-3B49F7A3B91E}"/>
    <cellStyle name="Comma 10 5 15 5" xfId="9145" xr:uid="{E5A14F2D-BB24-4D53-ABEA-1A30837676B9}"/>
    <cellStyle name="Comma 10 5 15 6" xfId="9146" xr:uid="{AC94549E-47F5-488D-B10D-DB6EC0EDDC96}"/>
    <cellStyle name="Comma 10 5 16" xfId="9147" xr:uid="{99F23E35-16E6-4C60-9D61-29336B49D04F}"/>
    <cellStyle name="Comma 10 5 16 2" xfId="9148" xr:uid="{9E9AF869-16D5-441A-8ED2-51B78386C006}"/>
    <cellStyle name="Comma 10 5 16 2 2" xfId="9149" xr:uid="{A19218FB-0E3A-4472-8C61-EBF0307558B4}"/>
    <cellStyle name="Comma 10 5 16 2 3" xfId="9150" xr:uid="{1544760D-EC78-4EE4-B6FB-26362E0D57FC}"/>
    <cellStyle name="Comma 10 5 16 2 4" xfId="9151" xr:uid="{253BBA16-1450-4F80-923E-FEAEBCC4530F}"/>
    <cellStyle name="Comma 10 5 16 2 5" xfId="9152" xr:uid="{08745780-D477-4083-852B-9F51109D6C8F}"/>
    <cellStyle name="Comma 10 5 16 3" xfId="9153" xr:uid="{04515DB8-047A-4977-8192-8CEB7EFE02FD}"/>
    <cellStyle name="Comma 10 5 16 4" xfId="9154" xr:uid="{64A2BC48-AEDC-4B48-86D6-F450927309C8}"/>
    <cellStyle name="Comma 10 5 16 5" xfId="9155" xr:uid="{A6F8F2F2-DE3D-40D4-93B5-5610B47F7610}"/>
    <cellStyle name="Comma 10 5 16 6" xfId="9156" xr:uid="{4BA6B1D9-B7FD-4EA0-BDE5-1C102D290391}"/>
    <cellStyle name="Comma 10 5 17" xfId="9157" xr:uid="{F26D2933-20C1-47E4-B05B-39FF97F8DA2B}"/>
    <cellStyle name="Comma 10 5 17 2" xfId="9158" xr:uid="{D57B5494-41DD-4C7B-8FB2-DBC0352A1D83}"/>
    <cellStyle name="Comma 10 5 17 2 2" xfId="9159" xr:uid="{3DD91AD2-7D29-4D88-B7B4-F57F3A5FE97C}"/>
    <cellStyle name="Comma 10 5 17 2 3" xfId="9160" xr:uid="{970B3AA8-7C3E-4F45-9ECA-D3D4579A45E1}"/>
    <cellStyle name="Comma 10 5 17 2 4" xfId="9161" xr:uid="{DAF2F55D-FF7B-4D12-BFA5-DE8BF4EB3671}"/>
    <cellStyle name="Comma 10 5 17 2 5" xfId="9162" xr:uid="{BF996DA9-4EE4-41B4-B19D-A5B5BD22BE84}"/>
    <cellStyle name="Comma 10 5 17 3" xfId="9163" xr:uid="{08277039-6882-45B1-B021-ABCE35713DE3}"/>
    <cellStyle name="Comma 10 5 17 4" xfId="9164" xr:uid="{D89B5056-E62F-459A-ABF0-025B2E63C24B}"/>
    <cellStyle name="Comma 10 5 17 5" xfId="9165" xr:uid="{F3C08E86-6F76-4B52-8779-5C084214857A}"/>
    <cellStyle name="Comma 10 5 17 6" xfId="9166" xr:uid="{492B109C-2647-4057-AD80-7D384964E711}"/>
    <cellStyle name="Comma 10 5 18" xfId="9167" xr:uid="{21F61A4E-9034-47C4-BAAF-AA88B770D993}"/>
    <cellStyle name="Comma 10 5 18 2" xfId="9168" xr:uid="{6CD4E814-7DF8-4B3F-86D1-C03DF295F214}"/>
    <cellStyle name="Comma 10 5 18 3" xfId="9169" xr:uid="{9B3EF199-B08B-4FC5-83ED-1CF17A8C318D}"/>
    <cellStyle name="Comma 10 5 18 4" xfId="9170" xr:uid="{8330017A-9DA5-4B99-ADD8-120CFD9C4959}"/>
    <cellStyle name="Comma 10 5 18 5" xfId="9171" xr:uid="{39137599-341C-4BCB-AE58-DF8DE5EE3D82}"/>
    <cellStyle name="Comma 10 5 19" xfId="9172" xr:uid="{0CBC9F17-787B-4274-BA48-40D3B7ADE089}"/>
    <cellStyle name="Comma 10 5 2" xfId="9173" xr:uid="{436E9487-D1AB-4665-9C82-554DDF2C1E2E}"/>
    <cellStyle name="Comma 10 5 2 2" xfId="9174" xr:uid="{042F8011-1FDB-46A8-A675-4D910BD10828}"/>
    <cellStyle name="Comma 10 5 2 2 2" xfId="9175" xr:uid="{3AC9F6E0-3392-44D1-B3D9-4919A1BCAFB1}"/>
    <cellStyle name="Comma 10 5 2 2 3" xfId="9176" xr:uid="{48A49012-B9F8-47B7-A4E5-7486C5C5B3C0}"/>
    <cellStyle name="Comma 10 5 2 2 4" xfId="9177" xr:uid="{C947C335-5CF9-4951-85D7-CB896338B54E}"/>
    <cellStyle name="Comma 10 5 2 2 5" xfId="9178" xr:uid="{1DDB92ED-F348-4E92-A5E0-4F2382320393}"/>
    <cellStyle name="Comma 10 5 2 3" xfId="9179" xr:uid="{5CA27265-5B09-4061-A196-2AFEEFA85FDD}"/>
    <cellStyle name="Comma 10 5 2 4" xfId="9180" xr:uid="{08DBB272-2F5E-421D-AD92-4DBF31B22A0F}"/>
    <cellStyle name="Comma 10 5 2 5" xfId="9181" xr:uid="{23BDB2BA-C531-4093-B53A-46A8FBB01F89}"/>
    <cellStyle name="Comma 10 5 2 6" xfId="9182" xr:uid="{7F0AD616-1E76-4239-94AF-7947CD8F5BCF}"/>
    <cellStyle name="Comma 10 5 20" xfId="9183" xr:uid="{76501B0D-65DE-45D1-BB11-AF1CED7ED153}"/>
    <cellStyle name="Comma 10 5 21" xfId="9184" xr:uid="{5A4514C8-2A97-48A6-BFBB-20F40F43C658}"/>
    <cellStyle name="Comma 10 5 22" xfId="9185" xr:uid="{DF38042D-D3DD-4717-952D-ACBD54044F7E}"/>
    <cellStyle name="Comma 10 5 3" xfId="9186" xr:uid="{7A5AEBC4-B98F-4751-B609-8A04CD6BF3DC}"/>
    <cellStyle name="Comma 10 5 3 2" xfId="9187" xr:uid="{B0F8A608-6CB9-47BC-B939-3AA49DF511C0}"/>
    <cellStyle name="Comma 10 5 3 2 2" xfId="9188" xr:uid="{A19152D4-80C7-4827-BD54-A8F86563BBF6}"/>
    <cellStyle name="Comma 10 5 3 2 3" xfId="9189" xr:uid="{D369A150-B1CE-4A7D-8808-2266E80A5EB4}"/>
    <cellStyle name="Comma 10 5 3 2 4" xfId="9190" xr:uid="{C2335B39-3DEC-4BE5-9DBD-CC7F145AAE6C}"/>
    <cellStyle name="Comma 10 5 3 2 5" xfId="9191" xr:uid="{85CFBC4A-EDC7-4ABD-9B1D-0D8B27EFC30A}"/>
    <cellStyle name="Comma 10 5 3 3" xfId="9192" xr:uid="{90F28DD7-1C38-47C6-BF12-13006554629F}"/>
    <cellStyle name="Comma 10 5 3 4" xfId="9193" xr:uid="{9F24CE89-38C0-48F1-8E1A-9E91D182CF80}"/>
    <cellStyle name="Comma 10 5 3 5" xfId="9194" xr:uid="{EBF060DB-FAA0-42C3-B272-2C2C9615BCAB}"/>
    <cellStyle name="Comma 10 5 3 6" xfId="9195" xr:uid="{D008C08F-FBE2-4E3C-8915-4DD2E546A542}"/>
    <cellStyle name="Comma 10 5 4" xfId="9196" xr:uid="{0856AEB7-3035-4183-883A-49B92DAE56A7}"/>
    <cellStyle name="Comma 10 5 4 2" xfId="9197" xr:uid="{07BDF49A-9E5C-4583-AEB7-A01C95137C3C}"/>
    <cellStyle name="Comma 10 5 4 2 2" xfId="9198" xr:uid="{393405A5-CC0C-4C29-85A3-FD39539BF0B2}"/>
    <cellStyle name="Comma 10 5 4 2 3" xfId="9199" xr:uid="{1784FF65-E629-44D9-88E7-231953D72807}"/>
    <cellStyle name="Comma 10 5 4 2 4" xfId="9200" xr:uid="{6688B0AD-56CC-4DB0-9947-4FF2EDB07CF8}"/>
    <cellStyle name="Comma 10 5 4 2 5" xfId="9201" xr:uid="{761AE0EF-132D-40B5-A1C3-780E1404FAFB}"/>
    <cellStyle name="Comma 10 5 4 3" xfId="9202" xr:uid="{CAB41646-DA94-401D-962E-EF00F69164F9}"/>
    <cellStyle name="Comma 10 5 4 4" xfId="9203" xr:uid="{035E28BA-3915-42A0-8987-8563D4756241}"/>
    <cellStyle name="Comma 10 5 4 5" xfId="9204" xr:uid="{6EE0E251-D3BC-4727-83F9-8E00B76401A1}"/>
    <cellStyle name="Comma 10 5 4 6" xfId="9205" xr:uid="{B3B6992F-508C-4443-9536-C1470DFA62AC}"/>
    <cellStyle name="Comma 10 5 5" xfId="9206" xr:uid="{4701D603-AC8A-4DCF-983C-A56783F7E832}"/>
    <cellStyle name="Comma 10 5 5 2" xfId="9207" xr:uid="{BBB198BA-8812-46A0-AF16-F8E0E3330BB1}"/>
    <cellStyle name="Comma 10 5 5 2 2" xfId="9208" xr:uid="{6955ABBF-29E6-43BF-9317-423C8080FE4E}"/>
    <cellStyle name="Comma 10 5 5 2 3" xfId="9209" xr:uid="{DF0B140E-D5E2-4E45-831F-0C684F6EDC39}"/>
    <cellStyle name="Comma 10 5 5 2 4" xfId="9210" xr:uid="{6A1204D1-6F27-4C03-A4A5-A07DF09C5F9C}"/>
    <cellStyle name="Comma 10 5 5 2 5" xfId="9211" xr:uid="{C6F78CB4-3B82-44FF-8FC6-3EECFF2A04BD}"/>
    <cellStyle name="Comma 10 5 5 3" xfId="9212" xr:uid="{FB7458A1-78DB-440B-A3F9-54713A640C7C}"/>
    <cellStyle name="Comma 10 5 5 4" xfId="9213" xr:uid="{78D08C2C-80A8-4CB5-9AF6-F06BE8D19DB2}"/>
    <cellStyle name="Comma 10 5 5 5" xfId="9214" xr:uid="{B73B49CC-DF18-4DB1-AA48-482F1DFBF01D}"/>
    <cellStyle name="Comma 10 5 5 6" xfId="9215" xr:uid="{2E9FC232-C23C-4EB6-B5CC-08A58A7DC09E}"/>
    <cellStyle name="Comma 10 5 6" xfId="9216" xr:uid="{34627BFB-6FD6-4B1A-866A-94DC17EDE071}"/>
    <cellStyle name="Comma 10 5 6 2" xfId="9217" xr:uid="{8EDD7F9E-E701-4781-A67E-3200ADD2EABB}"/>
    <cellStyle name="Comma 10 5 6 2 2" xfId="9218" xr:uid="{89CF6CD1-839A-4BDF-8C5D-DC62B3039DAD}"/>
    <cellStyle name="Comma 10 5 6 2 3" xfId="9219" xr:uid="{1D943CED-7108-4F66-B4DA-1B0FAF6009A4}"/>
    <cellStyle name="Comma 10 5 6 2 4" xfId="9220" xr:uid="{9015AE22-78DC-4A46-A6AF-13E8E9428B27}"/>
    <cellStyle name="Comma 10 5 6 2 5" xfId="9221" xr:uid="{72317443-B121-4AE5-9AD7-A3FBABBA7B3C}"/>
    <cellStyle name="Comma 10 5 6 3" xfId="9222" xr:uid="{E32F82BF-6CBB-40B9-8745-A8A6212149F6}"/>
    <cellStyle name="Comma 10 5 6 4" xfId="9223" xr:uid="{AF0A9EF5-CDD8-4A76-AE61-842ADE7C55AF}"/>
    <cellStyle name="Comma 10 5 6 5" xfId="9224" xr:uid="{1078C368-B5F9-4051-8EEF-7FE08C559E74}"/>
    <cellStyle name="Comma 10 5 6 6" xfId="9225" xr:uid="{029145B7-3E42-4765-8E01-0DC3642BAF04}"/>
    <cellStyle name="Comma 10 5 7" xfId="9226" xr:uid="{7471435F-F8C1-4A76-BF36-041225B6E039}"/>
    <cellStyle name="Comma 10 5 7 2" xfId="9227" xr:uid="{9B581EC5-D11D-4C91-9115-BA3FB5E2F151}"/>
    <cellStyle name="Comma 10 5 7 2 2" xfId="9228" xr:uid="{33996D9F-C8E1-414D-9BD9-65403731C466}"/>
    <cellStyle name="Comma 10 5 7 2 3" xfId="9229" xr:uid="{166AC601-D4CC-498C-B82D-95A1CD9C2001}"/>
    <cellStyle name="Comma 10 5 7 2 4" xfId="9230" xr:uid="{28A67958-0609-4F9E-A3F6-C0C9DBF862AC}"/>
    <cellStyle name="Comma 10 5 7 2 5" xfId="9231" xr:uid="{CFFFFD12-4E46-46D1-8ED1-FC0FC748753A}"/>
    <cellStyle name="Comma 10 5 7 3" xfId="9232" xr:uid="{AC690224-4667-4896-812B-0A38BD274A6D}"/>
    <cellStyle name="Comma 10 5 7 4" xfId="9233" xr:uid="{563D1EA1-35E4-4D9D-BAAB-5ED35EBD5927}"/>
    <cellStyle name="Comma 10 5 7 5" xfId="9234" xr:uid="{B9511DB8-29D2-4210-A42A-3A6FE73ABB66}"/>
    <cellStyle name="Comma 10 5 7 6" xfId="9235" xr:uid="{2F83A928-FD28-4D80-9473-41506AF848A9}"/>
    <cellStyle name="Comma 10 5 8" xfId="9236" xr:uid="{20C9AE85-52F9-4F9C-93DE-7107EED14A41}"/>
    <cellStyle name="Comma 10 5 8 2" xfId="9237" xr:uid="{15DB604A-F23B-4D75-A1AD-BB56CC9254D7}"/>
    <cellStyle name="Comma 10 5 8 2 2" xfId="9238" xr:uid="{36AAF363-4724-4AA0-B324-D111300F53B1}"/>
    <cellStyle name="Comma 10 5 8 2 3" xfId="9239" xr:uid="{E8052058-1C8F-494B-836A-2AC16B4FE8A0}"/>
    <cellStyle name="Comma 10 5 8 2 4" xfId="9240" xr:uid="{A1922D7D-1038-4460-A88A-4C26BBAAFEF5}"/>
    <cellStyle name="Comma 10 5 8 2 5" xfId="9241" xr:uid="{40A20069-DE88-440A-AABE-A89A1BA5ED16}"/>
    <cellStyle name="Comma 10 5 8 3" xfId="9242" xr:uid="{1AEFDD61-7B1B-4D10-81E5-D64CB56F4EFD}"/>
    <cellStyle name="Comma 10 5 8 4" xfId="9243" xr:uid="{792557A9-20CA-49E8-9355-93CDA2765107}"/>
    <cellStyle name="Comma 10 5 8 5" xfId="9244" xr:uid="{5FFCCA73-5A2A-4DCA-BA39-497AD7B5BA9A}"/>
    <cellStyle name="Comma 10 5 8 6" xfId="9245" xr:uid="{921209A4-D51B-4FFD-A954-0BF928C2F57D}"/>
    <cellStyle name="Comma 10 5 9" xfId="9246" xr:uid="{2648674B-9071-4CE2-9996-6DABC204B487}"/>
    <cellStyle name="Comma 10 5 9 2" xfId="9247" xr:uid="{AE743B78-5440-41E7-BA57-A980730F854C}"/>
    <cellStyle name="Comma 10 5 9 2 2" xfId="9248" xr:uid="{10EF36AB-A16A-4582-B0FA-99EFBBD318F2}"/>
    <cellStyle name="Comma 10 5 9 2 3" xfId="9249" xr:uid="{D5E023D6-2B17-4717-9B38-97963974CE61}"/>
    <cellStyle name="Comma 10 5 9 2 4" xfId="9250" xr:uid="{F4AF212F-3279-41E4-8C62-B9019CAD903F}"/>
    <cellStyle name="Comma 10 5 9 2 5" xfId="9251" xr:uid="{576716D5-9023-4F63-B9D1-D8F4031E23F8}"/>
    <cellStyle name="Comma 10 5 9 3" xfId="9252" xr:uid="{E65AB09D-8DB4-42F2-AB2F-BF7AAA7B3E5B}"/>
    <cellStyle name="Comma 10 5 9 4" xfId="9253" xr:uid="{382CC0CC-D2CD-4B03-A2B9-732B6F5865DE}"/>
    <cellStyle name="Comma 10 5 9 5" xfId="9254" xr:uid="{3B018707-8917-4C93-9E3D-E28A34231D47}"/>
    <cellStyle name="Comma 10 5 9 6" xfId="9255" xr:uid="{014263F0-72A9-41AB-8DA0-B9F9392513AD}"/>
    <cellStyle name="Comma 10 6" xfId="9256" xr:uid="{6FAFCA6D-6D09-4391-91B4-7BC08F79F9D6}"/>
    <cellStyle name="Comma 10 6 10" xfId="9257" xr:uid="{A5FFB7AF-636A-417E-A282-971300011A39}"/>
    <cellStyle name="Comma 10 6 10 2" xfId="9258" xr:uid="{5C298B35-C82D-4F6E-932B-C076AF444E41}"/>
    <cellStyle name="Comma 10 6 10 2 2" xfId="9259" xr:uid="{E8A0A4A9-5AF5-43A8-B6B5-9637575A23C9}"/>
    <cellStyle name="Comma 10 6 10 2 3" xfId="9260" xr:uid="{C5C21EB0-B71F-4F51-ABB0-6277E2AF2767}"/>
    <cellStyle name="Comma 10 6 10 2 4" xfId="9261" xr:uid="{994D87CD-7892-4C15-A157-D2D90F6CAD7C}"/>
    <cellStyle name="Comma 10 6 10 2 5" xfId="9262" xr:uid="{D5FB5A28-EF87-4F38-8F4A-0F901CA51238}"/>
    <cellStyle name="Comma 10 6 10 3" xfId="9263" xr:uid="{8CFE68C6-33A6-4682-94C1-F31B0AAB7302}"/>
    <cellStyle name="Comma 10 6 10 4" xfId="9264" xr:uid="{86FA7479-F548-4980-8565-E972EEC2CC1E}"/>
    <cellStyle name="Comma 10 6 10 5" xfId="9265" xr:uid="{B2757287-F75B-4734-AF84-26DAEFD8B57A}"/>
    <cellStyle name="Comma 10 6 10 6" xfId="9266" xr:uid="{3FB7FC55-4978-4D10-82EF-B9F2F5A599B0}"/>
    <cellStyle name="Comma 10 6 11" xfId="9267" xr:uid="{E34B53FE-197B-4E92-844E-702ED5752F5E}"/>
    <cellStyle name="Comma 10 6 11 2" xfId="9268" xr:uid="{0FB46DEB-26DD-4AEE-906F-6B3623C2547E}"/>
    <cellStyle name="Comma 10 6 11 2 2" xfId="9269" xr:uid="{03F13429-E659-42BE-B401-0A5F35FAD837}"/>
    <cellStyle name="Comma 10 6 11 2 3" xfId="9270" xr:uid="{F82848A0-22A7-4CAC-87EB-E108342E332B}"/>
    <cellStyle name="Comma 10 6 11 2 4" xfId="9271" xr:uid="{F8BDA127-3A6A-4B32-9018-9A09A61B802C}"/>
    <cellStyle name="Comma 10 6 11 2 5" xfId="9272" xr:uid="{0E22E3B9-B02B-4E49-95C5-F387FF7389F3}"/>
    <cellStyle name="Comma 10 6 11 3" xfId="9273" xr:uid="{F1A74320-5560-496F-890C-7C0FA4F08361}"/>
    <cellStyle name="Comma 10 6 11 4" xfId="9274" xr:uid="{096C9FA4-92A8-4A30-87BB-05D28B73907B}"/>
    <cellStyle name="Comma 10 6 11 5" xfId="9275" xr:uid="{22B120B5-698F-4E7B-8411-DBB62F607774}"/>
    <cellStyle name="Comma 10 6 11 6" xfId="9276" xr:uid="{81DB514E-B04D-4895-8C05-503F79F3B7A9}"/>
    <cellStyle name="Comma 10 6 12" xfId="9277" xr:uid="{76C60756-D41E-4B2C-B034-8CE2834596BB}"/>
    <cellStyle name="Comma 10 6 12 2" xfId="9278" xr:uid="{73EF83A1-EFAF-4FEB-B5EC-17F6F5BBAE19}"/>
    <cellStyle name="Comma 10 6 12 2 2" xfId="9279" xr:uid="{11B14543-FABE-4092-A00C-21721637161C}"/>
    <cellStyle name="Comma 10 6 12 2 3" xfId="9280" xr:uid="{1F1A261B-7E50-48E3-9333-ABFB60A76DF8}"/>
    <cellStyle name="Comma 10 6 12 2 4" xfId="9281" xr:uid="{6DA45D21-5FA9-48A8-A030-D5A5A6767A58}"/>
    <cellStyle name="Comma 10 6 12 2 5" xfId="9282" xr:uid="{AD8C554A-F140-465B-8D1E-060D1AD95596}"/>
    <cellStyle name="Comma 10 6 12 3" xfId="9283" xr:uid="{18E79A2E-A37C-4CC2-89E2-65198E4E365F}"/>
    <cellStyle name="Comma 10 6 12 4" xfId="9284" xr:uid="{9D9949F1-E274-4694-B1C9-F6F17728F90E}"/>
    <cellStyle name="Comma 10 6 12 5" xfId="9285" xr:uid="{16AF18E6-B030-480A-ABB8-64BDC967430D}"/>
    <cellStyle name="Comma 10 6 12 6" xfId="9286" xr:uid="{BA15FE39-9C62-4C7C-B7B1-6FE568DFDCB9}"/>
    <cellStyle name="Comma 10 6 13" xfId="9287" xr:uid="{B7D6EDF2-4FC6-417C-A9AA-31D5FFC54903}"/>
    <cellStyle name="Comma 10 6 13 2" xfId="9288" xr:uid="{64392780-BB81-45EF-9458-5419062D8057}"/>
    <cellStyle name="Comma 10 6 13 2 2" xfId="9289" xr:uid="{86193AA9-ED93-4F3B-A59F-B03BD43080AD}"/>
    <cellStyle name="Comma 10 6 13 2 3" xfId="9290" xr:uid="{EBCCC314-DDF1-42B3-AE0C-C651C9318665}"/>
    <cellStyle name="Comma 10 6 13 2 4" xfId="9291" xr:uid="{BDBD46B4-512C-43E9-97EE-9F9B2CFFAC83}"/>
    <cellStyle name="Comma 10 6 13 2 5" xfId="9292" xr:uid="{F3957A93-58DE-4599-B9C4-A19242E379B1}"/>
    <cellStyle name="Comma 10 6 13 3" xfId="9293" xr:uid="{6B080995-EC99-4BD7-84B0-C2073817C651}"/>
    <cellStyle name="Comma 10 6 13 4" xfId="9294" xr:uid="{595B5E5A-AB7E-49EF-A2CE-4EB06F31C007}"/>
    <cellStyle name="Comma 10 6 13 5" xfId="9295" xr:uid="{7A3F9815-809F-4BAC-9C85-2321B5456250}"/>
    <cellStyle name="Comma 10 6 13 6" xfId="9296" xr:uid="{3ECD85FF-F500-48F6-BAA0-57408CE176AB}"/>
    <cellStyle name="Comma 10 6 14" xfId="9297" xr:uid="{58FC30BE-F5DD-4126-8786-2ED8028233A3}"/>
    <cellStyle name="Comma 10 6 14 2" xfId="9298" xr:uid="{0B3E7804-B5CD-4DC9-9A2D-2B42F47BED0A}"/>
    <cellStyle name="Comma 10 6 14 2 2" xfId="9299" xr:uid="{11899B4B-D7CF-4BB2-B0CD-7C48DFEADD95}"/>
    <cellStyle name="Comma 10 6 14 2 3" xfId="9300" xr:uid="{9EACB1B0-B72E-434F-B792-39BF374CE383}"/>
    <cellStyle name="Comma 10 6 14 2 4" xfId="9301" xr:uid="{B79FB4C2-9E92-4CC9-8CB7-2DC043927358}"/>
    <cellStyle name="Comma 10 6 14 2 5" xfId="9302" xr:uid="{C8C6D070-778F-4FED-9392-933EC69808F8}"/>
    <cellStyle name="Comma 10 6 14 3" xfId="9303" xr:uid="{4A6B2E23-22A9-4452-A171-196CFB8B4606}"/>
    <cellStyle name="Comma 10 6 14 4" xfId="9304" xr:uid="{1A69D1DF-D564-4AC9-98D5-FD46245D20F8}"/>
    <cellStyle name="Comma 10 6 14 5" xfId="9305" xr:uid="{D0F5A559-045D-463D-8564-DB2A91BEBDA8}"/>
    <cellStyle name="Comma 10 6 14 6" xfId="9306" xr:uid="{0B1195BC-9B10-4459-8B8E-C2EEC9EAA18A}"/>
    <cellStyle name="Comma 10 6 15" xfId="9307" xr:uid="{1D8432E0-6087-4CDD-AF99-8E32FFA4D6DB}"/>
    <cellStyle name="Comma 10 6 15 2" xfId="9308" xr:uid="{7599827C-B138-4826-92F1-70303D4AF6A6}"/>
    <cellStyle name="Comma 10 6 15 2 2" xfId="9309" xr:uid="{4B8FA521-E403-42C8-872D-F31CD2B66B10}"/>
    <cellStyle name="Comma 10 6 15 2 3" xfId="9310" xr:uid="{2F883A51-754E-44C5-A636-8EA40B68AE9E}"/>
    <cellStyle name="Comma 10 6 15 2 4" xfId="9311" xr:uid="{8F5C5C65-2901-4DEA-837D-8CB351F53DF7}"/>
    <cellStyle name="Comma 10 6 15 2 5" xfId="9312" xr:uid="{FBA5454B-9545-4B39-80AD-0EB1CF6EBE96}"/>
    <cellStyle name="Comma 10 6 15 3" xfId="9313" xr:uid="{BA8DF974-0BB6-4E32-B774-6231B82F2C05}"/>
    <cellStyle name="Comma 10 6 15 4" xfId="9314" xr:uid="{4C59CAD6-4CC8-4367-9478-B312B20382E9}"/>
    <cellStyle name="Comma 10 6 15 5" xfId="9315" xr:uid="{1BF360C2-E050-48D8-BBF2-065A4580D3EE}"/>
    <cellStyle name="Comma 10 6 15 6" xfId="9316" xr:uid="{9EBD9D9A-B800-4824-8374-53886FAB2078}"/>
    <cellStyle name="Comma 10 6 16" xfId="9317" xr:uid="{767B111A-3DC7-4840-A5B5-30358B6201C9}"/>
    <cellStyle name="Comma 10 6 16 2" xfId="9318" xr:uid="{03E66123-3E13-4B29-B179-35A3E2224819}"/>
    <cellStyle name="Comma 10 6 16 2 2" xfId="9319" xr:uid="{66E350F0-4B70-4CEF-97E1-904870C4433A}"/>
    <cellStyle name="Comma 10 6 16 2 3" xfId="9320" xr:uid="{8AC61AE7-3288-4E94-83E0-6B32F1100DE2}"/>
    <cellStyle name="Comma 10 6 16 2 4" xfId="9321" xr:uid="{A054F48A-9FDF-4FBE-BAB0-6307F5D52A7D}"/>
    <cellStyle name="Comma 10 6 16 2 5" xfId="9322" xr:uid="{E85CDAA2-7269-4C13-A7E9-CC33B13988ED}"/>
    <cellStyle name="Comma 10 6 16 3" xfId="9323" xr:uid="{30F5F279-FE57-4150-9F63-ED93690FCE3D}"/>
    <cellStyle name="Comma 10 6 16 4" xfId="9324" xr:uid="{984187D7-0C08-487D-8553-391F3E884EA8}"/>
    <cellStyle name="Comma 10 6 16 5" xfId="9325" xr:uid="{7A084D41-B42E-4470-8245-039D83E42DF5}"/>
    <cellStyle name="Comma 10 6 16 6" xfId="9326" xr:uid="{2C70AB01-75DD-4F63-9670-B4B6492D1D83}"/>
    <cellStyle name="Comma 10 6 17" xfId="9327" xr:uid="{AAB84A7F-756F-499B-828D-8AD2F490BC13}"/>
    <cellStyle name="Comma 10 6 17 2" xfId="9328" xr:uid="{9AA23421-5E2C-407E-9A1D-19514123100F}"/>
    <cellStyle name="Comma 10 6 17 2 2" xfId="9329" xr:uid="{84AAA757-8DB5-4F73-82F2-736767C2D1CB}"/>
    <cellStyle name="Comma 10 6 17 2 3" xfId="9330" xr:uid="{09968294-310D-47EC-A801-E62FA7CB054F}"/>
    <cellStyle name="Comma 10 6 17 2 4" xfId="9331" xr:uid="{ED381327-9F57-434A-9625-C8752FF1CFB5}"/>
    <cellStyle name="Comma 10 6 17 2 5" xfId="9332" xr:uid="{67A4FD7F-A0C4-42D2-B921-E2A667C509FF}"/>
    <cellStyle name="Comma 10 6 17 3" xfId="9333" xr:uid="{86FFF126-8343-4DB2-BF1E-5E2A1052AB1D}"/>
    <cellStyle name="Comma 10 6 17 4" xfId="9334" xr:uid="{ECB24CAB-1B83-4AF3-8023-2DE24AE6DA18}"/>
    <cellStyle name="Comma 10 6 17 5" xfId="9335" xr:uid="{3ACB07DB-23B8-482B-94D2-149A9BF86882}"/>
    <cellStyle name="Comma 10 6 17 6" xfId="9336" xr:uid="{BD7E1058-7169-4F07-9706-851C801DA776}"/>
    <cellStyle name="Comma 10 6 18" xfId="9337" xr:uid="{75DF8585-A8E6-42FE-8293-5AB2FDB511BC}"/>
    <cellStyle name="Comma 10 6 18 2" xfId="9338" xr:uid="{878AE900-EB8F-4A2F-A90F-C16AE38F60CB}"/>
    <cellStyle name="Comma 10 6 18 3" xfId="9339" xr:uid="{47C72AB2-EE18-4978-9CB8-0F9807C99AF1}"/>
    <cellStyle name="Comma 10 6 18 4" xfId="9340" xr:uid="{4577103E-AF70-442C-8CD0-364A33300E2A}"/>
    <cellStyle name="Comma 10 6 18 5" xfId="9341" xr:uid="{5901508C-CD76-4A1A-AA15-ED8C5EAE6969}"/>
    <cellStyle name="Comma 10 6 19" xfId="9342" xr:uid="{C0993452-7191-4BD6-BC9B-121A65AFF3E8}"/>
    <cellStyle name="Comma 10 6 2" xfId="9343" xr:uid="{01B62232-85C8-4C86-9B39-95CE87BB9B2E}"/>
    <cellStyle name="Comma 10 6 2 2" xfId="9344" xr:uid="{67B0D1EE-C985-4673-8730-68DBD155F14D}"/>
    <cellStyle name="Comma 10 6 2 2 2" xfId="9345" xr:uid="{27B0A583-4B6C-4558-A42A-A3EA00D7F44A}"/>
    <cellStyle name="Comma 10 6 2 2 3" xfId="9346" xr:uid="{132F5DA5-E5ED-438A-B657-E660D799FED8}"/>
    <cellStyle name="Comma 10 6 2 2 4" xfId="9347" xr:uid="{4454F818-8EE5-46E4-A9EB-1FBECD484175}"/>
    <cellStyle name="Comma 10 6 2 2 5" xfId="9348" xr:uid="{33F704C6-9DDC-4270-A7AE-7493E8592D12}"/>
    <cellStyle name="Comma 10 6 2 3" xfId="9349" xr:uid="{DC604A4F-306C-4865-A8B9-136EA3933170}"/>
    <cellStyle name="Comma 10 6 2 4" xfId="9350" xr:uid="{8B4732F9-B846-4D44-80BB-B8916266CAF8}"/>
    <cellStyle name="Comma 10 6 2 5" xfId="9351" xr:uid="{5C965A90-F452-4F7E-9699-FAB3B478C6BA}"/>
    <cellStyle name="Comma 10 6 2 6" xfId="9352" xr:uid="{13B5823E-3BD8-4430-9CC0-049B7264E9C5}"/>
    <cellStyle name="Comma 10 6 20" xfId="9353" xr:uid="{8BB02880-FC92-44C4-9F7E-6F778824F5B7}"/>
    <cellStyle name="Comma 10 6 21" xfId="9354" xr:uid="{349830CD-35B2-41DC-ABE6-379D473594EF}"/>
    <cellStyle name="Comma 10 6 22" xfId="9355" xr:uid="{CE7CB1A8-19AA-4EB6-9A0B-4B93F6FE7D9F}"/>
    <cellStyle name="Comma 10 6 3" xfId="9356" xr:uid="{29AB5DF1-FC28-4C09-AD8E-9789B25ACD58}"/>
    <cellStyle name="Comma 10 6 3 2" xfId="9357" xr:uid="{A2C6F8C7-9E8A-47B0-BA5D-2FB7DF06C894}"/>
    <cellStyle name="Comma 10 6 3 2 2" xfId="9358" xr:uid="{07F4D38E-F4E6-4F7C-A13C-1CEB49AE35DF}"/>
    <cellStyle name="Comma 10 6 3 2 3" xfId="9359" xr:uid="{10D20A2F-9FAA-42F4-8AF2-0885F09008D9}"/>
    <cellStyle name="Comma 10 6 3 2 4" xfId="9360" xr:uid="{69D8E889-8FEA-44F7-8857-870870865753}"/>
    <cellStyle name="Comma 10 6 3 2 5" xfId="9361" xr:uid="{E713444B-359D-4850-9B8D-967ADB809E6E}"/>
    <cellStyle name="Comma 10 6 3 3" xfId="9362" xr:uid="{C783048B-385F-4880-956D-67F0D03ABAC0}"/>
    <cellStyle name="Comma 10 6 3 4" xfId="9363" xr:uid="{0510AE82-7515-4FD5-85DB-3115E7233E90}"/>
    <cellStyle name="Comma 10 6 3 5" xfId="9364" xr:uid="{C96C1BDA-B7BE-4648-AC97-03DB3F4BDFA0}"/>
    <cellStyle name="Comma 10 6 3 6" xfId="9365" xr:uid="{E11EA7AF-3B4C-4467-BED9-E68359E2B0CB}"/>
    <cellStyle name="Comma 10 6 4" xfId="9366" xr:uid="{9D3A6E79-49D2-470B-BB91-874E2AC54E0D}"/>
    <cellStyle name="Comma 10 6 4 2" xfId="9367" xr:uid="{1F1E200B-3035-40BC-B692-CFF90B3C88F7}"/>
    <cellStyle name="Comma 10 6 4 2 2" xfId="9368" xr:uid="{67D92495-A47F-4BAD-A589-420F50DA9673}"/>
    <cellStyle name="Comma 10 6 4 2 3" xfId="9369" xr:uid="{6737B186-8F51-40E2-943B-78EDE512A9DD}"/>
    <cellStyle name="Comma 10 6 4 2 4" xfId="9370" xr:uid="{C6A82B8B-E61D-48F4-940E-5627BC9F0900}"/>
    <cellStyle name="Comma 10 6 4 2 5" xfId="9371" xr:uid="{2730C454-7428-4284-8768-105F40382266}"/>
    <cellStyle name="Comma 10 6 4 3" xfId="9372" xr:uid="{984A9A34-7BC9-451B-809B-1A93BC8888DA}"/>
    <cellStyle name="Comma 10 6 4 4" xfId="9373" xr:uid="{A783CBED-EB39-4BB3-A961-28A02889E8B1}"/>
    <cellStyle name="Comma 10 6 4 5" xfId="9374" xr:uid="{AFF12873-0976-4C0B-9643-66F6C31B6FC2}"/>
    <cellStyle name="Comma 10 6 4 6" xfId="9375" xr:uid="{4C46EBD5-4557-4F6C-8EFE-72586BDC1BEE}"/>
    <cellStyle name="Comma 10 6 5" xfId="9376" xr:uid="{320D79ED-4C6F-4332-84FF-54077AAF29C8}"/>
    <cellStyle name="Comma 10 6 5 2" xfId="9377" xr:uid="{AEBBF00F-EB8C-48F9-A85D-76AA660F3D16}"/>
    <cellStyle name="Comma 10 6 5 2 2" xfId="9378" xr:uid="{5C8C8813-87EF-43D7-BEAA-822FE9C4BC6E}"/>
    <cellStyle name="Comma 10 6 5 2 3" xfId="9379" xr:uid="{C916C595-BD30-45E7-8352-EA172DDF2AF4}"/>
    <cellStyle name="Comma 10 6 5 2 4" xfId="9380" xr:uid="{CC35E8BE-0B22-4CFD-9DBA-E2B794537489}"/>
    <cellStyle name="Comma 10 6 5 2 5" xfId="9381" xr:uid="{349BE179-1E80-49E0-B2DB-DFED0178F07F}"/>
    <cellStyle name="Comma 10 6 5 3" xfId="9382" xr:uid="{8FC23B28-9967-430A-A9F8-B9D306E30108}"/>
    <cellStyle name="Comma 10 6 5 4" xfId="9383" xr:uid="{85475A07-24B8-42D8-824D-E8B4EC6AC91D}"/>
    <cellStyle name="Comma 10 6 5 5" xfId="9384" xr:uid="{8DCDE865-9D22-4338-8F3B-68D48F812045}"/>
    <cellStyle name="Comma 10 6 5 6" xfId="9385" xr:uid="{DECC9EBB-FB5B-481C-A54B-891F5A0125A5}"/>
    <cellStyle name="Comma 10 6 6" xfId="9386" xr:uid="{BF6B6BD8-62A2-45EC-80A8-E12AE9C02C2C}"/>
    <cellStyle name="Comma 10 6 6 2" xfId="9387" xr:uid="{4FE0E714-F21E-47B0-9956-8642485AF3D7}"/>
    <cellStyle name="Comma 10 6 6 2 2" xfId="9388" xr:uid="{77917F64-2236-4AB2-84B0-A1A0595DF0C9}"/>
    <cellStyle name="Comma 10 6 6 2 3" xfId="9389" xr:uid="{50E2D257-7EBB-4504-B036-C4AF1015C3FB}"/>
    <cellStyle name="Comma 10 6 6 2 4" xfId="9390" xr:uid="{EDDF5807-D42E-41D8-BB37-82EE9D0B013D}"/>
    <cellStyle name="Comma 10 6 6 2 5" xfId="9391" xr:uid="{2F88064E-A55E-4B55-B96B-51F8B065A78D}"/>
    <cellStyle name="Comma 10 6 6 3" xfId="9392" xr:uid="{45E77D51-BDBC-41BD-9C1C-BA6D776FBFAF}"/>
    <cellStyle name="Comma 10 6 6 4" xfId="9393" xr:uid="{D8D8A731-85A4-44F6-8737-8ED16D03B292}"/>
    <cellStyle name="Comma 10 6 6 5" xfId="9394" xr:uid="{2635581E-3607-409A-859A-602924DEE6DD}"/>
    <cellStyle name="Comma 10 6 6 6" xfId="9395" xr:uid="{576CEBC3-8812-48D7-B354-537688514CFF}"/>
    <cellStyle name="Comma 10 6 7" xfId="9396" xr:uid="{2CB5940A-CA86-45EE-90BF-4C68784E4204}"/>
    <cellStyle name="Comma 10 6 7 2" xfId="9397" xr:uid="{B9EA95A6-18BE-45CB-9799-FDB5D9FAB81D}"/>
    <cellStyle name="Comma 10 6 7 2 2" xfId="9398" xr:uid="{F66820B6-06B4-470D-AB6E-000E343AB17A}"/>
    <cellStyle name="Comma 10 6 7 2 3" xfId="9399" xr:uid="{5AC6382A-D6A3-4387-820E-B0C9D11A5CC5}"/>
    <cellStyle name="Comma 10 6 7 2 4" xfId="9400" xr:uid="{DF065A5F-82A3-470C-AB37-5A0ED6B73A27}"/>
    <cellStyle name="Comma 10 6 7 2 5" xfId="9401" xr:uid="{E43CB9ED-3555-42AF-879B-0FB0845F4925}"/>
    <cellStyle name="Comma 10 6 7 3" xfId="9402" xr:uid="{057F8031-B0AB-421C-AAA9-82C18C714C68}"/>
    <cellStyle name="Comma 10 6 7 4" xfId="9403" xr:uid="{BD73066C-5802-4EBC-AC17-C3D5741B5231}"/>
    <cellStyle name="Comma 10 6 7 5" xfId="9404" xr:uid="{4EF5CF9D-3258-45CF-92DB-5E7702AB8F7C}"/>
    <cellStyle name="Comma 10 6 7 6" xfId="9405" xr:uid="{50FCB692-5D81-4DFA-8F81-FE5F067C4C1E}"/>
    <cellStyle name="Comma 10 6 8" xfId="9406" xr:uid="{60EE3201-581D-41EC-9DA3-D3966DCC905C}"/>
    <cellStyle name="Comma 10 6 8 2" xfId="9407" xr:uid="{C68EB605-D17B-462E-BABB-9AFC9DD0357F}"/>
    <cellStyle name="Comma 10 6 8 2 2" xfId="9408" xr:uid="{D2EB71F2-6856-4552-8D2A-98D77D4A15AE}"/>
    <cellStyle name="Comma 10 6 8 2 3" xfId="9409" xr:uid="{07DD1139-1653-428A-AE63-A96C4CC7A141}"/>
    <cellStyle name="Comma 10 6 8 2 4" xfId="9410" xr:uid="{8CB2F149-72D1-47DA-BBD2-0DC22DD7C5ED}"/>
    <cellStyle name="Comma 10 6 8 2 5" xfId="9411" xr:uid="{9E7714EB-793D-4C5F-908F-D9D631292C6A}"/>
    <cellStyle name="Comma 10 6 8 3" xfId="9412" xr:uid="{13CADDFE-25BE-44A5-B858-7DBDF489F9AA}"/>
    <cellStyle name="Comma 10 6 8 4" xfId="9413" xr:uid="{73CCF099-6939-492D-8126-6D99FED063F5}"/>
    <cellStyle name="Comma 10 6 8 5" xfId="9414" xr:uid="{F7D59BE9-6438-44F8-AE7A-D02E200A68AD}"/>
    <cellStyle name="Comma 10 6 8 6" xfId="9415" xr:uid="{FFB1CBF1-CE60-46A6-89DC-800E5B70FBE2}"/>
    <cellStyle name="Comma 10 6 9" xfId="9416" xr:uid="{BD83448E-BEB7-47A8-8669-1824E01CC3F0}"/>
    <cellStyle name="Comma 10 6 9 2" xfId="9417" xr:uid="{863FCE23-E084-41DF-937A-08CB97809D04}"/>
    <cellStyle name="Comma 10 6 9 2 2" xfId="9418" xr:uid="{CA225157-BB09-4BE8-9F74-B976ABC15AD4}"/>
    <cellStyle name="Comma 10 6 9 2 3" xfId="9419" xr:uid="{5C9EA929-57E9-498E-AE50-50D9ECB8B3E5}"/>
    <cellStyle name="Comma 10 6 9 2 4" xfId="9420" xr:uid="{BAC5610E-78F0-4D3C-915A-F761B2C13E80}"/>
    <cellStyle name="Comma 10 6 9 2 5" xfId="9421" xr:uid="{ADDD1740-C2FF-44A8-B18A-FE3F2D16BBBE}"/>
    <cellStyle name="Comma 10 6 9 3" xfId="9422" xr:uid="{22B646AF-93B6-45C7-8B22-F7816E2485A7}"/>
    <cellStyle name="Comma 10 6 9 4" xfId="9423" xr:uid="{0C8B92C8-2939-4991-BDCF-39C124798E6C}"/>
    <cellStyle name="Comma 10 6 9 5" xfId="9424" xr:uid="{7FCEC898-6336-48CB-B70A-7F6530904612}"/>
    <cellStyle name="Comma 10 6 9 6" xfId="9425" xr:uid="{EFAC9E73-06BB-442A-BF5E-E5E95C9E4C47}"/>
    <cellStyle name="Comma 10 7" xfId="9426" xr:uid="{39B1DF27-7350-42A8-83A6-365ADBA0272E}"/>
    <cellStyle name="Comma 10 7 10" xfId="9427" xr:uid="{58E98B50-FA30-42E8-9D49-6AB9F81F2B3D}"/>
    <cellStyle name="Comma 10 7 10 2" xfId="9428" xr:uid="{5280FAAF-5971-4B90-8C46-92FE2DA2CED7}"/>
    <cellStyle name="Comma 10 7 10 2 2" xfId="9429" xr:uid="{A36C6CD4-784A-4960-90BD-291BA9927E20}"/>
    <cellStyle name="Comma 10 7 10 2 3" xfId="9430" xr:uid="{8ABF01C7-D2A4-406C-B5C5-9A2733C4D2D6}"/>
    <cellStyle name="Comma 10 7 10 2 4" xfId="9431" xr:uid="{312178C4-35BE-43BD-AB15-29D63026A99D}"/>
    <cellStyle name="Comma 10 7 10 2 5" xfId="9432" xr:uid="{AD07B383-7F95-4E3B-94F3-97BE61CA6AB9}"/>
    <cellStyle name="Comma 10 7 10 3" xfId="9433" xr:uid="{4637C2BC-6084-4387-B21F-573C32F2853B}"/>
    <cellStyle name="Comma 10 7 10 4" xfId="9434" xr:uid="{979C5C24-7B31-41E6-8FA9-1DC935EEA175}"/>
    <cellStyle name="Comma 10 7 10 5" xfId="9435" xr:uid="{D5D0D7FD-E34F-4FE6-9CE9-020E7EE1C585}"/>
    <cellStyle name="Comma 10 7 10 6" xfId="9436" xr:uid="{FAD1A601-0048-41A5-8F55-4D56A4769526}"/>
    <cellStyle name="Comma 10 7 11" xfId="9437" xr:uid="{96123419-B94B-441B-A123-ACB5C0F616BB}"/>
    <cellStyle name="Comma 10 7 11 2" xfId="9438" xr:uid="{9BF91DBD-6D41-44C2-B3FC-B87FE082E20E}"/>
    <cellStyle name="Comma 10 7 11 2 2" xfId="9439" xr:uid="{16A0D018-E116-4DF7-B860-F750CEBF6B5F}"/>
    <cellStyle name="Comma 10 7 11 2 3" xfId="9440" xr:uid="{21985208-B894-49A2-8E2F-2775B633C092}"/>
    <cellStyle name="Comma 10 7 11 2 4" xfId="9441" xr:uid="{E2AFCA75-6173-4F56-B909-56D0E9F36CD6}"/>
    <cellStyle name="Comma 10 7 11 2 5" xfId="9442" xr:uid="{54D3A00A-B93B-4413-918D-54F0B852A466}"/>
    <cellStyle name="Comma 10 7 11 3" xfId="9443" xr:uid="{812F6C19-ED7A-4FB5-8A15-0DE52A02087D}"/>
    <cellStyle name="Comma 10 7 11 4" xfId="9444" xr:uid="{280033F5-7404-4B29-94D9-0FAA7428EA82}"/>
    <cellStyle name="Comma 10 7 11 5" xfId="9445" xr:uid="{8E3E3B64-1D36-412E-9E69-43984F10D3B4}"/>
    <cellStyle name="Comma 10 7 11 6" xfId="9446" xr:uid="{4C8EC25E-5A28-410F-85EB-7D9CE8657F48}"/>
    <cellStyle name="Comma 10 7 12" xfId="9447" xr:uid="{F290FD9F-BFD4-416A-9337-C4782E40B486}"/>
    <cellStyle name="Comma 10 7 12 2" xfId="9448" xr:uid="{49421A04-8A9A-4E28-9ADC-6AFDD397D31C}"/>
    <cellStyle name="Comma 10 7 12 2 2" xfId="9449" xr:uid="{DB3C2DD4-F17C-4EA4-B09A-B7E75F7B87AF}"/>
    <cellStyle name="Comma 10 7 12 2 3" xfId="9450" xr:uid="{B25E24A2-2927-4FA8-BC45-632057F6BDA6}"/>
    <cellStyle name="Comma 10 7 12 2 4" xfId="9451" xr:uid="{A1A4BE2E-02F1-44C6-9F3E-10228F98EA2B}"/>
    <cellStyle name="Comma 10 7 12 2 5" xfId="9452" xr:uid="{DD16C87B-6266-4133-B9FB-CA8B6EC0CBC5}"/>
    <cellStyle name="Comma 10 7 12 3" xfId="9453" xr:uid="{62D192A6-DE34-487C-ADD6-471B764CED33}"/>
    <cellStyle name="Comma 10 7 12 4" xfId="9454" xr:uid="{763A49C5-EB7F-41FE-ADF7-6FD0EB447F29}"/>
    <cellStyle name="Comma 10 7 12 5" xfId="9455" xr:uid="{6F7B2F7C-8073-4BA1-9F33-5BC4CDA73831}"/>
    <cellStyle name="Comma 10 7 12 6" xfId="9456" xr:uid="{85B9F440-1266-4E3D-8B5F-1650D50E3D31}"/>
    <cellStyle name="Comma 10 7 13" xfId="9457" xr:uid="{E6CB37A3-2A16-402B-896C-919DA91D40E2}"/>
    <cellStyle name="Comma 10 7 13 2" xfId="9458" xr:uid="{D2D4C622-931A-4DAF-8064-39E314E7553E}"/>
    <cellStyle name="Comma 10 7 13 2 2" xfId="9459" xr:uid="{7A153AAD-862E-444F-802D-21B577FDDF1D}"/>
    <cellStyle name="Comma 10 7 13 2 3" xfId="9460" xr:uid="{976FDDAD-5F37-494E-ABAD-C0476115A2F1}"/>
    <cellStyle name="Comma 10 7 13 2 4" xfId="9461" xr:uid="{F264EA83-BBA8-445E-8E5E-B1268E79D511}"/>
    <cellStyle name="Comma 10 7 13 2 5" xfId="9462" xr:uid="{79DAB978-A3BD-40A8-A9EE-466CA1353D19}"/>
    <cellStyle name="Comma 10 7 13 3" xfId="9463" xr:uid="{D45F0306-9B52-4962-B2E8-07CECA48BEC2}"/>
    <cellStyle name="Comma 10 7 13 4" xfId="9464" xr:uid="{3B5B0916-6F38-45EE-834B-CF062E678F00}"/>
    <cellStyle name="Comma 10 7 13 5" xfId="9465" xr:uid="{02604084-47E2-49E4-92CA-0BED4F42F556}"/>
    <cellStyle name="Comma 10 7 13 6" xfId="9466" xr:uid="{FF9843F0-3350-480A-84DF-3B53BBCDBFCA}"/>
    <cellStyle name="Comma 10 7 14" xfId="9467" xr:uid="{C62EDDB9-BBF8-48FA-B6B7-F444F7480AFC}"/>
    <cellStyle name="Comma 10 7 14 2" xfId="9468" xr:uid="{121F818F-B970-48ED-B81A-531D080FBBFE}"/>
    <cellStyle name="Comma 10 7 14 2 2" xfId="9469" xr:uid="{43A566BB-E5A2-4226-ABA1-5BF230C7049F}"/>
    <cellStyle name="Comma 10 7 14 2 3" xfId="9470" xr:uid="{BD0A94AF-9758-4EC8-AB76-2B6508B12AB2}"/>
    <cellStyle name="Comma 10 7 14 2 4" xfId="9471" xr:uid="{C6AA2C3B-4309-4AC6-B5C6-DA9308CF5A77}"/>
    <cellStyle name="Comma 10 7 14 2 5" xfId="9472" xr:uid="{E5A3778C-3E3E-4750-BF37-1E5CA1CF4F46}"/>
    <cellStyle name="Comma 10 7 14 3" xfId="9473" xr:uid="{8818F407-F99B-4ECA-BD1D-CB6646AEAC6C}"/>
    <cellStyle name="Comma 10 7 14 4" xfId="9474" xr:uid="{F51CE8A6-1D0E-4CC5-8D11-58E07850DE41}"/>
    <cellStyle name="Comma 10 7 14 5" xfId="9475" xr:uid="{DC56B3A6-B17F-4050-9B49-18BC603D89A4}"/>
    <cellStyle name="Comma 10 7 14 6" xfId="9476" xr:uid="{13B53719-AD33-45B7-8E7B-EE4A32AEA3C7}"/>
    <cellStyle name="Comma 10 7 15" xfId="9477" xr:uid="{AB99E0EA-822D-4D51-A846-67F77C98E72D}"/>
    <cellStyle name="Comma 10 7 15 2" xfId="9478" xr:uid="{94F669D3-EBCD-465B-ACEA-7AC956CD94CF}"/>
    <cellStyle name="Comma 10 7 15 2 2" xfId="9479" xr:uid="{CECB3411-D615-4D17-A0B4-A90554EC855E}"/>
    <cellStyle name="Comma 10 7 15 2 3" xfId="9480" xr:uid="{DFD116F0-7278-4F98-919A-38D9E393CEF1}"/>
    <cellStyle name="Comma 10 7 15 2 4" xfId="9481" xr:uid="{136E0687-E2DC-415F-BB3E-8E39EAFA38C3}"/>
    <cellStyle name="Comma 10 7 15 2 5" xfId="9482" xr:uid="{12A797A6-3C7D-4EF2-977B-5E7FC5216A2E}"/>
    <cellStyle name="Comma 10 7 15 3" xfId="9483" xr:uid="{B53C2DDB-AA7A-4F91-83C6-4B16F547566F}"/>
    <cellStyle name="Comma 10 7 15 4" xfId="9484" xr:uid="{644929BC-EE6D-4BA5-AF61-705656487A4C}"/>
    <cellStyle name="Comma 10 7 15 5" xfId="9485" xr:uid="{091D31DA-3AF6-4C69-B0F8-42411CF58ACF}"/>
    <cellStyle name="Comma 10 7 15 6" xfId="9486" xr:uid="{DB20AA31-C29F-4508-A105-18C784437E38}"/>
    <cellStyle name="Comma 10 7 16" xfId="9487" xr:uid="{5F10C0B3-C35A-46B9-A8DC-8B77C9001355}"/>
    <cellStyle name="Comma 10 7 16 2" xfId="9488" xr:uid="{08F8CA9C-23AF-4921-B4DE-D44CB35A7441}"/>
    <cellStyle name="Comma 10 7 16 2 2" xfId="9489" xr:uid="{EA059ED6-3C41-49AE-8B0B-92AECED4E76B}"/>
    <cellStyle name="Comma 10 7 16 2 3" xfId="9490" xr:uid="{6556C961-8773-472A-A7D9-9ABA8F517695}"/>
    <cellStyle name="Comma 10 7 16 2 4" xfId="9491" xr:uid="{1C5B7DA3-FB4A-477E-B9D5-2127F6DC06D7}"/>
    <cellStyle name="Comma 10 7 16 2 5" xfId="9492" xr:uid="{FCB5B236-5549-4E89-A577-A277C3E7415E}"/>
    <cellStyle name="Comma 10 7 16 3" xfId="9493" xr:uid="{40FAB7D5-3D96-4796-9637-6934C54DBF9B}"/>
    <cellStyle name="Comma 10 7 16 4" xfId="9494" xr:uid="{00C1118E-C944-4EE9-9DA8-F67C02B04BA0}"/>
    <cellStyle name="Comma 10 7 16 5" xfId="9495" xr:uid="{10E2791B-ECAA-460B-B389-C2CCFA53D0CB}"/>
    <cellStyle name="Comma 10 7 16 6" xfId="9496" xr:uid="{0E0C1F3F-09D4-4D7D-80B1-E769669EDDB6}"/>
    <cellStyle name="Comma 10 7 17" xfId="9497" xr:uid="{2406AECF-C5FB-4F44-AE18-E088691F1584}"/>
    <cellStyle name="Comma 10 7 17 2" xfId="9498" xr:uid="{FCA1A91E-3A90-406D-8692-FD3C69B05FA0}"/>
    <cellStyle name="Comma 10 7 17 2 2" xfId="9499" xr:uid="{E8509FB4-CFA7-4142-932C-B7A85A605E39}"/>
    <cellStyle name="Comma 10 7 17 2 3" xfId="9500" xr:uid="{5C836505-0F1F-4CBE-84D3-E63D509413FF}"/>
    <cellStyle name="Comma 10 7 17 2 4" xfId="9501" xr:uid="{240DCF64-63FD-4E1A-8073-92AD7872E740}"/>
    <cellStyle name="Comma 10 7 17 2 5" xfId="9502" xr:uid="{172574E1-F3EE-461B-89E1-6DA4FE8ECD9F}"/>
    <cellStyle name="Comma 10 7 17 3" xfId="9503" xr:uid="{9B2C5180-D81C-4AD1-B042-DDB37E4868D7}"/>
    <cellStyle name="Comma 10 7 17 4" xfId="9504" xr:uid="{E8B4D4C6-D59B-40B6-A911-2DBA53B51729}"/>
    <cellStyle name="Comma 10 7 17 5" xfId="9505" xr:uid="{32883FD7-73AA-4E2D-8249-4DB1CD219A90}"/>
    <cellStyle name="Comma 10 7 17 6" xfId="9506" xr:uid="{B0B9AAD3-E6F4-4FCC-86D0-123DE82A9770}"/>
    <cellStyle name="Comma 10 7 18" xfId="9507" xr:uid="{C057643B-675F-498C-8F43-629C5EAFD5A4}"/>
    <cellStyle name="Comma 10 7 18 2" xfId="9508" xr:uid="{9A99EA17-BDD3-4946-BDCD-5559CEB10C63}"/>
    <cellStyle name="Comma 10 7 18 3" xfId="9509" xr:uid="{079C2C7E-E88F-4684-A1D3-5D7E8179AE1E}"/>
    <cellStyle name="Comma 10 7 18 4" xfId="9510" xr:uid="{40C80BC5-3FC4-433C-9E63-3DE5CD0B05C7}"/>
    <cellStyle name="Comma 10 7 18 5" xfId="9511" xr:uid="{4705986D-5B7D-4FB4-9811-000652E9E1E5}"/>
    <cellStyle name="Comma 10 7 19" xfId="9512" xr:uid="{A2790754-5A66-4088-8673-1337327002B8}"/>
    <cellStyle name="Comma 10 7 2" xfId="9513" xr:uid="{6FC66922-3F48-4825-8176-7AF5F0FB6EE3}"/>
    <cellStyle name="Comma 10 7 2 2" xfId="9514" xr:uid="{33AAF341-EE4F-42DC-A780-DC1C8D4C2C38}"/>
    <cellStyle name="Comma 10 7 2 2 2" xfId="9515" xr:uid="{5BB11824-FCAC-4647-8048-23F1F5123B62}"/>
    <cellStyle name="Comma 10 7 2 2 3" xfId="9516" xr:uid="{072B95E0-A919-44C7-ACAA-A64085223281}"/>
    <cellStyle name="Comma 10 7 2 2 4" xfId="9517" xr:uid="{0D97F068-0667-488B-98BA-AFD159E43649}"/>
    <cellStyle name="Comma 10 7 2 2 5" xfId="9518" xr:uid="{6D010923-63C3-4477-8AF3-9C0B2E7F0E29}"/>
    <cellStyle name="Comma 10 7 2 3" xfId="9519" xr:uid="{4640B493-60A2-4995-8061-177BE55E5F33}"/>
    <cellStyle name="Comma 10 7 2 4" xfId="9520" xr:uid="{1E321479-DCFA-41CE-94E8-E4DE0C5556F8}"/>
    <cellStyle name="Comma 10 7 2 5" xfId="9521" xr:uid="{BEE7FF01-A57F-48A0-A5D3-12D418C184A0}"/>
    <cellStyle name="Comma 10 7 2 6" xfId="9522" xr:uid="{CBD7EAD1-A324-481C-89C5-EC67A391575A}"/>
    <cellStyle name="Comma 10 7 20" xfId="9523" xr:uid="{AEFCD8CA-279E-47B8-A086-260BE33216E3}"/>
    <cellStyle name="Comma 10 7 21" xfId="9524" xr:uid="{7DA2D004-B0A5-4429-AC03-A1128C326933}"/>
    <cellStyle name="Comma 10 7 22" xfId="9525" xr:uid="{ADD8E28A-77C0-4EBE-AAE7-104AED63F739}"/>
    <cellStyle name="Comma 10 7 3" xfId="9526" xr:uid="{0137DC9F-C3DF-4CC4-B927-311CA55D906B}"/>
    <cellStyle name="Comma 10 7 3 2" xfId="9527" xr:uid="{F38D43ED-CA49-47FE-A779-3A8E13205F65}"/>
    <cellStyle name="Comma 10 7 3 2 2" xfId="9528" xr:uid="{8E745551-5D7A-426F-8499-8C702326B0E8}"/>
    <cellStyle name="Comma 10 7 3 2 3" xfId="9529" xr:uid="{E6B35E8A-A699-43FB-8F22-11057931AEC3}"/>
    <cellStyle name="Comma 10 7 3 2 4" xfId="9530" xr:uid="{EEFA2DD3-BB18-4463-8862-449D2589B976}"/>
    <cellStyle name="Comma 10 7 3 2 5" xfId="9531" xr:uid="{3F5727AB-8B27-44AC-B9F7-51ED7C6128B3}"/>
    <cellStyle name="Comma 10 7 3 3" xfId="9532" xr:uid="{496FD578-4A0A-4369-B550-8935B658BC5B}"/>
    <cellStyle name="Comma 10 7 3 4" xfId="9533" xr:uid="{3F65422E-D18A-4352-9F19-00D3EBF0AE97}"/>
    <cellStyle name="Comma 10 7 3 5" xfId="9534" xr:uid="{9FBB7E82-E512-49FF-803E-ED116D64A88B}"/>
    <cellStyle name="Comma 10 7 3 6" xfId="9535" xr:uid="{3E1B3154-E0C4-4C46-82DF-6B94EF2AA12D}"/>
    <cellStyle name="Comma 10 7 4" xfId="9536" xr:uid="{08871352-4269-4920-9768-DADD619AA04A}"/>
    <cellStyle name="Comma 10 7 4 2" xfId="9537" xr:uid="{C70D806F-91BC-45BC-9773-5BC0DF8623B7}"/>
    <cellStyle name="Comma 10 7 4 2 2" xfId="9538" xr:uid="{32717212-5E19-480A-9DFC-A2E70D6EEAB5}"/>
    <cellStyle name="Comma 10 7 4 2 3" xfId="9539" xr:uid="{7D942CFF-1432-4A53-ACD6-368BBFE1A9E1}"/>
    <cellStyle name="Comma 10 7 4 2 4" xfId="9540" xr:uid="{2DF8FCEA-D653-4034-825D-101118CBD65C}"/>
    <cellStyle name="Comma 10 7 4 2 5" xfId="9541" xr:uid="{1DA7E394-FB9F-4BD1-8F9E-4BDAF70EE4DA}"/>
    <cellStyle name="Comma 10 7 4 3" xfId="9542" xr:uid="{2A42E7AC-0F80-47CC-B436-2B101D875FD8}"/>
    <cellStyle name="Comma 10 7 4 4" xfId="9543" xr:uid="{CC666265-48C1-4BA1-8290-E53023903934}"/>
    <cellStyle name="Comma 10 7 4 5" xfId="9544" xr:uid="{EEDEA7B4-2B12-4F05-88DA-265B5C4DDFBA}"/>
    <cellStyle name="Comma 10 7 4 6" xfId="9545" xr:uid="{38BF38F7-B74B-487F-9A4B-7039E27C6A2E}"/>
    <cellStyle name="Comma 10 7 5" xfId="9546" xr:uid="{3FEC4D87-2408-4161-8A68-6BF8173EC101}"/>
    <cellStyle name="Comma 10 7 5 2" xfId="9547" xr:uid="{ACD7CDF7-CD26-41EC-A2D5-161F3865C599}"/>
    <cellStyle name="Comma 10 7 5 2 2" xfId="9548" xr:uid="{5FF2BD04-EF04-455B-B4EC-E70E60891BDE}"/>
    <cellStyle name="Comma 10 7 5 2 3" xfId="9549" xr:uid="{859314F2-1112-45F1-B7D0-58322AA53F90}"/>
    <cellStyle name="Comma 10 7 5 2 4" xfId="9550" xr:uid="{709FE91C-D2DA-48E0-802F-35BF7C61D7D8}"/>
    <cellStyle name="Comma 10 7 5 2 5" xfId="9551" xr:uid="{F0B27DB7-84E2-485A-8735-23ABE57E3339}"/>
    <cellStyle name="Comma 10 7 5 3" xfId="9552" xr:uid="{DEFFF3D9-8753-4430-BBA6-C0244F5F98B7}"/>
    <cellStyle name="Comma 10 7 5 4" xfId="9553" xr:uid="{184E0284-B812-4718-8063-EF965F8DC90F}"/>
    <cellStyle name="Comma 10 7 5 5" xfId="9554" xr:uid="{57A3047F-6126-4FD4-8DDB-51DDB6935454}"/>
    <cellStyle name="Comma 10 7 5 6" xfId="9555" xr:uid="{5906C6BA-3784-4F26-B72D-46C36A6984F1}"/>
    <cellStyle name="Comma 10 7 6" xfId="9556" xr:uid="{74D5BB0E-8337-4927-90E2-E14D4AB9B1F6}"/>
    <cellStyle name="Comma 10 7 6 2" xfId="9557" xr:uid="{F753579E-52D7-4240-B0BF-A99E202C36A5}"/>
    <cellStyle name="Comma 10 7 6 2 2" xfId="9558" xr:uid="{61C6A88F-272D-4B4C-9E66-EC64499D97D0}"/>
    <cellStyle name="Comma 10 7 6 2 3" xfId="9559" xr:uid="{71EB6527-3BB0-442B-B7D2-458C2E8FCD32}"/>
    <cellStyle name="Comma 10 7 6 2 4" xfId="9560" xr:uid="{A9A34358-4456-41A0-88A9-B3F18A2422CA}"/>
    <cellStyle name="Comma 10 7 6 2 5" xfId="9561" xr:uid="{82FBBCC0-B214-470D-9B6A-7B345482C614}"/>
    <cellStyle name="Comma 10 7 6 3" xfId="9562" xr:uid="{1B9CC222-8B14-4E2A-920E-AE567DE3BCC5}"/>
    <cellStyle name="Comma 10 7 6 4" xfId="9563" xr:uid="{0F2736DE-AB84-4876-B815-48D07159FE6B}"/>
    <cellStyle name="Comma 10 7 6 5" xfId="9564" xr:uid="{FE1C1DC4-8B3C-4ABB-82BA-423BC65A07BA}"/>
    <cellStyle name="Comma 10 7 6 6" xfId="9565" xr:uid="{0B515E8C-2F4C-4F23-BCA6-E40B3EB29D52}"/>
    <cellStyle name="Comma 10 7 7" xfId="9566" xr:uid="{A208601C-26AB-4121-A319-92901F1634DA}"/>
    <cellStyle name="Comma 10 7 7 2" xfId="9567" xr:uid="{893E2FFA-865E-4891-AFC5-44E4FB490919}"/>
    <cellStyle name="Comma 10 7 7 2 2" xfId="9568" xr:uid="{BDF996A6-93AA-49E3-9124-DD6CDED667D1}"/>
    <cellStyle name="Comma 10 7 7 2 3" xfId="9569" xr:uid="{BF6C673A-2465-47F1-83A6-26522743023E}"/>
    <cellStyle name="Comma 10 7 7 2 4" xfId="9570" xr:uid="{46ABBBA0-5F69-4354-A26F-4F0A760824C2}"/>
    <cellStyle name="Comma 10 7 7 2 5" xfId="9571" xr:uid="{1C709974-7C58-4303-8AE2-210788C7C253}"/>
    <cellStyle name="Comma 10 7 7 3" xfId="9572" xr:uid="{CCB25BC8-C45D-44D9-8D2E-408B0B785765}"/>
    <cellStyle name="Comma 10 7 7 4" xfId="9573" xr:uid="{B5643020-A4BF-4D3A-BB32-850BA1485C4F}"/>
    <cellStyle name="Comma 10 7 7 5" xfId="9574" xr:uid="{5D63FEC0-BBC0-439E-8550-7FAABD7A543D}"/>
    <cellStyle name="Comma 10 7 7 6" xfId="9575" xr:uid="{5DE474DE-607E-4E7B-8F86-3C63100BB25D}"/>
    <cellStyle name="Comma 10 7 8" xfId="9576" xr:uid="{7BEEF669-18B0-4328-A09E-AFCE59AE97C2}"/>
    <cellStyle name="Comma 10 7 8 2" xfId="9577" xr:uid="{68EA40F6-DC0E-463F-AF0A-D669167EE622}"/>
    <cellStyle name="Comma 10 7 8 2 2" xfId="9578" xr:uid="{5C9C5E27-8EBA-454B-8795-86978345E391}"/>
    <cellStyle name="Comma 10 7 8 2 3" xfId="9579" xr:uid="{743A28B8-4C16-438F-BE17-4E2D7A4EC699}"/>
    <cellStyle name="Comma 10 7 8 2 4" xfId="9580" xr:uid="{24634F69-E003-415E-A950-12593EB15C0F}"/>
    <cellStyle name="Comma 10 7 8 2 5" xfId="9581" xr:uid="{64834B0D-D5E5-41BC-9491-49DBBAD70140}"/>
    <cellStyle name="Comma 10 7 8 3" xfId="9582" xr:uid="{58C3FF5F-2A60-417C-90EC-036587A8D088}"/>
    <cellStyle name="Comma 10 7 8 4" xfId="9583" xr:uid="{3DB71F58-A7C1-4BAA-BF19-AA7C60CE5D3D}"/>
    <cellStyle name="Comma 10 7 8 5" xfId="9584" xr:uid="{9771D631-A6A4-4EF4-889C-2C345E2EB8F7}"/>
    <cellStyle name="Comma 10 7 8 6" xfId="9585" xr:uid="{DB148EB2-F590-4838-9E25-BCEE744DE45B}"/>
    <cellStyle name="Comma 10 7 9" xfId="9586" xr:uid="{C0976B96-6731-4B53-8D4A-712ED85B3AFF}"/>
    <cellStyle name="Comma 10 7 9 2" xfId="9587" xr:uid="{7B5EC895-8BC2-4B07-8FE9-3657A2422076}"/>
    <cellStyle name="Comma 10 7 9 2 2" xfId="9588" xr:uid="{E5B4A959-E718-4E93-9A3C-32FB74DA078C}"/>
    <cellStyle name="Comma 10 7 9 2 3" xfId="9589" xr:uid="{F5D4457E-00DE-4866-BC5C-725CCD2FFD32}"/>
    <cellStyle name="Comma 10 7 9 2 4" xfId="9590" xr:uid="{A7A4E530-219A-4EA2-8849-54D59C49E143}"/>
    <cellStyle name="Comma 10 7 9 2 5" xfId="9591" xr:uid="{570644F8-3A31-4746-B4D3-BB19AD0141E6}"/>
    <cellStyle name="Comma 10 7 9 3" xfId="9592" xr:uid="{B5D17241-D3A3-4F6B-840B-9A2FD4C4D268}"/>
    <cellStyle name="Comma 10 7 9 4" xfId="9593" xr:uid="{B74F2482-1058-4FA6-8F5D-B74F08CB2EA5}"/>
    <cellStyle name="Comma 10 7 9 5" xfId="9594" xr:uid="{013C82A6-7802-40DC-ACF9-D697FAC198DA}"/>
    <cellStyle name="Comma 10 7 9 6" xfId="9595" xr:uid="{47FB9AB9-4C17-47F2-8E13-C0541D31A163}"/>
    <cellStyle name="Comma 10 8" xfId="9596" xr:uid="{1C61F30B-8696-43F8-8311-4B2B0E2AE39E}"/>
    <cellStyle name="Comma 10 8 10" xfId="9597" xr:uid="{A47233EB-03A6-4935-AC86-0D1ED2C962A0}"/>
    <cellStyle name="Comma 10 8 10 2" xfId="9598" xr:uid="{198979C6-1734-4CA9-AF75-329597855196}"/>
    <cellStyle name="Comma 10 8 10 2 2" xfId="9599" xr:uid="{D68EAB8D-D111-4299-8909-AF61A62E584A}"/>
    <cellStyle name="Comma 10 8 10 2 3" xfId="9600" xr:uid="{075E1D1C-5422-4D67-BAAF-845DC5A35D2E}"/>
    <cellStyle name="Comma 10 8 10 2 4" xfId="9601" xr:uid="{CB39A023-CD12-49D7-98EC-5D7580B8B308}"/>
    <cellStyle name="Comma 10 8 10 2 5" xfId="9602" xr:uid="{334A8FC2-EAFA-407B-91A2-BC2911E25CA8}"/>
    <cellStyle name="Comma 10 8 10 3" xfId="9603" xr:uid="{8F421562-9656-4704-92B3-204482646E1E}"/>
    <cellStyle name="Comma 10 8 10 4" xfId="9604" xr:uid="{15A14D01-CDCA-43BD-963A-E32E73886089}"/>
    <cellStyle name="Comma 10 8 10 5" xfId="9605" xr:uid="{62D927A4-76BA-40ED-91DF-BECA56DC6988}"/>
    <cellStyle name="Comma 10 8 10 6" xfId="9606" xr:uid="{1B39D21B-504B-4354-9241-309635C0F278}"/>
    <cellStyle name="Comma 10 8 11" xfId="9607" xr:uid="{8B9A1C4F-FFFD-4640-9CC8-D5A358118FCA}"/>
    <cellStyle name="Comma 10 8 11 2" xfId="9608" xr:uid="{51BE9776-9D1B-4CAA-B19F-4FE74D8B69C2}"/>
    <cellStyle name="Comma 10 8 11 2 2" xfId="9609" xr:uid="{4283528D-7B20-4DD0-B8DC-7B21EF6255B5}"/>
    <cellStyle name="Comma 10 8 11 2 3" xfId="9610" xr:uid="{BEA91C55-2C16-4F1A-8714-498EBD13CE0F}"/>
    <cellStyle name="Comma 10 8 11 2 4" xfId="9611" xr:uid="{E280A032-93B3-44C7-9F6E-6062D398DA39}"/>
    <cellStyle name="Comma 10 8 11 2 5" xfId="9612" xr:uid="{E13BD64D-5B20-4F31-BB23-0E89BB879B70}"/>
    <cellStyle name="Comma 10 8 11 3" xfId="9613" xr:uid="{708D3904-C8C6-4B81-B1B4-1C149C4DEE34}"/>
    <cellStyle name="Comma 10 8 11 4" xfId="9614" xr:uid="{E2E86D6E-F12A-4861-A42A-D16D4DB9B214}"/>
    <cellStyle name="Comma 10 8 11 5" xfId="9615" xr:uid="{74096321-B5CC-4DD9-BDFE-A5D9FF218702}"/>
    <cellStyle name="Comma 10 8 11 6" xfId="9616" xr:uid="{530C94EA-AB3D-4A57-8059-A79AD5E2D60B}"/>
    <cellStyle name="Comma 10 8 12" xfId="9617" xr:uid="{3C43E26B-3F9A-4B54-93A9-6B0FA1BDBB83}"/>
    <cellStyle name="Comma 10 8 12 2" xfId="9618" xr:uid="{1D6A0501-41A5-435E-B982-E5B139E62CDE}"/>
    <cellStyle name="Comma 10 8 12 2 2" xfId="9619" xr:uid="{BDB2C30C-4B9E-4923-9B85-78408EB19C0E}"/>
    <cellStyle name="Comma 10 8 12 2 3" xfId="9620" xr:uid="{C5949C49-3236-457C-8D1A-D798A5780569}"/>
    <cellStyle name="Comma 10 8 12 2 4" xfId="9621" xr:uid="{AC538DE9-C543-4133-9755-488428E5DF5B}"/>
    <cellStyle name="Comma 10 8 12 2 5" xfId="9622" xr:uid="{40FFCCFA-794C-4E6D-8EDA-6CAE298AEB13}"/>
    <cellStyle name="Comma 10 8 12 3" xfId="9623" xr:uid="{C101DDBC-D836-498D-87D2-0FCD82150E0F}"/>
    <cellStyle name="Comma 10 8 12 4" xfId="9624" xr:uid="{F9EAC25F-BC99-495C-84B1-162DF2F738BF}"/>
    <cellStyle name="Comma 10 8 12 5" xfId="9625" xr:uid="{FEF36A82-D624-46E5-9045-1405A1B84E5E}"/>
    <cellStyle name="Comma 10 8 12 6" xfId="9626" xr:uid="{D5AAD5C8-AAAB-468C-ABA2-12C2329296CC}"/>
    <cellStyle name="Comma 10 8 13" xfId="9627" xr:uid="{75C4F49D-F107-4BF1-B7E0-284D355C40BE}"/>
    <cellStyle name="Comma 10 8 13 2" xfId="9628" xr:uid="{7F8F8C72-F112-4D29-A543-B015DF60076A}"/>
    <cellStyle name="Comma 10 8 13 2 2" xfId="9629" xr:uid="{03D295CA-B911-4486-893A-7C9B9BD080D8}"/>
    <cellStyle name="Comma 10 8 13 2 3" xfId="9630" xr:uid="{385BF654-F8C2-4DB8-8BFA-98E2D4A90C31}"/>
    <cellStyle name="Comma 10 8 13 2 4" xfId="9631" xr:uid="{C380F0E0-4794-4A44-9FD7-C9FB5A0CFC07}"/>
    <cellStyle name="Comma 10 8 13 2 5" xfId="9632" xr:uid="{060BB5D5-5F80-4132-A13E-A2670E3DA4EF}"/>
    <cellStyle name="Comma 10 8 13 3" xfId="9633" xr:uid="{C7AF9EE2-B872-4B3C-A5C1-47DACF9A9808}"/>
    <cellStyle name="Comma 10 8 13 4" xfId="9634" xr:uid="{887ADB78-709D-4538-B14D-B03B5286B6C7}"/>
    <cellStyle name="Comma 10 8 13 5" xfId="9635" xr:uid="{FAE016EB-B59A-40AB-86C6-9F051CD43926}"/>
    <cellStyle name="Comma 10 8 13 6" xfId="9636" xr:uid="{91B7A24B-E215-48F0-8362-346FF232D23C}"/>
    <cellStyle name="Comma 10 8 14" xfId="9637" xr:uid="{E2A56311-CB95-4D27-95F6-1FD18FFD9350}"/>
    <cellStyle name="Comma 10 8 14 2" xfId="9638" xr:uid="{92A74542-30DB-4A7D-8515-6F56F7AA714F}"/>
    <cellStyle name="Comma 10 8 14 2 2" xfId="9639" xr:uid="{8FF3567A-9E76-461B-B0A7-F652A9B3723F}"/>
    <cellStyle name="Comma 10 8 14 2 3" xfId="9640" xr:uid="{911B68AA-DA12-4FA0-AB10-0961F34A96F5}"/>
    <cellStyle name="Comma 10 8 14 2 4" xfId="9641" xr:uid="{70242673-291F-4C53-8F7A-EDCFC7C7D0FE}"/>
    <cellStyle name="Comma 10 8 14 2 5" xfId="9642" xr:uid="{CEAD8D2F-273D-44DF-9F7D-C206B088D50A}"/>
    <cellStyle name="Comma 10 8 14 3" xfId="9643" xr:uid="{57B71DC7-6ADF-40BF-9AFF-A398A49FC6D0}"/>
    <cellStyle name="Comma 10 8 14 4" xfId="9644" xr:uid="{DDAF813B-68C7-42E4-BAD9-DA42520A7C16}"/>
    <cellStyle name="Comma 10 8 14 5" xfId="9645" xr:uid="{B60A2766-1B8E-4B6F-9978-AB10B040427D}"/>
    <cellStyle name="Comma 10 8 14 6" xfId="9646" xr:uid="{7205E597-C050-421F-B511-71FD70906494}"/>
    <cellStyle name="Comma 10 8 15" xfId="9647" xr:uid="{51D3CC6A-C1B7-485B-B778-072057455A48}"/>
    <cellStyle name="Comma 10 8 15 2" xfId="9648" xr:uid="{873F5888-B9A8-416B-AD0E-F221E717D778}"/>
    <cellStyle name="Comma 10 8 15 2 2" xfId="9649" xr:uid="{A3778190-05BC-41CF-9732-EE4CFB47CF4E}"/>
    <cellStyle name="Comma 10 8 15 2 3" xfId="9650" xr:uid="{75703014-3FE7-43EE-8AB3-7FEED993DF93}"/>
    <cellStyle name="Comma 10 8 15 2 4" xfId="9651" xr:uid="{ADD06D94-81D6-4EEE-A1E4-E6A55025AB8C}"/>
    <cellStyle name="Comma 10 8 15 2 5" xfId="9652" xr:uid="{E64F8825-BA8F-43C5-A3C5-B8F8C94F79C7}"/>
    <cellStyle name="Comma 10 8 15 3" xfId="9653" xr:uid="{8EEE4961-C135-486F-B931-A71C99964255}"/>
    <cellStyle name="Comma 10 8 15 4" xfId="9654" xr:uid="{FD2B1A2A-91B7-4606-90D0-7BC281B3BA94}"/>
    <cellStyle name="Comma 10 8 15 5" xfId="9655" xr:uid="{648BD4AB-D72C-4721-8F3D-864E67CE291B}"/>
    <cellStyle name="Comma 10 8 15 6" xfId="9656" xr:uid="{82169A68-ADA9-482F-8CFE-6BB89A4123D9}"/>
    <cellStyle name="Comma 10 8 16" xfId="9657" xr:uid="{BBE2F073-431A-4F58-A6AD-1B2DB0C4810C}"/>
    <cellStyle name="Comma 10 8 16 2" xfId="9658" xr:uid="{3C178D76-5CDB-48C3-BA48-62938BD3E31F}"/>
    <cellStyle name="Comma 10 8 16 2 2" xfId="9659" xr:uid="{ACD04B05-411A-4B06-9962-3574C442ADBF}"/>
    <cellStyle name="Comma 10 8 16 2 3" xfId="9660" xr:uid="{56FDCE00-620C-44AB-A0A3-F1DAEA8CA12D}"/>
    <cellStyle name="Comma 10 8 16 2 4" xfId="9661" xr:uid="{A0E4FE90-E5CD-48D8-B832-22A4EEAD5469}"/>
    <cellStyle name="Comma 10 8 16 2 5" xfId="9662" xr:uid="{2178A22B-8B10-42D4-B2E0-E995FB506F09}"/>
    <cellStyle name="Comma 10 8 16 3" xfId="9663" xr:uid="{A5FC679C-4F3D-4088-93B1-A2F6A6CBAD2F}"/>
    <cellStyle name="Comma 10 8 16 4" xfId="9664" xr:uid="{399D5220-DDC4-4D34-B0A6-1D6241C37CF9}"/>
    <cellStyle name="Comma 10 8 16 5" xfId="9665" xr:uid="{20F47C47-D951-4C77-A0A6-60B35F02A5E2}"/>
    <cellStyle name="Comma 10 8 16 6" xfId="9666" xr:uid="{DD39B2A3-731B-49D3-BDD5-15B524446A91}"/>
    <cellStyle name="Comma 10 8 17" xfId="9667" xr:uid="{9A41F1E3-1717-4AD8-BCFD-2ECA74D13E72}"/>
    <cellStyle name="Comma 10 8 17 2" xfId="9668" xr:uid="{D2BAFCD4-B109-469D-8AE9-A406EDB26B2B}"/>
    <cellStyle name="Comma 10 8 17 2 2" xfId="9669" xr:uid="{FCC94E8C-F1D4-4A46-AEE6-2F7BD4DBCBF9}"/>
    <cellStyle name="Comma 10 8 17 2 3" xfId="9670" xr:uid="{BEDCEF4A-27E8-410E-950E-224AE3CAD1C4}"/>
    <cellStyle name="Comma 10 8 17 2 4" xfId="9671" xr:uid="{E7D75F19-B9CB-4BBA-9218-6E18BFC98F82}"/>
    <cellStyle name="Comma 10 8 17 2 5" xfId="9672" xr:uid="{F7B09543-E626-451C-B4CF-EEDD4F017349}"/>
    <cellStyle name="Comma 10 8 17 3" xfId="9673" xr:uid="{D3D4EC74-F1A7-4629-B6BE-6F626A09F64C}"/>
    <cellStyle name="Comma 10 8 17 4" xfId="9674" xr:uid="{DAEBFA33-0692-4123-A31A-7836A5449A3E}"/>
    <cellStyle name="Comma 10 8 17 5" xfId="9675" xr:uid="{865E7E83-D7B9-470D-B790-A6097EE95D68}"/>
    <cellStyle name="Comma 10 8 17 6" xfId="9676" xr:uid="{CFA1D4A1-A620-47C6-A481-B26FF28BFC8D}"/>
    <cellStyle name="Comma 10 8 18" xfId="9677" xr:uid="{6265591C-87C6-41D1-ADB4-B90A6FE4E8C5}"/>
    <cellStyle name="Comma 10 8 18 2" xfId="9678" xr:uid="{6C509DE7-FF0C-4C1C-95E3-CAB65917A50F}"/>
    <cellStyle name="Comma 10 8 18 3" xfId="9679" xr:uid="{CA04DB52-2457-4D24-8A53-6607D393EC6C}"/>
    <cellStyle name="Comma 10 8 18 4" xfId="9680" xr:uid="{74304573-5A12-48DE-AE8F-8CBA62E0BFCC}"/>
    <cellStyle name="Comma 10 8 18 5" xfId="9681" xr:uid="{58D0F05B-2D70-4066-A941-1D423E62B4D2}"/>
    <cellStyle name="Comma 10 8 19" xfId="9682" xr:uid="{DECB6133-0494-4BE4-940B-529CB8DAF560}"/>
    <cellStyle name="Comma 10 8 2" xfId="9683" xr:uid="{FB3A173D-EAB1-44C3-AD1D-2D85D23BC88B}"/>
    <cellStyle name="Comma 10 8 2 2" xfId="9684" xr:uid="{3F502D56-80D1-4178-A136-52EF2C1E3FDA}"/>
    <cellStyle name="Comma 10 8 2 2 2" xfId="9685" xr:uid="{EFBFFF99-95BB-41C7-8480-1F22350C06DE}"/>
    <cellStyle name="Comma 10 8 2 2 3" xfId="9686" xr:uid="{B28A78AF-DB9E-4E66-AD07-35A9D607CE29}"/>
    <cellStyle name="Comma 10 8 2 2 4" xfId="9687" xr:uid="{DB418CDB-713E-4192-A78F-D4EA1645BEED}"/>
    <cellStyle name="Comma 10 8 2 2 5" xfId="9688" xr:uid="{ADECECFA-3308-44E2-AA31-E1C6B055B917}"/>
    <cellStyle name="Comma 10 8 2 3" xfId="9689" xr:uid="{359A3CCE-F93D-48B8-B389-1888CA0F608C}"/>
    <cellStyle name="Comma 10 8 2 4" xfId="9690" xr:uid="{3D7E4DC6-457B-4F70-9C52-0795252C85E0}"/>
    <cellStyle name="Comma 10 8 2 5" xfId="9691" xr:uid="{6D2C2061-E03F-47AB-A148-FBBECF314916}"/>
    <cellStyle name="Comma 10 8 2 6" xfId="9692" xr:uid="{16A77E1A-A988-46F7-9425-03182EA2A7EE}"/>
    <cellStyle name="Comma 10 8 20" xfId="9693" xr:uid="{48AC46F1-4FF6-4D93-BFFE-758118D621E5}"/>
    <cellStyle name="Comma 10 8 21" xfId="9694" xr:uid="{D46B83E0-42AC-4AEA-8843-71CDD8E039D6}"/>
    <cellStyle name="Comma 10 8 22" xfId="9695" xr:uid="{7C80E9A7-84E2-4726-93D0-A9559A0ED2C0}"/>
    <cellStyle name="Comma 10 8 3" xfId="9696" xr:uid="{7EE6E972-DB3A-4525-939B-3DAB25774AE1}"/>
    <cellStyle name="Comma 10 8 3 2" xfId="9697" xr:uid="{B2E805ED-FBCD-40D8-98ED-15BBF6428D27}"/>
    <cellStyle name="Comma 10 8 3 2 2" xfId="9698" xr:uid="{177C8ECF-CB38-42A5-AE07-69002FDD7345}"/>
    <cellStyle name="Comma 10 8 3 2 3" xfId="9699" xr:uid="{81E5F583-0147-4035-8998-2D0C4ED12F9B}"/>
    <cellStyle name="Comma 10 8 3 2 4" xfId="9700" xr:uid="{13453D31-180F-4C03-98B1-9ACAC9154170}"/>
    <cellStyle name="Comma 10 8 3 2 5" xfId="9701" xr:uid="{BE54A90A-5195-4004-9C79-F69FF2057B4C}"/>
    <cellStyle name="Comma 10 8 3 3" xfId="9702" xr:uid="{8971D4A9-4D8D-4D55-87A4-E3913299D49B}"/>
    <cellStyle name="Comma 10 8 3 4" xfId="9703" xr:uid="{6E83C403-AC5B-4B58-9E88-8900E4F2D7F6}"/>
    <cellStyle name="Comma 10 8 3 5" xfId="9704" xr:uid="{416E6545-A3DE-4379-A382-69EA9C3280B9}"/>
    <cellStyle name="Comma 10 8 3 6" xfId="9705" xr:uid="{4903B9D6-807E-42D8-BA84-D14A3D417367}"/>
    <cellStyle name="Comma 10 8 4" xfId="9706" xr:uid="{4E088CE4-627D-4C73-9A90-87D5125CC92D}"/>
    <cellStyle name="Comma 10 8 4 2" xfId="9707" xr:uid="{A6467C68-12A1-4D1D-9EA7-C2CD72B5D8B2}"/>
    <cellStyle name="Comma 10 8 4 2 2" xfId="9708" xr:uid="{679CEFE7-870D-4025-9723-D149CFBF5789}"/>
    <cellStyle name="Comma 10 8 4 2 3" xfId="9709" xr:uid="{183E4EB0-1A1F-446C-B47D-C62061315803}"/>
    <cellStyle name="Comma 10 8 4 2 4" xfId="9710" xr:uid="{C354D3B5-2189-425F-983C-01120F011160}"/>
    <cellStyle name="Comma 10 8 4 2 5" xfId="9711" xr:uid="{C094EC3A-7B6F-4266-A019-5D305C7C26E5}"/>
    <cellStyle name="Comma 10 8 4 3" xfId="9712" xr:uid="{368B6C3A-10AF-4188-802C-1CF62973C1FA}"/>
    <cellStyle name="Comma 10 8 4 4" xfId="9713" xr:uid="{44B5DC57-0F2F-4FC9-B746-AC802ACE2317}"/>
    <cellStyle name="Comma 10 8 4 5" xfId="9714" xr:uid="{7708007B-6F91-4FBC-8703-8D6C93F64CCF}"/>
    <cellStyle name="Comma 10 8 4 6" xfId="9715" xr:uid="{A0381991-051D-4A21-B3F8-4632C6087224}"/>
    <cellStyle name="Comma 10 8 5" xfId="9716" xr:uid="{2AD46DE2-F1A7-4CF2-B7C9-439B2976CD0D}"/>
    <cellStyle name="Comma 10 8 5 2" xfId="9717" xr:uid="{9AD297C7-DC0A-492E-AEB5-4044A8C90E3F}"/>
    <cellStyle name="Comma 10 8 5 2 2" xfId="9718" xr:uid="{05B61BAD-D6F5-43AA-B6D2-C0ED6DD6E75C}"/>
    <cellStyle name="Comma 10 8 5 2 3" xfId="9719" xr:uid="{2593F7DD-FCCE-4BAD-9F95-BDEE406ECE8B}"/>
    <cellStyle name="Comma 10 8 5 2 4" xfId="9720" xr:uid="{C4C795B8-AD47-4AA4-8B2E-F2C3D2BFFADE}"/>
    <cellStyle name="Comma 10 8 5 2 5" xfId="9721" xr:uid="{B6985A55-01F9-48AC-B6F2-A112EB57AF04}"/>
    <cellStyle name="Comma 10 8 5 3" xfId="9722" xr:uid="{031AE05F-6B1D-47C0-9CE7-9423FDD3AB2D}"/>
    <cellStyle name="Comma 10 8 5 4" xfId="9723" xr:uid="{1731FF87-BF2F-4FBD-8A11-86C43619B844}"/>
    <cellStyle name="Comma 10 8 5 5" xfId="9724" xr:uid="{74BAC8EF-C9B4-4347-8FC4-216E0D281FA2}"/>
    <cellStyle name="Comma 10 8 5 6" xfId="9725" xr:uid="{D89ABE8F-65EB-4EEF-B28C-C3EFF53E5309}"/>
    <cellStyle name="Comma 10 8 6" xfId="9726" xr:uid="{08BF3B59-D876-4333-9617-5D70FA1FB268}"/>
    <cellStyle name="Comma 10 8 6 2" xfId="9727" xr:uid="{16B9C6AC-E3DD-4426-86AA-E4F3C614C0E3}"/>
    <cellStyle name="Comma 10 8 6 2 2" xfId="9728" xr:uid="{BFFB3AE9-AA00-4826-B2A2-EB1F20DE0EFD}"/>
    <cellStyle name="Comma 10 8 6 2 3" xfId="9729" xr:uid="{5E3049E9-64C5-46D5-99DA-889FAA2F2B89}"/>
    <cellStyle name="Comma 10 8 6 2 4" xfId="9730" xr:uid="{5980F93A-A600-4364-BDAE-258170BD51FE}"/>
    <cellStyle name="Comma 10 8 6 2 5" xfId="9731" xr:uid="{C6AE14E1-DFDB-448F-9917-1151B6BF38C6}"/>
    <cellStyle name="Comma 10 8 6 3" xfId="9732" xr:uid="{B78462CB-2AAD-4E70-862A-06819794A01B}"/>
    <cellStyle name="Comma 10 8 6 4" xfId="9733" xr:uid="{104306E2-33DB-4101-84DC-211B0BDD0206}"/>
    <cellStyle name="Comma 10 8 6 5" xfId="9734" xr:uid="{D0332151-32C9-41C6-A06A-752222663801}"/>
    <cellStyle name="Comma 10 8 6 6" xfId="9735" xr:uid="{339BCB46-C1E3-44F1-AEC0-D754AC0769EC}"/>
    <cellStyle name="Comma 10 8 7" xfId="9736" xr:uid="{E0727E06-91B0-4D4B-95CE-F3456DDDA6EE}"/>
    <cellStyle name="Comma 10 8 7 2" xfId="9737" xr:uid="{BE6F94D3-F692-4C93-8626-E929404B9736}"/>
    <cellStyle name="Comma 10 8 7 2 2" xfId="9738" xr:uid="{A05C4C8A-3921-425D-8D94-4907102689E3}"/>
    <cellStyle name="Comma 10 8 7 2 3" xfId="9739" xr:uid="{DD152B39-A33C-4AA2-ADCF-783C2DF12AFE}"/>
    <cellStyle name="Comma 10 8 7 2 4" xfId="9740" xr:uid="{73CA02B1-9399-4BA7-B64A-BD4046CE9345}"/>
    <cellStyle name="Comma 10 8 7 2 5" xfId="9741" xr:uid="{F640DF51-CCDA-4EE2-A7AA-327E3D8AABC9}"/>
    <cellStyle name="Comma 10 8 7 3" xfId="9742" xr:uid="{FD4F661B-CE3E-47FE-A1CC-64B297E1BB16}"/>
    <cellStyle name="Comma 10 8 7 4" xfId="9743" xr:uid="{A3F55497-4211-49AD-A08D-7BD27403480C}"/>
    <cellStyle name="Comma 10 8 7 5" xfId="9744" xr:uid="{081B80B1-C6BC-460C-AD23-A0CE30029B7F}"/>
    <cellStyle name="Comma 10 8 7 6" xfId="9745" xr:uid="{10FDA2B7-4C25-4F9F-A3D7-346826717FA4}"/>
    <cellStyle name="Comma 10 8 8" xfId="9746" xr:uid="{DA48A2B3-AA52-4969-9EDA-C417F700B24B}"/>
    <cellStyle name="Comma 10 8 8 2" xfId="9747" xr:uid="{8823037D-0B55-4884-A2E1-D4621C9D76BE}"/>
    <cellStyle name="Comma 10 8 8 2 2" xfId="9748" xr:uid="{099F7F85-7654-4225-964B-30A064F4CEEE}"/>
    <cellStyle name="Comma 10 8 8 2 3" xfId="9749" xr:uid="{5052D81F-EA16-41F0-A83D-C6B041D5921C}"/>
    <cellStyle name="Comma 10 8 8 2 4" xfId="9750" xr:uid="{61C32A42-DE58-445A-BD6F-4507E41FE27C}"/>
    <cellStyle name="Comma 10 8 8 2 5" xfId="9751" xr:uid="{B91D231B-047B-429E-BAE0-42B01C4D658E}"/>
    <cellStyle name="Comma 10 8 8 3" xfId="9752" xr:uid="{FE62CCC9-0DDA-4DAB-BC0F-B39880CA4C71}"/>
    <cellStyle name="Comma 10 8 8 4" xfId="9753" xr:uid="{9AE30E5D-B276-4CE2-B57E-DA75C4DFD886}"/>
    <cellStyle name="Comma 10 8 8 5" xfId="9754" xr:uid="{720F8879-B0FF-4D02-9573-2B8E883F9310}"/>
    <cellStyle name="Comma 10 8 8 6" xfId="9755" xr:uid="{1B5EDDF0-9F95-4783-8359-C47F7DD2D51A}"/>
    <cellStyle name="Comma 10 8 9" xfId="9756" xr:uid="{C2976719-1BD2-460D-8798-CAD4C79CDE57}"/>
    <cellStyle name="Comma 10 8 9 2" xfId="9757" xr:uid="{7F01DE4D-AA12-4C20-8DBB-2B94B60117ED}"/>
    <cellStyle name="Comma 10 8 9 2 2" xfId="9758" xr:uid="{F9A39051-7158-4705-8621-BFD21E4FCA24}"/>
    <cellStyle name="Comma 10 8 9 2 3" xfId="9759" xr:uid="{DC4B4001-A020-4C05-BBB0-DE08A421CD90}"/>
    <cellStyle name="Comma 10 8 9 2 4" xfId="9760" xr:uid="{36349EAE-4834-4733-93FE-C36297A3F707}"/>
    <cellStyle name="Comma 10 8 9 2 5" xfId="9761" xr:uid="{9A379482-8FAE-41CD-A32B-C81A1F471C05}"/>
    <cellStyle name="Comma 10 8 9 3" xfId="9762" xr:uid="{417D942A-5160-4DB8-A533-D2F700932A92}"/>
    <cellStyle name="Comma 10 8 9 4" xfId="9763" xr:uid="{195443A0-028F-4E2A-8066-A82BBAC117B0}"/>
    <cellStyle name="Comma 10 8 9 5" xfId="9764" xr:uid="{DCC3C3E9-9006-48D4-BF84-7EA9BA80446D}"/>
    <cellStyle name="Comma 10 8 9 6" xfId="9765" xr:uid="{9E10B49C-D802-4786-BA2C-77F2EF97C944}"/>
    <cellStyle name="Comma 10 9" xfId="9766" xr:uid="{EE296DC1-A87B-4A17-BBA5-58B3FDB4B495}"/>
    <cellStyle name="Comma 10 9 2" xfId="9767" xr:uid="{298228AF-4F8D-40FA-BA53-66168B520CF7}"/>
    <cellStyle name="Comma 10 9 2 2" xfId="9768" xr:uid="{2D180079-1C44-419A-B32A-D18F95998A84}"/>
    <cellStyle name="Comma 10 9 3" xfId="9769" xr:uid="{0448690D-061B-42DB-B947-730972ECF27E}"/>
    <cellStyle name="Comma 10 9 4" xfId="9770" xr:uid="{8B4C3307-477F-4EC9-B3D1-4486E4A515C4}"/>
    <cellStyle name="Comma 11" xfId="9771" xr:uid="{A25A585A-BA01-413D-A27C-C77C8B57357C}"/>
    <cellStyle name="Comma 11 2" xfId="9772" xr:uid="{C045838B-7A1F-4F09-A88D-14CEABD5CE49}"/>
    <cellStyle name="Comma 11 2 2" xfId="9773" xr:uid="{9464BD04-64C3-4ED9-BC4D-D2ECB91B6AD0}"/>
    <cellStyle name="Comma 11 2 2 2" xfId="9774" xr:uid="{F550D898-640F-42FD-948B-91B99D1DB42E}"/>
    <cellStyle name="Comma 11 2 3" xfId="9775" xr:uid="{524ACE2B-5D12-4CB3-BB30-4997A3C77138}"/>
    <cellStyle name="Comma 11 2 4" xfId="9776" xr:uid="{7489C779-D357-4FF7-BD74-48364B6C0838}"/>
    <cellStyle name="Comma 11 3" xfId="9777" xr:uid="{18F070B1-571A-4639-A486-B9B5EC7C9EEB}"/>
    <cellStyle name="Comma 11 3 2" xfId="9778" xr:uid="{767EC80D-B7B1-4598-8064-321101C3A9F3}"/>
    <cellStyle name="Comma 11 4" xfId="9779" xr:uid="{DA8801D4-56CF-48C0-B238-973570CFBEBF}"/>
    <cellStyle name="Comma 11 4 2" xfId="9780" xr:uid="{7306CF76-63C1-440E-A1E1-787A61E2B7AC}"/>
    <cellStyle name="Comma 11 5" xfId="9781" xr:uid="{A6531B17-4302-4AF5-8EB5-B45014B8FD66}"/>
    <cellStyle name="Comma 11 6" xfId="9782" xr:uid="{E38EA091-C7AD-4A5B-91D7-6BBBE084099B}"/>
    <cellStyle name="Comma 11 7" xfId="9783" xr:uid="{751FB587-69E6-4358-99D2-2D269B9D10FC}"/>
    <cellStyle name="Comma 12" xfId="9784" xr:uid="{B6A285BF-E17C-4C0C-A612-705B6663DA59}"/>
    <cellStyle name="Comma 12 2" xfId="9785" xr:uid="{D71C2262-2BCA-4D5D-A538-1AEE68510799}"/>
    <cellStyle name="Comma 12 2 2" xfId="9786" xr:uid="{9BE62E37-B4E7-47BC-9896-436D817FCAA5}"/>
    <cellStyle name="Comma 12 2 3" xfId="9787" xr:uid="{F5A5490E-FCA0-42AB-9B51-E0689B1FDFDE}"/>
    <cellStyle name="Comma 12 3" xfId="9788" xr:uid="{E821EF15-C801-44FF-87F5-048DABA4B917}"/>
    <cellStyle name="Comma 12 3 2" xfId="9789" xr:uid="{8C983804-3F0D-4833-992E-3CBC29483138}"/>
    <cellStyle name="Comma 12 4" xfId="9790" xr:uid="{73DE4CCE-3615-43EE-B735-32DB35711A0A}"/>
    <cellStyle name="Comma 12 5" xfId="9791" xr:uid="{BC84BFDB-C84B-4339-A6F7-3ECEA807202F}"/>
    <cellStyle name="Comma 12 6" xfId="9792" xr:uid="{4B613DA4-D738-4B82-8313-86F445D80567}"/>
    <cellStyle name="Comma 13" xfId="9793" xr:uid="{11216031-8231-4A10-9CF2-A0C84922F3E6}"/>
    <cellStyle name="Comma 13 2" xfId="9794" xr:uid="{5023ECB2-B755-4556-B6D5-1A455170D7E3}"/>
    <cellStyle name="Comma 13 2 2" xfId="9795" xr:uid="{7C4AAC63-178A-4E86-B39C-460A55A4F447}"/>
    <cellStyle name="Comma 13 2 3" xfId="9796" xr:uid="{C2786AC2-9D87-4EBA-B240-6276FCFD3BB2}"/>
    <cellStyle name="Comma 13 3" xfId="9797" xr:uid="{71BBD4C8-E38C-4E3B-9619-F1D17472D247}"/>
    <cellStyle name="Comma 13 3 2" xfId="9798" xr:uid="{9B8A23FC-0361-49BA-AA5C-1EB8F56F63CD}"/>
    <cellStyle name="Comma 13 4" xfId="9799" xr:uid="{E66DEFD8-F713-4EA3-AB15-3F76785BF05D}"/>
    <cellStyle name="Comma 13 5" xfId="9800" xr:uid="{8D1FE8BD-2C34-4545-B5B8-7B20B5CE6812}"/>
    <cellStyle name="Comma 13 6" xfId="9801" xr:uid="{057F638D-D57C-4A4C-909A-17CADC32D6D9}"/>
    <cellStyle name="Comma 14" xfId="9802" xr:uid="{D582D65A-FDF3-4F5D-8818-26E63E65C353}"/>
    <cellStyle name="Comma 14 2" xfId="9803" xr:uid="{01216DE8-5E96-44BE-823B-8C107F77F9FF}"/>
    <cellStyle name="Comma 14 2 2" xfId="9804" xr:uid="{0C8DF692-86B4-4031-B0A5-B1296968CDFC}"/>
    <cellStyle name="Comma 14 2 3" xfId="9805" xr:uid="{F45F0596-05D1-4A89-8067-AA09301AFA78}"/>
    <cellStyle name="Comma 14 3" xfId="9806" xr:uid="{89BC8629-7ADE-4D4B-B48E-9A7EF493DD54}"/>
    <cellStyle name="Comma 14 3 2" xfId="9807" xr:uid="{F910DE6C-B5D2-43FA-8313-B5D44A2C9E3E}"/>
    <cellStyle name="Comma 14 4" xfId="9808" xr:uid="{D7B55471-943D-4AB7-817E-2FE60BD087F9}"/>
    <cellStyle name="Comma 14 5" xfId="9809" xr:uid="{20A42C2B-EF37-4991-BAD1-0E42E68091FE}"/>
    <cellStyle name="Comma 14 6" xfId="9810" xr:uid="{27A6D8B8-9E1C-4770-AEAC-C3AF4EDFF77D}"/>
    <cellStyle name="Comma 14 7" xfId="9811" xr:uid="{116BA383-6531-49B6-871B-88426A875414}"/>
    <cellStyle name="Comma 15" xfId="9812" xr:uid="{D7D4F3AE-0428-4B05-AC14-50B70EC44BF2}"/>
    <cellStyle name="Comma 15 2" xfId="9813" xr:uid="{70358BC9-B09A-4FA3-9E8F-0B4F897A19A2}"/>
    <cellStyle name="Comma 15 2 2" xfId="9814" xr:uid="{B568197C-1E2B-4F1E-A1E8-5DCD0059994A}"/>
    <cellStyle name="Comma 15 2 3" xfId="9815" xr:uid="{3E9F94C2-796A-405F-B3D5-AFBBF7BB5DB2}"/>
    <cellStyle name="Comma 15 3" xfId="9816" xr:uid="{3204D883-1F0B-4AB0-9E50-DE5FF6C4BF6D}"/>
    <cellStyle name="Comma 15 3 2" xfId="9817" xr:uid="{C22752FD-3022-47EA-BFF3-C2E322E3E4A4}"/>
    <cellStyle name="Comma 15 4" xfId="9818" xr:uid="{AFA19625-C007-4502-BECD-28AD29750A75}"/>
    <cellStyle name="Comma 15 5" xfId="9819" xr:uid="{81147A3F-0A6C-403E-94B1-3A5B1E72965F}"/>
    <cellStyle name="Comma 15 6" xfId="9820" xr:uid="{9EA32C0E-9015-4CE5-8C5E-92A8DFA55F04}"/>
    <cellStyle name="Comma 16" xfId="9821" xr:uid="{EE84D9E0-22B8-4E13-ABA6-C5E28FFF3470}"/>
    <cellStyle name="Comma 16 2" xfId="9822" xr:uid="{1672DDCE-9E9E-4724-A529-5A94ABA567EB}"/>
    <cellStyle name="Comma 16 2 2" xfId="9823" xr:uid="{9D0D098B-1632-4B88-80F5-C60E1F0E9EAB}"/>
    <cellStyle name="Comma 16 2 3" xfId="9824" xr:uid="{C7593C93-897F-4408-8B3B-560240A6BA53}"/>
    <cellStyle name="Comma 16 3" xfId="9825" xr:uid="{8D74B61E-B09A-4023-B2A3-792CF97EABFA}"/>
    <cellStyle name="Comma 16 3 2" xfId="9826" xr:uid="{F078662F-75EF-4B95-B123-6916C760A0D9}"/>
    <cellStyle name="Comma 16 4" xfId="9827" xr:uid="{6C077ABA-167C-444A-8BE1-EE95319B070C}"/>
    <cellStyle name="Comma 16 5" xfId="9828" xr:uid="{19A98C43-3792-40F1-94B3-E6C5FF295B2A}"/>
    <cellStyle name="Comma 16 6" xfId="9829" xr:uid="{1035E461-F7FD-440D-B664-E1CDE9761B41}"/>
    <cellStyle name="Comma 17" xfId="9830" xr:uid="{8A80E6A4-AC18-4E2F-8277-81090983D4E0}"/>
    <cellStyle name="Comma 17 2" xfId="9831" xr:uid="{CEA24EAC-8171-47B1-B82E-B35017810108}"/>
    <cellStyle name="Comma 17 2 2" xfId="9832" xr:uid="{F16D89CA-E88F-4523-B3F6-CD22FB8AFBCD}"/>
    <cellStyle name="Comma 17 2 3" xfId="9833" xr:uid="{6B5E1726-2E85-45CC-A0FB-7C9C78C4D3E6}"/>
    <cellStyle name="Comma 17 3" xfId="9834" xr:uid="{C2372405-554C-4A0C-92EF-94A12AEF49D4}"/>
    <cellStyle name="Comma 17 3 2" xfId="9835" xr:uid="{BD588926-83F0-43A8-B76A-755B7DF43BA6}"/>
    <cellStyle name="Comma 17 4" xfId="9836" xr:uid="{7CAEC715-3ACA-4752-91BA-73D26C338D41}"/>
    <cellStyle name="Comma 17 5" xfId="9837" xr:uid="{0BB4E98D-01DA-40C6-A645-22093DBDDAB9}"/>
    <cellStyle name="Comma 17 6" xfId="9838" xr:uid="{27FC536C-7BA4-4386-B84C-153BC166F415}"/>
    <cellStyle name="Comma 18" xfId="9839" xr:uid="{81EEABD9-591E-40C0-A88A-0B5E41391DB5}"/>
    <cellStyle name="Comma 18 2" xfId="9840" xr:uid="{DD71AC0D-785F-473F-B344-745877904D36}"/>
    <cellStyle name="Comma 18 2 2" xfId="9841" xr:uid="{2620F16F-AB93-4F83-9D97-56872063784F}"/>
    <cellStyle name="Comma 18 2 3" xfId="9842" xr:uid="{96DE3B78-7C57-4B1D-B36F-E8769C5D1F7C}"/>
    <cellStyle name="Comma 18 3" xfId="9843" xr:uid="{AB34470C-8725-43ED-B4A1-DD3C591076C4}"/>
    <cellStyle name="Comma 18 4" xfId="9844" xr:uid="{7FD75DBC-A017-4069-AFE6-F2C5B404624C}"/>
    <cellStyle name="Comma 18 5" xfId="9845" xr:uid="{1F709F52-DBC8-44D3-B911-E7C840841C98}"/>
    <cellStyle name="Comma 19" xfId="9846" xr:uid="{589943EE-D5AB-4631-B5C9-4DC42671333B}"/>
    <cellStyle name="Comma 19 2" xfId="9847" xr:uid="{2EC85FB8-721C-487F-94BA-51EC161AA8D4}"/>
    <cellStyle name="Comma 19 2 2" xfId="9848" xr:uid="{3EDD7D5D-5598-4211-A18A-67E28CF9C203}"/>
    <cellStyle name="Comma 19 2 3" xfId="9849" xr:uid="{73D93F28-688C-4954-B00B-4518E863800F}"/>
    <cellStyle name="Comma 19 3" xfId="9850" xr:uid="{1602B1F4-680B-4898-90CD-F5DC68F98650}"/>
    <cellStyle name="Comma 19 4" xfId="9851" xr:uid="{D821996B-4808-4306-A6A5-60D2F22293D3}"/>
    <cellStyle name="Comma 19 5" xfId="9852" xr:uid="{A8D33A6D-E18F-4210-BC1B-7CB9973858D6}"/>
    <cellStyle name="Comma 2" xfId="9853" xr:uid="{EBE43299-5DB0-4B05-AF69-BD9FC4625269}"/>
    <cellStyle name="Comma 2 10" xfId="9854" xr:uid="{71C073AD-8B05-40C5-915C-FFAE1F52014C}"/>
    <cellStyle name="Comma 2 10 2" xfId="9855" xr:uid="{EBFB0FED-1037-4643-9042-06816DBECE08}"/>
    <cellStyle name="Comma 2 10 2 2" xfId="9856" xr:uid="{19C59C09-F86A-4631-AD02-3E77AD88986D}"/>
    <cellStyle name="Comma 2 10 2 2 2" xfId="9857" xr:uid="{2DAB9DD1-B2A2-4B0E-87DA-AE83E52A8861}"/>
    <cellStyle name="Comma 2 10 2 2 2 2" xfId="9858" xr:uid="{4C6A8F18-1AF8-4FB0-AC57-62F0C9C14C4D}"/>
    <cellStyle name="Comma 2 10 2 2 3" xfId="9859" xr:uid="{C2BA1539-C255-49AF-8FA8-47CFA2C0B526}"/>
    <cellStyle name="Comma 2 10 2 2 4" xfId="9860" xr:uid="{9FC6CA57-2C3B-4AE5-9E15-0818634D449B}"/>
    <cellStyle name="Comma 2 10 2 3" xfId="9861" xr:uid="{63036E33-BFFE-48DF-A71C-8817254E4FF8}"/>
    <cellStyle name="Comma 2 10 2 3 2" xfId="9862" xr:uid="{3C00C6C7-D7D1-4704-8243-77C47B8C2759}"/>
    <cellStyle name="Comma 2 10 2 3 3" xfId="9863" xr:uid="{9009CAB5-A679-4326-8D76-BE7A8CF2D7AE}"/>
    <cellStyle name="Comma 2 10 2 4" xfId="9864" xr:uid="{26D3F508-CFEF-4AEC-B218-6B91B03384C9}"/>
    <cellStyle name="Comma 2 10 2 4 2" xfId="9865" xr:uid="{C0200DFB-9AE6-4A26-80A5-C528BE376D76}"/>
    <cellStyle name="Comma 2 10 2 5" xfId="9866" xr:uid="{11B11A4C-9E50-4502-AB12-D661DC844DAB}"/>
    <cellStyle name="Comma 2 10 3" xfId="9867" xr:uid="{5E7F3AC1-7C76-459D-A704-815DC48B8258}"/>
    <cellStyle name="Comma 2 10 3 2" xfId="9868" xr:uid="{9AE3A7C5-C81A-4594-AB4C-3BEC98426ED9}"/>
    <cellStyle name="Comma 2 10 3 2 2" xfId="9869" xr:uid="{6D447F7A-443F-4A5C-A0D7-11D372921B2F}"/>
    <cellStyle name="Comma 2 10 3 3" xfId="9870" xr:uid="{CA3510FD-0A3A-41CA-BD24-A53229AD455D}"/>
    <cellStyle name="Comma 2 10 3 4" xfId="9871" xr:uid="{BCC80717-ACC7-4890-8F70-9B6979943DA5}"/>
    <cellStyle name="Comma 2 10 4" xfId="9872" xr:uid="{E4B362EA-4335-4638-A7A3-2730EAD460D1}"/>
    <cellStyle name="Comma 2 10 4 2" xfId="9873" xr:uid="{F76EA973-FC0B-44DC-8EC6-128DE2EAE8C2}"/>
    <cellStyle name="Comma 2 10 4 3" xfId="9874" xr:uid="{06E93E1C-F71E-4DE4-BFB1-E458D2536864}"/>
    <cellStyle name="Comma 2 10 5" xfId="9875" xr:uid="{B89E8F8C-E2D5-4B21-9877-0E7C2E2ECF9C}"/>
    <cellStyle name="Comma 2 10 5 2" xfId="9876" xr:uid="{0E992015-5906-491D-A2EF-D04E5A72C98E}"/>
    <cellStyle name="Comma 2 10 6" xfId="9877" xr:uid="{E7F1C532-C942-4EBC-A916-1E4525EB7E55}"/>
    <cellStyle name="Comma 2 10 7" xfId="9878" xr:uid="{6A7BDF0F-1A29-454E-AA3C-B1650BAE02CE}"/>
    <cellStyle name="Comma 2 11" xfId="9879" xr:uid="{FF05773C-7A80-447C-BD79-A1D4EC048226}"/>
    <cellStyle name="Comma 2 11 2" xfId="9880" xr:uid="{6EF435C2-4458-4FFC-BE55-1FB74EF5E2CD}"/>
    <cellStyle name="Comma 2 11 2 2" xfId="9881" xr:uid="{DE3BC654-343F-4430-91EA-48C8352BD56A}"/>
    <cellStyle name="Comma 2 11 2 2 2" xfId="9882" xr:uid="{97CCEF62-6128-46EF-9306-973C1A42EEC5}"/>
    <cellStyle name="Comma 2 11 2 2 2 2" xfId="9883" xr:uid="{4A6B3193-4BA4-41E8-AC57-8F618ECDA435}"/>
    <cellStyle name="Comma 2 11 2 2 3" xfId="9884" xr:uid="{A67DA174-7EE2-4037-AC16-D0D0B862DDBE}"/>
    <cellStyle name="Comma 2 11 2 2 4" xfId="9885" xr:uid="{AC20E010-8F5D-4B7A-88D5-DEB127FA3790}"/>
    <cellStyle name="Comma 2 11 2 3" xfId="9886" xr:uid="{50CF510E-6CF2-4827-8276-198DAFA89159}"/>
    <cellStyle name="Comma 2 11 2 3 2" xfId="9887" xr:uid="{C6A41CB7-A920-4DDF-B7A0-09E08FE01ED6}"/>
    <cellStyle name="Comma 2 11 2 3 3" xfId="9888" xr:uid="{13C8CE78-45DB-4891-92C1-C233E5377502}"/>
    <cellStyle name="Comma 2 11 2 4" xfId="9889" xr:uid="{ED7D7EEE-2757-46F9-AB19-CDC28AB737DB}"/>
    <cellStyle name="Comma 2 11 2 4 2" xfId="9890" xr:uid="{A207817F-2729-4E33-A0BB-03A170A16B9D}"/>
    <cellStyle name="Comma 2 11 2 5" xfId="9891" xr:uid="{8D94A20C-D4CB-4D5A-87ED-04F5CDCFDDA1}"/>
    <cellStyle name="Comma 2 11 3" xfId="9892" xr:uid="{0F27A702-3996-4464-B523-844E9F8C67D5}"/>
    <cellStyle name="Comma 2 11 3 2" xfId="9893" xr:uid="{0F696046-3D10-41AC-9339-AAD3D1D8B2A7}"/>
    <cellStyle name="Comma 2 11 3 2 2" xfId="9894" xr:uid="{9A4728B9-C354-4CD5-9F64-49511AE5A908}"/>
    <cellStyle name="Comma 2 11 3 3" xfId="9895" xr:uid="{59295957-35CE-43B6-8337-99AE58DB643B}"/>
    <cellStyle name="Comma 2 11 3 4" xfId="9896" xr:uid="{396C2B39-7627-4D3B-843F-4117BDDA8C58}"/>
    <cellStyle name="Comma 2 11 4" xfId="9897" xr:uid="{C03BB84F-6918-4975-B0ED-DBD43A24D12D}"/>
    <cellStyle name="Comma 2 11 4 2" xfId="9898" xr:uid="{B11D8994-D212-4A35-939A-0E8329EDB79D}"/>
    <cellStyle name="Comma 2 11 4 2 2" xfId="9899" xr:uid="{F88B9952-561C-42AB-A03A-13DACCC7C999}"/>
    <cellStyle name="Comma 2 11 4 3" xfId="9900" xr:uid="{C2111088-E464-430A-BB49-60EF7A7E684F}"/>
    <cellStyle name="Comma 2 11 4 4" xfId="9901" xr:uid="{5DF7DFC7-7723-48D8-B60A-D50EA20F8B5F}"/>
    <cellStyle name="Comma 2 11 5" xfId="9902" xr:uid="{614511DD-F8FB-40B8-A233-D21C9BAF457B}"/>
    <cellStyle name="Comma 2 11 5 2" xfId="9903" xr:uid="{9A123559-A150-4E23-97EF-262D6F24CC46}"/>
    <cellStyle name="Comma 2 11 5 3" xfId="9904" xr:uid="{5A513627-14ED-4800-BF86-7FC3E4927246}"/>
    <cellStyle name="Comma 2 11 6" xfId="9905" xr:uid="{4D2C7DE0-09DE-49DC-A165-977349610881}"/>
    <cellStyle name="Comma 2 11 7" xfId="9906" xr:uid="{19C7DB3E-91DB-44C0-B6D1-5C5EC9CAABFF}"/>
    <cellStyle name="Comma 2 12" xfId="9907" xr:uid="{35F25526-11E2-4FC9-9AA5-2F50EBF23B32}"/>
    <cellStyle name="Comma 2 12 2" xfId="9908" xr:uid="{D3518D4C-F2C6-4C79-9EB8-6043A6D4D6E8}"/>
    <cellStyle name="Comma 2 12 2 2" xfId="9909" xr:uid="{6E6283E3-BC80-4864-8301-93075571F07E}"/>
    <cellStyle name="Comma 2 12 2 3" xfId="9910" xr:uid="{DBCBD8AC-4156-41FF-961A-9E61E2B96B19}"/>
    <cellStyle name="Comma 2 12 2 3 2" xfId="9911" xr:uid="{E69D6C1C-5F8D-498D-9F50-7B0162F5B341}"/>
    <cellStyle name="Comma 2 12 2 4" xfId="9912" xr:uid="{8C033CA8-84DE-45DA-9B3F-20B991D99067}"/>
    <cellStyle name="Comma 2 12 3" xfId="9913" xr:uid="{BAE7353A-0A91-4AB1-AFB2-85B793B26FCB}"/>
    <cellStyle name="Comma 2 12 3 2" xfId="9914" xr:uid="{12A6A01B-D711-49A1-ABCD-5623E7BA822E}"/>
    <cellStyle name="Comma 2 12 3 2 2" xfId="9915" xr:uid="{CA27FAA4-FC17-4A53-B4A9-4D091BAA1C43}"/>
    <cellStyle name="Comma 2 12 3 3" xfId="9916" xr:uid="{A41E8AD2-F6E0-40EB-B8EC-DEF01A7CB2E7}"/>
    <cellStyle name="Comma 2 12 3 4" xfId="9917" xr:uid="{E8215921-7690-466B-9932-CC69416BF74D}"/>
    <cellStyle name="Comma 2 12 4" xfId="9918" xr:uid="{113A8E5D-BE16-44DC-9EA9-3299B1149F50}"/>
    <cellStyle name="Comma 2 12 4 2" xfId="9919" xr:uid="{85F77C46-3132-414C-AB65-EFAF42CF04F8}"/>
    <cellStyle name="Comma 2 12 4 3" xfId="9920" xr:uid="{166FD41A-A000-4874-BA24-1252AF34A4B2}"/>
    <cellStyle name="Comma 2 12 5" xfId="9921" xr:uid="{B2AA978E-AF02-4BC8-91C4-238B0E1CD8C9}"/>
    <cellStyle name="Comma 2 12 6" xfId="9922" xr:uid="{C6E6ED8D-10D9-4CFA-A54B-447A28D3B43D}"/>
    <cellStyle name="Comma 2 13" xfId="9923" xr:uid="{7282452A-4B2C-4EB4-858C-EC155FE61995}"/>
    <cellStyle name="Comma 2 13 2" xfId="9924" xr:uid="{A8A96CD8-0219-4720-95BF-BABEF860B825}"/>
    <cellStyle name="Comma 2 13 3" xfId="9925" xr:uid="{14C3298F-0D63-4CA1-9E14-26222189574C}"/>
    <cellStyle name="Comma 2 13 3 2" xfId="9926" xr:uid="{36A8FD1B-7F1F-43B9-9F70-A6D401D08D2B}"/>
    <cellStyle name="Comma 2 13 3 2 2" xfId="9927" xr:uid="{38C3FB2E-EC62-463F-A58C-8EF632141E8B}"/>
    <cellStyle name="Comma 2 13 3 3" xfId="9928" xr:uid="{49C2E471-F404-4DE6-959E-40DA77462FF9}"/>
    <cellStyle name="Comma 2 13 3 4" xfId="9929" xr:uid="{823166B1-1D6E-4CC6-B1E7-115FC790A01F}"/>
    <cellStyle name="Comma 2 13 4" xfId="9930" xr:uid="{5EEFBA3E-3ADE-48E3-A4DB-E6304C44C2CC}"/>
    <cellStyle name="Comma 2 13 4 2" xfId="9931" xr:uid="{4A7E4615-B386-4FE6-B4E4-7373DA4588F6}"/>
    <cellStyle name="Comma 2 13 4 3" xfId="9932" xr:uid="{7C1BF1E9-3F7C-43D3-AD41-40315777C3C1}"/>
    <cellStyle name="Comma 2 13 5" xfId="9933" xr:uid="{22F94951-248C-45CA-9273-A4BE6B0A3882}"/>
    <cellStyle name="Comma 2 13 6" xfId="9934" xr:uid="{B92059F6-E217-45B1-A0B0-2A73FCF1B329}"/>
    <cellStyle name="Comma 2 14" xfId="9935" xr:uid="{74AF11CB-F003-412C-BDE0-FFAF0772D8D4}"/>
    <cellStyle name="Comma 2 14 2" xfId="9936" xr:uid="{5FE01087-948A-4880-A77A-C320E6C82460}"/>
    <cellStyle name="Comma 2 14 3" xfId="9937" xr:uid="{811EDD6F-5C1F-4366-B1EB-7C88BA16B826}"/>
    <cellStyle name="Comma 2 14 3 2" xfId="9938" xr:uid="{470F0044-AF15-4C5F-A349-7B183BD4B785}"/>
    <cellStyle name="Comma 2 14 3 3" xfId="9939" xr:uid="{74754724-841E-4C2D-B276-E337B3BB395F}"/>
    <cellStyle name="Comma 2 14 4" xfId="9940" xr:uid="{61005E7A-7F12-44CF-98DE-8CEEE25E20CB}"/>
    <cellStyle name="Comma 2 14 4 2" xfId="9941" xr:uid="{417FBDB6-28C3-4486-A035-9387618F487A}"/>
    <cellStyle name="Comma 2 14 5" xfId="9942" xr:uid="{70CAB66E-D565-47A4-9173-93E352E2CC78}"/>
    <cellStyle name="Comma 2 14 6" xfId="9943" xr:uid="{B6DCD709-911F-4A31-B6DF-3B4251C5E916}"/>
    <cellStyle name="Comma 2 15" xfId="9944" xr:uid="{722932E1-E6D4-4AEA-9119-12287B276891}"/>
    <cellStyle name="Comma 2 15 2" xfId="9945" xr:uid="{A171B045-1DE0-41D3-95E1-248C1454D455}"/>
    <cellStyle name="Comma 2 15 3" xfId="9946" xr:uid="{DD43881F-0FE2-4372-8E0F-58B6CE1F7868}"/>
    <cellStyle name="Comma 2 16" xfId="9947" xr:uid="{4CA4B2E0-61E8-4562-8F33-E48289DE04ED}"/>
    <cellStyle name="Comma 2 16 2" xfId="9948" xr:uid="{34D6A879-E1A3-4A6B-99AE-30E5C590231F}"/>
    <cellStyle name="Comma 2 16 3" xfId="9949" xr:uid="{75A05FE3-F787-4273-9240-E3F73EFF91C3}"/>
    <cellStyle name="Comma 2 17" xfId="9950" xr:uid="{68609A59-2D46-4DA1-B96B-1C5592E2C599}"/>
    <cellStyle name="Comma 2 17 2" xfId="9951" xr:uid="{8A63C7B2-E96D-4C85-91AF-F95840F33987}"/>
    <cellStyle name="Comma 2 17 2 2" xfId="9952" xr:uid="{ABD1138E-F18B-4F58-B1F2-F5CD68D6010F}"/>
    <cellStyle name="Comma 2 17 2 3" xfId="9953" xr:uid="{DF0CFF2E-08F9-4A49-8FAC-82DBB4780887}"/>
    <cellStyle name="Comma 2 17 3" xfId="9954" xr:uid="{E77D7A65-69D6-4BB3-ADE8-CC34AA0E74FA}"/>
    <cellStyle name="Comma 2 17 4" xfId="9955" xr:uid="{4B5BC92E-085E-4527-9E15-27171911CA62}"/>
    <cellStyle name="Comma 2 17 5" xfId="9956" xr:uid="{E9AF111C-60D8-48F1-B7E0-588DE10498D1}"/>
    <cellStyle name="Comma 2 17 6" xfId="9957" xr:uid="{B7849662-2DCD-42ED-BAA9-BC110C0C0186}"/>
    <cellStyle name="Comma 2 18" xfId="9958" xr:uid="{23444D77-4879-406E-924C-CE1FD8CD1E11}"/>
    <cellStyle name="Comma 2 18 2" xfId="9959" xr:uid="{DF2BCAD7-21B9-44C4-AF77-2A0949154FBA}"/>
    <cellStyle name="Comma 2 18 2 2" xfId="9960" xr:uid="{B4F5EF6D-949D-435D-AFAD-71E4037F78C7}"/>
    <cellStyle name="Comma 2 18 2 3" xfId="9961" xr:uid="{A2649FA4-65FA-40A7-8EB3-A9C2673F557E}"/>
    <cellStyle name="Comma 2 18 3" xfId="9962" xr:uid="{69D32FB7-4265-44F0-A2FB-5EE8E521E845}"/>
    <cellStyle name="Comma 2 18 4" xfId="9963" xr:uid="{11F15BB2-1CE9-40AB-89B3-E48D0619EB3D}"/>
    <cellStyle name="Comma 2 18 5" xfId="9964" xr:uid="{942C5512-BFF9-4C42-AD65-BC3636801530}"/>
    <cellStyle name="Comma 2 18 6" xfId="9965" xr:uid="{672878A8-3B28-40A7-A44D-5A11E4FD4984}"/>
    <cellStyle name="Comma 2 19" xfId="9966" xr:uid="{DE5D2F73-B2E7-42B4-AC36-319C7394CE00}"/>
    <cellStyle name="Comma 2 19 2" xfId="9967" xr:uid="{D3D5F0B6-84B5-426C-BB3A-1088F154DC5A}"/>
    <cellStyle name="Comma 2 19 2 2" xfId="9968" xr:uid="{5841B73C-EDF1-406B-AA0A-05BA491BA2F8}"/>
    <cellStyle name="Comma 2 19 2 3" xfId="9969" xr:uid="{AA664C73-3C61-4FB3-A941-3F7947554242}"/>
    <cellStyle name="Comma 2 19 3" xfId="9970" xr:uid="{89A12BCA-2727-4BB5-B5B4-EFD1EE20292A}"/>
    <cellStyle name="Comma 2 19 4" xfId="9971" xr:uid="{5FDF551D-A97F-4910-9A9E-FF993016D208}"/>
    <cellStyle name="Comma 2 19 5" xfId="9972" xr:uid="{2F7782C6-034D-4B5B-A40D-C5E1E6DBB215}"/>
    <cellStyle name="Comma 2 19 6" xfId="9973" xr:uid="{2B152275-EADE-437F-B215-0D14764DB825}"/>
    <cellStyle name="Comma 2 2" xfId="9974" xr:uid="{AB8B9A95-2F15-4B23-AFB2-BE6EB3500720}"/>
    <cellStyle name="Comma 2 2 10" xfId="9975" xr:uid="{9EFE3376-22D6-4D87-BF9C-F3FFBED7F0CD}"/>
    <cellStyle name="Comma 2 2 10 2" xfId="9976" xr:uid="{677AD786-CCFF-45FC-8C0E-12C39F96F642}"/>
    <cellStyle name="Comma 2 2 10 2 2" xfId="9977" xr:uid="{719AB24D-AFFF-4232-BEBE-A60B9E6F2A14}"/>
    <cellStyle name="Comma 2 2 10 2 2 2" xfId="9978" xr:uid="{AD4B41CE-8405-4C29-8ACB-A1CFAF550706}"/>
    <cellStyle name="Comma 2 2 10 2 3" xfId="9979" xr:uid="{9B985258-A665-411B-9410-ECD740A15166}"/>
    <cellStyle name="Comma 2 2 10 3" xfId="9980" xr:uid="{50320445-2A6A-4576-B728-4FB73BF1D98F}"/>
    <cellStyle name="Comma 2 2 10 3 2" xfId="9981" xr:uid="{BDCAFC5A-F052-4424-B937-22C7250CA3B5}"/>
    <cellStyle name="Comma 2 2 10 4" xfId="9982" xr:uid="{3E3D1075-7433-4A9E-9149-CA0FDE052C0B}"/>
    <cellStyle name="Comma 2 2 10 5" xfId="9983" xr:uid="{A7EA418B-824F-458F-90AA-1A1770A22A3F}"/>
    <cellStyle name="Comma 2 2 11" xfId="9984" xr:uid="{DC400B16-29C3-4A42-84DC-AABB3ECCC528}"/>
    <cellStyle name="Comma 2 2 11 2" xfId="9985" xr:uid="{2FC6C119-5D67-4422-95B3-532AC592F6CB}"/>
    <cellStyle name="Comma 2 2 11 2 2" xfId="9986" xr:uid="{6CE28219-4BB6-41E6-8734-7F9F92BE4C84}"/>
    <cellStyle name="Comma 2 2 11 3" xfId="9987" xr:uid="{AA4F2D33-26D9-40BE-AD70-2A24114AD8D8}"/>
    <cellStyle name="Comma 2 2 11 4" xfId="9988" xr:uid="{7910B6E2-0BA5-4CA5-8162-57A9E671B719}"/>
    <cellStyle name="Comma 2 2 12" xfId="9989" xr:uid="{6B9B37A9-4EF3-4ADE-A142-C319FF6C3484}"/>
    <cellStyle name="Comma 2 2 12 2" xfId="9990" xr:uid="{CF5238B4-89D8-44A3-BB84-81298A7329B9}"/>
    <cellStyle name="Comma 2 2 12 2 2" xfId="9991" xr:uid="{17C910A3-3BCB-4C24-AE5C-F2F4AAADB386}"/>
    <cellStyle name="Comma 2 2 12 3" xfId="9992" xr:uid="{6A29178F-222C-4621-A3A0-3AE3D6EDD728}"/>
    <cellStyle name="Comma 2 2 12 4" xfId="9993" xr:uid="{984C347B-EAAD-4BA4-92DA-E65F0C2D25B2}"/>
    <cellStyle name="Comma 2 2 13" xfId="9994" xr:uid="{839F75C1-3D93-43FA-9992-5A4C75F7D7E7}"/>
    <cellStyle name="Comma 2 2 13 2" xfId="9995" xr:uid="{178FA908-AF9F-460C-9CE1-349EC91CAF08}"/>
    <cellStyle name="Comma 2 2 13 2 2" xfId="9996" xr:uid="{9AB19B1C-7678-4470-AB40-0E07493DDCCC}"/>
    <cellStyle name="Comma 2 2 13 3" xfId="9997" xr:uid="{6FA20BF4-E38E-4911-8B59-17E43A04C410}"/>
    <cellStyle name="Comma 2 2 13 4" xfId="9998" xr:uid="{787A1AEB-606A-4074-95DE-CA0A59397452}"/>
    <cellStyle name="Comma 2 2 14" xfId="9999" xr:uid="{677B96B9-B515-46E6-85A2-19FCA227DF46}"/>
    <cellStyle name="Comma 2 2 14 2" xfId="10000" xr:uid="{A4D6FCBA-418D-444D-B7DE-34B1FB6E0285}"/>
    <cellStyle name="Comma 2 2 14 2 2" xfId="10001" xr:uid="{3A93603B-5F94-46D6-8C52-1B8B26A8F6A1}"/>
    <cellStyle name="Comma 2 2 14 3" xfId="10002" xr:uid="{7A4F845B-F52F-4B91-AAC3-52863D3E2A94}"/>
    <cellStyle name="Comma 2 2 14 4" xfId="10003" xr:uid="{7A2513E4-DF1A-4525-B4F0-EF713C76F3D6}"/>
    <cellStyle name="Comma 2 2 15" xfId="10004" xr:uid="{49B7170F-7AD2-4495-8401-F60B928E5177}"/>
    <cellStyle name="Comma 2 2 15 2" xfId="10005" xr:uid="{0AC7BEA3-9584-43EE-9C48-83C08C656349}"/>
    <cellStyle name="Comma 2 2 15 2 2" xfId="10006" xr:uid="{609869D2-2046-4B50-991F-30DD2E9A2BEF}"/>
    <cellStyle name="Comma 2 2 15 3" xfId="10007" xr:uid="{C857BD5F-8784-4C1A-A3A8-E45398010795}"/>
    <cellStyle name="Comma 2 2 15 4" xfId="10008" xr:uid="{2350CF99-2E46-4B8A-996D-726A1D886B0D}"/>
    <cellStyle name="Comma 2 2 16" xfId="10009" xr:uid="{6F49D5CB-42E4-4469-8A8D-6C4FABA8A67F}"/>
    <cellStyle name="Comma 2 2 16 2" xfId="10010" xr:uid="{B5BB94FB-1B0E-4F8E-9BC2-F38F5A98E43D}"/>
    <cellStyle name="Comma 2 2 16 2 2" xfId="10011" xr:uid="{772F9E01-CC60-4219-8E19-882327A3D1EE}"/>
    <cellStyle name="Comma 2 2 16 3" xfId="10012" xr:uid="{0B55444F-D902-4A2D-A4B9-591741AEA18F}"/>
    <cellStyle name="Comma 2 2 17" xfId="10013" xr:uid="{F58A8ADE-E524-420E-9921-893DF0F08CB7}"/>
    <cellStyle name="Comma 2 2 17 2" xfId="10014" xr:uid="{D4B585A9-E773-42C2-891B-E2F8DE3EE367}"/>
    <cellStyle name="Comma 2 2 18" xfId="10015" xr:uid="{F8354656-2E1A-4595-A9A6-0A4B324AD71A}"/>
    <cellStyle name="Comma 2 2 18 2" xfId="10016" xr:uid="{F57691DA-E518-42C3-8DD7-7EC1E9325EF2}"/>
    <cellStyle name="Comma 2 2 19" xfId="10017" xr:uid="{2ADDD3ED-0AFE-488C-A9D4-C01F676D1D96}"/>
    <cellStyle name="Comma 2 2 2" xfId="10018" xr:uid="{164DF57A-93FE-4FD3-B579-B04B2D25AC59}"/>
    <cellStyle name="Comma 2 2 2 10" xfId="10019" xr:uid="{47AC2732-D503-4C65-9EDA-189BA6463A43}"/>
    <cellStyle name="Comma 2 2 2 10 2" xfId="10020" xr:uid="{4F6C7BCA-9A74-4E63-8A8E-926903B99DF3}"/>
    <cellStyle name="Comma 2 2 2 10 2 2" xfId="10021" xr:uid="{B04CF33D-6386-4433-80B6-B91B86D86C8E}"/>
    <cellStyle name="Comma 2 2 2 10 3" xfId="10022" xr:uid="{7B52C0AA-A4D5-4CAF-9693-A3C4571B4A07}"/>
    <cellStyle name="Comma 2 2 2 10 4" xfId="10023" xr:uid="{488BBBEB-E6A1-417E-AE8E-5AE1A7B9EE38}"/>
    <cellStyle name="Comma 2 2 2 11" xfId="10024" xr:uid="{3D2ABFA4-1EE1-49BC-A192-E807A450AE91}"/>
    <cellStyle name="Comma 2 2 2 11 2" xfId="10025" xr:uid="{E75985E4-A025-465A-A1F6-2FB0987BDCC4}"/>
    <cellStyle name="Comma 2 2 2 11 2 2" xfId="10026" xr:uid="{B069E819-C899-4C9F-8C4D-D99036DE6FD9}"/>
    <cellStyle name="Comma 2 2 2 11 3" xfId="10027" xr:uid="{A54862F6-A2D5-43DA-914E-B52B5D41A83D}"/>
    <cellStyle name="Comma 2 2 2 11 4" xfId="10028" xr:uid="{DD9E9378-C0FE-4D62-9F7C-24A965B612C7}"/>
    <cellStyle name="Comma 2 2 2 12" xfId="10029" xr:uid="{4242F7AF-2E84-485D-B113-6DF7F68CEE29}"/>
    <cellStyle name="Comma 2 2 2 12 2" xfId="10030" xr:uid="{1027E77B-F199-4676-87E2-500B0C3998D4}"/>
    <cellStyle name="Comma 2 2 2 12 3" xfId="10031" xr:uid="{2E7E453F-46B3-4B2A-A885-C537A01D48BD}"/>
    <cellStyle name="Comma 2 2 2 13" xfId="10032" xr:uid="{66D8E035-8F7F-4372-B588-83F04FB0B3A6}"/>
    <cellStyle name="Comma 2 2 2 13 2" xfId="10033" xr:uid="{03820CEC-71EF-479A-92F0-4EAE32BB87C1}"/>
    <cellStyle name="Comma 2 2 2 13 3" xfId="10034" xr:uid="{4FC9573F-AFAF-4652-8C0F-C43C78B6B094}"/>
    <cellStyle name="Comma 2 2 2 14" xfId="10035" xr:uid="{A3934095-2DF0-4D44-95EE-23AB78E4FBFE}"/>
    <cellStyle name="Comma 2 2 2 14 2" xfId="10036" xr:uid="{ED395B56-BC37-4AC4-A0DC-0BBDC5ABE090}"/>
    <cellStyle name="Comma 2 2 2 15" xfId="10037" xr:uid="{58C5BD99-7D1E-46EF-AAF0-865F129A6F92}"/>
    <cellStyle name="Comma 2 2 2 15 2" xfId="10038" xr:uid="{F05FBA7C-32C5-4C8C-987E-CD7F238128CB}"/>
    <cellStyle name="Comma 2 2 2 16" xfId="10039" xr:uid="{1580DE7D-4AA9-41D9-9523-64BAD1A0C1C6}"/>
    <cellStyle name="Comma 2 2 2 17" xfId="10040" xr:uid="{5FE3BA27-6DA3-463C-91A8-A3C84BFEA637}"/>
    <cellStyle name="Comma 2 2 2 18" xfId="10041" xr:uid="{829C1E3C-6EBC-4869-9561-ABBE4055F184}"/>
    <cellStyle name="Comma 2 2 2 19" xfId="42455" xr:uid="{E6D4E5CE-21E0-43CC-88BE-45FB18D2FC4A}"/>
    <cellStyle name="Comma 2 2 2 2" xfId="10042" xr:uid="{D1D44609-4C2A-45C8-8224-BDCBA6060D65}"/>
    <cellStyle name="Comma 2 2 2 2 10" xfId="10043" xr:uid="{B5272E2C-DD48-4175-A4C0-F30500D2288C}"/>
    <cellStyle name="Comma 2 2 2 2 10 2" xfId="10044" xr:uid="{AFE1724F-7FEB-4F9A-92DA-07C0EE9164AA}"/>
    <cellStyle name="Comma 2 2 2 2 11" xfId="10045" xr:uid="{19D5EECE-3310-4D0D-88AD-7EA3E1515F22}"/>
    <cellStyle name="Comma 2 2 2 2 11 2" xfId="10046" xr:uid="{0EAE3FDB-5F1F-41E1-B733-548EBC329EE8}"/>
    <cellStyle name="Comma 2 2 2 2 12" xfId="10047" xr:uid="{A246B24C-FC28-4786-9999-8803F2FE82F1}"/>
    <cellStyle name="Comma 2 2 2 2 13" xfId="10048" xr:uid="{CAA75B02-9865-4F51-8AE3-E30CDDDB0287}"/>
    <cellStyle name="Comma 2 2 2 2 14" xfId="10049" xr:uid="{DBB4E6D9-1999-4A6C-8463-95AB30A8E34C}"/>
    <cellStyle name="Comma 2 2 2 2 2" xfId="10050" xr:uid="{599966F9-EDDF-4DBF-B900-A268E056B358}"/>
    <cellStyle name="Comma 2 2 2 2 2 2" xfId="10051" xr:uid="{A9BD3551-B6BC-4104-8CDB-72DCC54FCC9E}"/>
    <cellStyle name="Comma 2 2 2 2 2 2 2" xfId="10052" xr:uid="{2A2C54E6-9235-4C09-A8E5-EFCFB3A59422}"/>
    <cellStyle name="Comma 2 2 2 2 2 2 2 2" xfId="10053" xr:uid="{70FE2DAA-12F7-4466-82F6-A9BC4A3EE044}"/>
    <cellStyle name="Comma 2 2 2 2 2 2 2 3" xfId="10054" xr:uid="{DD2D965E-4CB1-4FDD-82D1-A280D1836B0E}"/>
    <cellStyle name="Comma 2 2 2 2 2 2 3" xfId="10055" xr:uid="{5B9A1B3A-CB81-435A-8C4D-085934AD80A3}"/>
    <cellStyle name="Comma 2 2 2 2 2 2 3 2" xfId="10056" xr:uid="{8AA8F56E-E60F-4FCD-9549-C861C40851A8}"/>
    <cellStyle name="Comma 2 2 2 2 2 2 4" xfId="10057" xr:uid="{4436EFCB-7470-4A7B-AA5E-1AEDAC8AA679}"/>
    <cellStyle name="Comma 2 2 2 2 2 2 4 2" xfId="10058" xr:uid="{26222B2D-59F5-4F61-9FB0-205C690C4AC3}"/>
    <cellStyle name="Comma 2 2 2 2 2 2 5" xfId="10059" xr:uid="{01D1AAFC-2445-4B36-AAEC-500F6CAE80B0}"/>
    <cellStyle name="Comma 2 2 2 2 2 3" xfId="10060" xr:uid="{4915BC5D-D19A-4136-8D54-BAF699D7CA4F}"/>
    <cellStyle name="Comma 2 2 2 2 2 3 2" xfId="10061" xr:uid="{73DBFB6E-8DF1-4AAA-8157-159712B36BFA}"/>
    <cellStyle name="Comma 2 2 2 2 2 3 3" xfId="10062" xr:uid="{2578C705-ED15-488A-A890-315E44EA409E}"/>
    <cellStyle name="Comma 2 2 2 2 2 4" xfId="10063" xr:uid="{F3FE272A-4426-4E5D-865A-C36CF9B3B63B}"/>
    <cellStyle name="Comma 2 2 2 2 2 4 2" xfId="10064" xr:uid="{8355F73D-DA02-4FD2-B9BA-AC8BE225B8ED}"/>
    <cellStyle name="Comma 2 2 2 2 2 5" xfId="10065" xr:uid="{65E77860-86EA-4DBC-995F-529C2980A468}"/>
    <cellStyle name="Comma 2 2 2 2 2 5 2" xfId="10066" xr:uid="{3CA2A863-507F-4675-AF72-763679D8256C}"/>
    <cellStyle name="Comma 2 2 2 2 2 6" xfId="10067" xr:uid="{AE0EADCB-38FA-49DB-BEF6-07172E8DFE9A}"/>
    <cellStyle name="Comma 2 2 2 2 2 6 2" xfId="10068" xr:uid="{77A74285-B44A-47BA-8130-DAF0757D9D3C}"/>
    <cellStyle name="Comma 2 2 2 2 2 7" xfId="10069" xr:uid="{47FA1B4E-A51C-4B9B-B56A-674333B7F2DB}"/>
    <cellStyle name="Comma 2 2 2 2 2 8" xfId="10070" xr:uid="{AFC2A091-EE0B-44C8-BB4B-C23B39D59FFD}"/>
    <cellStyle name="Comma 2 2 2 2 3" xfId="10071" xr:uid="{A5528795-FFD7-4F93-85F6-93EA1632A72D}"/>
    <cellStyle name="Comma 2 2 2 2 3 2" xfId="10072" xr:uid="{8C248582-E6B9-436B-BC18-60C7142D1447}"/>
    <cellStyle name="Comma 2 2 2 2 3 2 2" xfId="10073" xr:uid="{C06E73BE-0E8F-4883-9004-9EF654370D58}"/>
    <cellStyle name="Comma 2 2 2 2 3 2 2 2" xfId="10074" xr:uid="{8BCEFBA0-ABA1-4664-8BD3-1BB31469B4E2}"/>
    <cellStyle name="Comma 2 2 2 2 3 2 3" xfId="10075" xr:uid="{C80BCFFC-EFF6-4C92-8967-03C9A4DB3F13}"/>
    <cellStyle name="Comma 2 2 2 2 3 2 3 2" xfId="10076" xr:uid="{5230194F-745F-4612-945D-6B5F5B9876D8}"/>
    <cellStyle name="Comma 2 2 2 2 3 2 4" xfId="10077" xr:uid="{0730C685-CAED-4123-96D1-E8B22BFB8EE3}"/>
    <cellStyle name="Comma 2 2 2 2 3 2 5" xfId="10078" xr:uid="{36FF7766-25C2-49DA-AEAB-77875CBA52FA}"/>
    <cellStyle name="Comma 2 2 2 2 3 3" xfId="10079" xr:uid="{F18D6124-DD0B-4A45-88AA-1FAE35D21CDD}"/>
    <cellStyle name="Comma 2 2 2 2 3 3 2" xfId="10080" xr:uid="{FFB58782-A3CD-4072-B066-D6818EC75026}"/>
    <cellStyle name="Comma 2 2 2 2 3 4" xfId="10081" xr:uid="{4E747BD3-FD60-4F85-B4D2-EC60AD63E8FD}"/>
    <cellStyle name="Comma 2 2 2 2 3 4 2" xfId="10082" xr:uid="{F2DE9076-9D73-40F4-9FB0-BE7951E2C32C}"/>
    <cellStyle name="Comma 2 2 2 2 3 5" xfId="10083" xr:uid="{B3A56111-895F-4124-A92B-0AFCD754DCDE}"/>
    <cellStyle name="Comma 2 2 2 2 3 5 2" xfId="10084" xr:uid="{38432EC8-3594-4AE9-ABDD-4DD019FC6AAF}"/>
    <cellStyle name="Comma 2 2 2 2 3 6" xfId="10085" xr:uid="{8072DE0E-A8F1-40B6-BB0B-52B1B56573CF}"/>
    <cellStyle name="Comma 2 2 2 2 4" xfId="10086" xr:uid="{38A811C1-0350-4EF1-B8DF-0C1F87F61425}"/>
    <cellStyle name="Comma 2 2 2 2 4 2" xfId="10087" xr:uid="{7F32A9E0-19BC-41C2-BC9D-6E8F38C598EE}"/>
    <cellStyle name="Comma 2 2 2 2 4 2 2" xfId="10088" xr:uid="{CF6C27F0-16EF-47B1-A534-49B6A0822B32}"/>
    <cellStyle name="Comma 2 2 2 2 4 2 2 2" xfId="10089" xr:uid="{67E42E10-D84A-4485-A222-A71CDAC36523}"/>
    <cellStyle name="Comma 2 2 2 2 4 2 3" xfId="10090" xr:uid="{99748880-76B2-44CD-8443-EA5BBF7FC95B}"/>
    <cellStyle name="Comma 2 2 2 2 4 2 3 2" xfId="10091" xr:uid="{14EEF1F7-60F7-4036-99BE-5B112D7684D7}"/>
    <cellStyle name="Comma 2 2 2 2 4 2 4" xfId="10092" xr:uid="{D185A4D5-92B3-4EBA-93DF-F41A632186A1}"/>
    <cellStyle name="Comma 2 2 2 2 4 3" xfId="10093" xr:uid="{8F887D17-FF09-4248-98F7-EFCFCBAB3666}"/>
    <cellStyle name="Comma 2 2 2 2 4 3 2" xfId="10094" xr:uid="{ED085D55-5CA7-4D5C-8445-16EB28039FDF}"/>
    <cellStyle name="Comma 2 2 2 2 4 4" xfId="10095" xr:uid="{9D925042-E06B-444C-8CFC-9740246AE7B1}"/>
    <cellStyle name="Comma 2 2 2 2 4 4 2" xfId="10096" xr:uid="{CD425A63-1FE3-4A48-ABFE-FA8C39F3068D}"/>
    <cellStyle name="Comma 2 2 2 2 4 5" xfId="10097" xr:uid="{EA555612-9EF8-4C30-9962-A30F7D27974A}"/>
    <cellStyle name="Comma 2 2 2 2 4 6" xfId="10098" xr:uid="{5356F55B-7593-4C1E-98F4-7098249F1DF9}"/>
    <cellStyle name="Comma 2 2 2 2 5" xfId="10099" xr:uid="{A3C407D6-EA35-4DF8-8EC8-6340314F394A}"/>
    <cellStyle name="Comma 2 2 2 2 5 2" xfId="10100" xr:uid="{8E590118-9DB7-4878-9EB8-500EB0A2C5CE}"/>
    <cellStyle name="Comma 2 2 2 2 5 2 2" xfId="10101" xr:uid="{EECAD974-DCA7-42D1-AC1A-02574C9AE949}"/>
    <cellStyle name="Comma 2 2 2 2 5 3" xfId="10102" xr:uid="{389E6B47-B511-4B0C-BB43-CC697DBD7554}"/>
    <cellStyle name="Comma 2 2 2 2 5 3 2" xfId="10103" xr:uid="{5AB87A3D-564A-4D5B-8AE4-F0849A4A1CCB}"/>
    <cellStyle name="Comma 2 2 2 2 5 4" xfId="10104" xr:uid="{79233B65-21E7-4157-B6D8-80F9BDE89062}"/>
    <cellStyle name="Comma 2 2 2 2 5 5" xfId="10105" xr:uid="{CBCB3B1D-EF60-43E1-8FBF-D2DC23B9D03B}"/>
    <cellStyle name="Comma 2 2 2 2 6" xfId="10106" xr:uid="{329A0ECA-EBB8-4320-82E5-F8CE7EE53451}"/>
    <cellStyle name="Comma 2 2 2 2 6 2" xfId="10107" xr:uid="{94D74A1E-E951-4416-8B44-24AF1BC798B9}"/>
    <cellStyle name="Comma 2 2 2 2 7" xfId="10108" xr:uid="{E2373A55-F2AF-46BD-9E3A-63F9F476D58A}"/>
    <cellStyle name="Comma 2 2 2 2 7 2" xfId="10109" xr:uid="{8045D1C5-2AF0-433B-992F-F0F9ACA20CCB}"/>
    <cellStyle name="Comma 2 2 2 2 8" xfId="10110" xr:uid="{41DF4C18-A314-42D4-B558-16FADC281D5D}"/>
    <cellStyle name="Comma 2 2 2 2 8 2" xfId="10111" xr:uid="{BA5C41C0-7D38-4D6C-828B-3EB26E1E576E}"/>
    <cellStyle name="Comma 2 2 2 2 9" xfId="10112" xr:uid="{AF5C5910-A42D-4550-B9A0-4D953F1A2523}"/>
    <cellStyle name="Comma 2 2 2 2 9 2" xfId="10113" xr:uid="{00F79377-92C5-4CE9-B4F3-73679D076C56}"/>
    <cellStyle name="Comma 2 2 2 3" xfId="10114" xr:uid="{98D0C822-FF96-45EB-BA44-7E5D377B952F}"/>
    <cellStyle name="Comma 2 2 2 3 10" xfId="10115" xr:uid="{3F77E077-C275-4ECB-BEAF-3B173BFDDF9B}"/>
    <cellStyle name="Comma 2 2 2 3 2" xfId="10116" xr:uid="{DB7FA0CF-10A2-4662-9C75-59D680560300}"/>
    <cellStyle name="Comma 2 2 2 3 2 2" xfId="10117" xr:uid="{6C735854-E0C0-4E33-B6AE-7957EFC6B20D}"/>
    <cellStyle name="Comma 2 2 2 3 2 2 2" xfId="10118" xr:uid="{3D9CC436-0C2C-4FA1-A6EA-E6B9AC09ED0A}"/>
    <cellStyle name="Comma 2 2 2 3 2 2 2 2" xfId="10119" xr:uid="{52A3B1F5-EA3C-405A-B800-6CFC8B16807A}"/>
    <cellStyle name="Comma 2 2 2 3 2 2 3" xfId="10120" xr:uid="{1C2CFA94-4769-4FAF-940F-7F941932D32C}"/>
    <cellStyle name="Comma 2 2 2 3 2 2 4" xfId="10121" xr:uid="{706D03A8-C3AD-455E-B20E-4EE7F743F256}"/>
    <cellStyle name="Comma 2 2 2 3 2 3" xfId="10122" xr:uid="{2139B933-8AF9-4E04-9E1B-8C5E4F1BB00D}"/>
    <cellStyle name="Comma 2 2 2 3 2 3 2" xfId="10123" xr:uid="{543B552C-21EA-4213-8D18-44945BE695CF}"/>
    <cellStyle name="Comma 2 2 2 3 2 3 3" xfId="10124" xr:uid="{A3FF5514-74D1-41B6-9FC6-EF3950D7EAF5}"/>
    <cellStyle name="Comma 2 2 2 3 2 4" xfId="10125" xr:uid="{17D5875F-A4BD-46FD-87F6-9D47B0D1C95D}"/>
    <cellStyle name="Comma 2 2 2 3 2 4 2" xfId="10126" xr:uid="{51857E82-7501-4C0F-8E30-D61C7B26395D}"/>
    <cellStyle name="Comma 2 2 2 3 2 5" xfId="10127" xr:uid="{2B74B39D-3C2B-4FB8-BFE2-28FEEB428332}"/>
    <cellStyle name="Comma 2 2 2 3 2 5 2" xfId="10128" xr:uid="{03FB98AA-89B8-493A-8F87-35847AE47124}"/>
    <cellStyle name="Comma 2 2 2 3 2 6" xfId="10129" xr:uid="{C95C057B-6E80-4DF9-A1AA-7C41AE3DB09A}"/>
    <cellStyle name="Comma 2 2 2 3 2 7" xfId="10130" xr:uid="{8E756895-59A9-41B8-B961-ABBAA6654C76}"/>
    <cellStyle name="Comma 2 2 2 3 3" xfId="10131" xr:uid="{5149C0E9-8F31-4C59-9CC3-FEFFC3D80A88}"/>
    <cellStyle name="Comma 2 2 2 3 3 2" xfId="10132" xr:uid="{005E6B11-9354-45C7-8001-8215E4598B06}"/>
    <cellStyle name="Comma 2 2 2 3 3 2 2" xfId="10133" xr:uid="{0060173E-341C-4632-9813-32840F4549C7}"/>
    <cellStyle name="Comma 2 2 2 3 3 3" xfId="10134" xr:uid="{7F842693-538D-454A-B6AE-BAA225CF4C52}"/>
    <cellStyle name="Comma 2 2 2 3 3 4" xfId="10135" xr:uid="{3E540BA8-3C4B-4EB1-8E4E-4267F142D28E}"/>
    <cellStyle name="Comma 2 2 2 3 4" xfId="10136" xr:uid="{DFFFF17E-E30B-4979-909D-55F7178AAC3D}"/>
    <cellStyle name="Comma 2 2 2 3 4 2" xfId="10137" xr:uid="{6B3F6036-5F68-4C9D-991C-76E07C65710A}"/>
    <cellStyle name="Comma 2 2 2 3 4 3" xfId="10138" xr:uid="{93F40EED-CDA5-485A-BAFE-B00BBFE81DB6}"/>
    <cellStyle name="Comma 2 2 2 3 5" xfId="10139" xr:uid="{E15BF6B7-2484-4D63-BFDC-FF634E55EAD3}"/>
    <cellStyle name="Comma 2 2 2 3 5 2" xfId="10140" xr:uid="{629160CA-41EC-4CE3-8C75-DC87DA104EDA}"/>
    <cellStyle name="Comma 2 2 2 3 5 3" xfId="10141" xr:uid="{375C5E12-8D25-44A6-BDEE-788A9DE73FC0}"/>
    <cellStyle name="Comma 2 2 2 3 6" xfId="10142" xr:uid="{3AC24C6B-42EC-4324-B06A-92BCDCA147F7}"/>
    <cellStyle name="Comma 2 2 2 3 6 2" xfId="10143" xr:uid="{55C7C5B6-3E5F-4B42-8E8F-650940AAA293}"/>
    <cellStyle name="Comma 2 2 2 3 7" xfId="10144" xr:uid="{397AF26A-9381-498D-BF18-EB5DAFBF7BE0}"/>
    <cellStyle name="Comma 2 2 2 3 7 2" xfId="10145" xr:uid="{230591B2-5320-4290-AC2E-A19301B6AF8E}"/>
    <cellStyle name="Comma 2 2 2 3 8" xfId="10146" xr:uid="{4B8FEF42-49A0-46D0-B92F-C722312FCBC9}"/>
    <cellStyle name="Comma 2 2 2 3 9" xfId="10147" xr:uid="{DEA785D2-BBAD-4E97-9CE5-0465C31325A6}"/>
    <cellStyle name="Comma 2 2 2 4" xfId="10148" xr:uid="{147676DE-80EE-445C-A27C-0BF869760A91}"/>
    <cellStyle name="Comma 2 2 2 4 10" xfId="10149" xr:uid="{C5D84A23-07A8-4A54-B186-83A9E3682D5A}"/>
    <cellStyle name="Comma 2 2 2 4 2" xfId="10150" xr:uid="{4E759810-F6AB-477B-ABC0-429630F71C92}"/>
    <cellStyle name="Comma 2 2 2 4 2 2" xfId="10151" xr:uid="{CFE242CF-B8D5-4812-A305-31587C6156F8}"/>
    <cellStyle name="Comma 2 2 2 4 2 2 2" xfId="10152" xr:uid="{0C54404D-7689-4896-A3B0-C2A72092266F}"/>
    <cellStyle name="Comma 2 2 2 4 2 2 2 2" xfId="10153" xr:uid="{FBA4771F-C17A-4F5E-99A9-2A612ED61087}"/>
    <cellStyle name="Comma 2 2 2 4 2 2 3" xfId="10154" xr:uid="{47004AB7-79D4-42BB-A625-C220F03BAFE0}"/>
    <cellStyle name="Comma 2 2 2 4 2 2 4" xfId="10155" xr:uid="{442F8934-0416-4D5C-9496-C97DCB2B30EE}"/>
    <cellStyle name="Comma 2 2 2 4 2 3" xfId="10156" xr:uid="{C2FB9857-25E3-4756-9DD8-0FCCD78060A4}"/>
    <cellStyle name="Comma 2 2 2 4 2 3 2" xfId="10157" xr:uid="{803341DD-81B2-40BC-A75D-594DDEBDEB61}"/>
    <cellStyle name="Comma 2 2 2 4 2 3 3" xfId="10158" xr:uid="{3E3000A4-1F7E-4719-90B3-B0AE3502373F}"/>
    <cellStyle name="Comma 2 2 2 4 2 4" xfId="10159" xr:uid="{0B64FF2A-43C9-40BA-9FDA-203284BA888B}"/>
    <cellStyle name="Comma 2 2 2 4 2 4 2" xfId="10160" xr:uid="{EAF6FE37-A93E-4281-A9C3-7F56420D743B}"/>
    <cellStyle name="Comma 2 2 2 4 2 5" xfId="10161" xr:uid="{3F40ACC4-E038-4FB0-AF90-5BB79B8E7FD4}"/>
    <cellStyle name="Comma 2 2 2 4 2 5 2" xfId="10162" xr:uid="{3FE3C28F-A5DA-4BA4-ADB4-62DFA64D11DF}"/>
    <cellStyle name="Comma 2 2 2 4 2 6" xfId="10163" xr:uid="{211517B4-E5BB-42BB-9445-C71DE5C81473}"/>
    <cellStyle name="Comma 2 2 2 4 2 7" xfId="10164" xr:uid="{DBF6EEBE-121D-4054-819C-927648CD8F8E}"/>
    <cellStyle name="Comma 2 2 2 4 3" xfId="10165" xr:uid="{A3A2FD18-0F59-4362-8DB1-40B9E740DBBF}"/>
    <cellStyle name="Comma 2 2 2 4 3 2" xfId="10166" xr:uid="{176B925C-E2D1-4E2A-AB98-B85387C03F8C}"/>
    <cellStyle name="Comma 2 2 2 4 3 2 2" xfId="10167" xr:uid="{BD3C70BA-F0C1-451F-8558-033C023052B9}"/>
    <cellStyle name="Comma 2 2 2 4 3 3" xfId="10168" xr:uid="{03177198-4BAF-4C33-8FA1-8495048D8FDE}"/>
    <cellStyle name="Comma 2 2 2 4 3 4" xfId="10169" xr:uid="{A1A587D3-75BE-41B1-A4B2-BD37424C2713}"/>
    <cellStyle name="Comma 2 2 2 4 4" xfId="10170" xr:uid="{28C15575-537A-4FBF-AA05-507DEF032664}"/>
    <cellStyle name="Comma 2 2 2 4 4 2" xfId="10171" xr:uid="{BADD1A4F-B73E-4E13-92FA-23708E5AC42A}"/>
    <cellStyle name="Comma 2 2 2 4 4 3" xfId="10172" xr:uid="{E2D78973-7540-4861-B8F0-DB9882E0BEC5}"/>
    <cellStyle name="Comma 2 2 2 4 5" xfId="10173" xr:uid="{472D029A-B41C-4B26-BD76-DD3BA454677E}"/>
    <cellStyle name="Comma 2 2 2 4 5 2" xfId="10174" xr:uid="{BD51E74F-2C87-4AD5-97C6-FD78B0C801C8}"/>
    <cellStyle name="Comma 2 2 2 4 5 3" xfId="10175" xr:uid="{84641049-02BE-433D-BDCD-3DB107E65272}"/>
    <cellStyle name="Comma 2 2 2 4 6" xfId="10176" xr:uid="{DEB726D4-E6E9-4496-8448-E13771D5935C}"/>
    <cellStyle name="Comma 2 2 2 4 6 2" xfId="10177" xr:uid="{0FC1CF90-EDC7-4D18-A0C4-F81C6F3C4BD7}"/>
    <cellStyle name="Comma 2 2 2 4 7" xfId="10178" xr:uid="{9FBC9F61-9D40-41CB-B935-D9E9722F7A6E}"/>
    <cellStyle name="Comma 2 2 2 4 7 2" xfId="10179" xr:uid="{8C8BA565-778B-4A79-AC19-673376ADF1B0}"/>
    <cellStyle name="Comma 2 2 2 4 8" xfId="10180" xr:uid="{8089BDEE-59EC-445C-BE84-9226D3DF412A}"/>
    <cellStyle name="Comma 2 2 2 4 9" xfId="10181" xr:uid="{A3F9302F-A09C-49F4-8774-ABDC3AAAE048}"/>
    <cellStyle name="Comma 2 2 2 5" xfId="10182" xr:uid="{01DA8AE0-CCAB-4801-B455-72CE2749CE43}"/>
    <cellStyle name="Comma 2 2 2 5 2" xfId="10183" xr:uid="{B0EA37B1-5C2D-4365-91DB-C1B15EA32A67}"/>
    <cellStyle name="Comma 2 2 2 5 2 2" xfId="10184" xr:uid="{C2D82CAE-9EA7-46D0-9FBC-185302F62502}"/>
    <cellStyle name="Comma 2 2 2 5 2 2 2" xfId="10185" xr:uid="{7A8A38BD-0A9C-4A75-84DE-AF35A7831ECE}"/>
    <cellStyle name="Comma 2 2 2 5 2 2 2 2" xfId="10186" xr:uid="{FEDA74B2-6C49-42E8-B933-1EB0B740C871}"/>
    <cellStyle name="Comma 2 2 2 5 2 2 3" xfId="10187" xr:uid="{4F8FCCA4-E829-4FD8-9986-9DDB0C20A151}"/>
    <cellStyle name="Comma 2 2 2 5 2 2 4" xfId="10188" xr:uid="{6C1AF2C5-6E07-4486-8CF7-A81F6214206E}"/>
    <cellStyle name="Comma 2 2 2 5 2 3" xfId="10189" xr:uid="{DB7DC71F-485C-49C8-9AA6-A31D53378B67}"/>
    <cellStyle name="Comma 2 2 2 5 2 3 2" xfId="10190" xr:uid="{F117D76B-DA1A-4B1E-B58D-9E237EAC7B1D}"/>
    <cellStyle name="Comma 2 2 2 5 2 3 3" xfId="10191" xr:uid="{1DBB48C0-1F65-47CB-87CD-D7774E47EFC8}"/>
    <cellStyle name="Comma 2 2 2 5 2 4" xfId="10192" xr:uid="{11AD9A13-C66E-40D8-B766-B4B49510F63A}"/>
    <cellStyle name="Comma 2 2 2 5 2 4 2" xfId="10193" xr:uid="{12831147-D00B-45D3-B598-44BA43E11121}"/>
    <cellStyle name="Comma 2 2 2 5 2 5" xfId="10194" xr:uid="{C1FBF41D-D019-49AC-8884-DC7AB5CAF2E4}"/>
    <cellStyle name="Comma 2 2 2 5 2 5 2" xfId="10195" xr:uid="{43538546-27C9-4ED6-A40F-B1DDC5CBBD99}"/>
    <cellStyle name="Comma 2 2 2 5 2 6" xfId="10196" xr:uid="{B1263B12-F668-4BF0-8FB7-2C7DA7112D3A}"/>
    <cellStyle name="Comma 2 2 2 5 2 7" xfId="10197" xr:uid="{4BCEA45B-9A17-49F7-B13A-A63E30F3163A}"/>
    <cellStyle name="Comma 2 2 2 5 3" xfId="10198" xr:uid="{494C6047-D8E6-4CA2-A1CB-740A83A35BFF}"/>
    <cellStyle name="Comma 2 2 2 5 3 2" xfId="10199" xr:uid="{E2F06D14-4E61-4266-A79F-5AB072C1DB52}"/>
    <cellStyle name="Comma 2 2 2 5 3 2 2" xfId="10200" xr:uid="{392DA607-272A-4AE9-BC88-4D0810D6E568}"/>
    <cellStyle name="Comma 2 2 2 5 3 3" xfId="10201" xr:uid="{108AB9C6-85D2-4446-B216-281622F329EE}"/>
    <cellStyle name="Comma 2 2 2 5 3 4" xfId="10202" xr:uid="{CD253715-39CD-4393-A3A5-63A7CCA8A9D1}"/>
    <cellStyle name="Comma 2 2 2 5 4" xfId="10203" xr:uid="{542B49B3-89B2-4063-8BE2-108AF683085A}"/>
    <cellStyle name="Comma 2 2 2 5 4 2" xfId="10204" xr:uid="{D6A92E28-3703-43A3-8D85-AB774C7B5806}"/>
    <cellStyle name="Comma 2 2 2 5 4 3" xfId="10205" xr:uid="{B286E20D-6C1F-43DD-B9EF-495744AB6B12}"/>
    <cellStyle name="Comma 2 2 2 5 5" xfId="10206" xr:uid="{37A01078-FCEA-478C-9ADA-71F03387F30E}"/>
    <cellStyle name="Comma 2 2 2 5 5 2" xfId="10207" xr:uid="{EC2DEAE1-FE2E-4FED-A229-175EAD6A6340}"/>
    <cellStyle name="Comma 2 2 2 5 6" xfId="10208" xr:uid="{C988009C-835C-4C32-978E-E4657EF246F2}"/>
    <cellStyle name="Comma 2 2 2 5 6 2" xfId="10209" xr:uid="{BFCE1897-21CA-45E1-AB5E-C5A65AF5A2C1}"/>
    <cellStyle name="Comma 2 2 2 5 7" xfId="10210" xr:uid="{67D3D83A-B11F-4215-99B6-5E74F74A366B}"/>
    <cellStyle name="Comma 2 2 2 5 8" xfId="10211" xr:uid="{9CF39FB0-DD00-4E48-A94A-DE805B45D925}"/>
    <cellStyle name="Comma 2 2 2 5 9" xfId="10212" xr:uid="{19970CB5-47E9-412E-A36F-18A55D8CC320}"/>
    <cellStyle name="Comma 2 2 2 6" xfId="10213" xr:uid="{1E171DD8-4D3D-465B-97EB-422ABB4F5340}"/>
    <cellStyle name="Comma 2 2 2 6 2" xfId="10214" xr:uid="{078D3AAE-CADD-486E-A73A-82B4A33F3FBD}"/>
    <cellStyle name="Comma 2 2 2 6 2 2" xfId="10215" xr:uid="{D453B79F-A7F0-4F58-A3CB-8713D5FE0236}"/>
    <cellStyle name="Comma 2 2 2 6 2 2 2" xfId="10216" xr:uid="{6E642AB4-A3E6-4FD4-9C4E-609097E25D03}"/>
    <cellStyle name="Comma 2 2 2 6 2 2 2 2" xfId="10217" xr:uid="{BCF9B37E-4E8D-43BA-92D2-AF2C6AC99A31}"/>
    <cellStyle name="Comma 2 2 2 6 2 2 3" xfId="10218" xr:uid="{88E94146-12FB-43DE-8FBF-A48102F614F4}"/>
    <cellStyle name="Comma 2 2 2 6 2 2 4" xfId="10219" xr:uid="{3FA4452B-9AC7-4CCF-B909-6FE86B7A5972}"/>
    <cellStyle name="Comma 2 2 2 6 2 3" xfId="10220" xr:uid="{337FB982-6F1D-46E8-8BF8-C1EBD64A9915}"/>
    <cellStyle name="Comma 2 2 2 6 2 3 2" xfId="10221" xr:uid="{17F2C7BD-0153-4BD1-A580-94F1F6D93084}"/>
    <cellStyle name="Comma 2 2 2 6 2 3 3" xfId="10222" xr:uid="{314745C8-E9D3-4011-BF84-C166B3B497B8}"/>
    <cellStyle name="Comma 2 2 2 6 2 4" xfId="10223" xr:uid="{589147A4-ECA0-4DA5-AFFB-B68D5A60FB41}"/>
    <cellStyle name="Comma 2 2 2 6 2 4 2" xfId="10224" xr:uid="{CE9449E7-FB1C-47DB-8160-5BB66DF5D2BC}"/>
    <cellStyle name="Comma 2 2 2 6 2 5" xfId="10225" xr:uid="{ACB6E48D-9959-404F-A92A-6139E232766A}"/>
    <cellStyle name="Comma 2 2 2 6 3" xfId="10226" xr:uid="{1C74CA2F-E7D4-49DC-8120-1D0000210F0A}"/>
    <cellStyle name="Comma 2 2 2 6 3 2" xfId="10227" xr:uid="{052E0001-DE2D-4A33-B30D-3A657332171F}"/>
    <cellStyle name="Comma 2 2 2 6 3 2 2" xfId="10228" xr:uid="{C2710598-E703-4851-8006-827BF22EA2EC}"/>
    <cellStyle name="Comma 2 2 2 6 3 3" xfId="10229" xr:uid="{8042520A-ACDF-44A1-BCD5-CCACF9DD3731}"/>
    <cellStyle name="Comma 2 2 2 6 3 4" xfId="10230" xr:uid="{21055100-C1F3-4ED2-910B-FC3EED45700A}"/>
    <cellStyle name="Comma 2 2 2 6 4" xfId="10231" xr:uid="{FABC1FF8-CAF5-4A92-AA74-74D1AC8F027C}"/>
    <cellStyle name="Comma 2 2 2 6 4 2" xfId="10232" xr:uid="{90FC425B-2362-488A-B77D-89F847CD11BA}"/>
    <cellStyle name="Comma 2 2 2 6 4 3" xfId="10233" xr:uid="{FAE1799F-A5C7-4D47-93C6-6F654A13687B}"/>
    <cellStyle name="Comma 2 2 2 6 5" xfId="10234" xr:uid="{C03C1BD3-1700-4128-B68F-FDC8CA358A7A}"/>
    <cellStyle name="Comma 2 2 2 6 5 2" xfId="10235" xr:uid="{EE710F66-73BE-45C8-AF6A-6479C97C1FA1}"/>
    <cellStyle name="Comma 2 2 2 6 6" xfId="10236" xr:uid="{EA5A0130-476F-4B07-B0A5-70E2B8B93F08}"/>
    <cellStyle name="Comma 2 2 2 6 6 2" xfId="10237" xr:uid="{C714ED81-4FA0-434C-A113-2A2A79B5FA8D}"/>
    <cellStyle name="Comma 2 2 2 6 7" xfId="10238" xr:uid="{28840D1F-F6C6-4E91-80FA-3D4B00FD4711}"/>
    <cellStyle name="Comma 2 2 2 6 8" xfId="10239" xr:uid="{05C809C5-F1FD-4187-B56A-D2F046BF5610}"/>
    <cellStyle name="Comma 2 2 2 7" xfId="10240" xr:uid="{5B91F88A-A15E-472E-A31F-4A25B55DCB83}"/>
    <cellStyle name="Comma 2 2 2 7 2" xfId="10241" xr:uid="{F34D6B16-24F5-4858-B704-12329D4A8D25}"/>
    <cellStyle name="Comma 2 2 2 7 2 2" xfId="10242" xr:uid="{9F9FCF63-5124-49CF-B46A-E7B41555DA91}"/>
    <cellStyle name="Comma 2 2 2 7 2 2 2" xfId="10243" xr:uid="{BC34D26B-6230-4F22-97ED-AE2EB595655C}"/>
    <cellStyle name="Comma 2 2 2 7 2 2 2 2" xfId="10244" xr:uid="{AE648719-8529-4F36-B49B-25D2A55069FD}"/>
    <cellStyle name="Comma 2 2 2 7 2 2 3" xfId="10245" xr:uid="{B4A9FE04-1770-4972-8E68-1DA1172A9D19}"/>
    <cellStyle name="Comma 2 2 2 7 2 3" xfId="10246" xr:uid="{BC932947-9738-47B4-999F-47D5BB674667}"/>
    <cellStyle name="Comma 2 2 2 7 2 3 2" xfId="10247" xr:uid="{32C5D588-EDBC-4091-AA97-F287784AEC30}"/>
    <cellStyle name="Comma 2 2 2 7 2 4" xfId="10248" xr:uid="{EDF8302B-305F-4F09-B6FD-47E658FD7298}"/>
    <cellStyle name="Comma 2 2 2 7 2 5" xfId="10249" xr:uid="{D2668069-82C6-4BD4-8966-BC964727E55F}"/>
    <cellStyle name="Comma 2 2 2 7 3" xfId="10250" xr:uid="{D9AB10A6-6FBF-4496-9A1A-3868B2E974A4}"/>
    <cellStyle name="Comma 2 2 2 7 3 2" xfId="10251" xr:uid="{C7A213D5-846A-4277-95FC-5F3E578CB42C}"/>
    <cellStyle name="Comma 2 2 2 7 3 2 2" xfId="10252" xr:uid="{D44338CF-55D3-4A13-898D-99644BA6E5D5}"/>
    <cellStyle name="Comma 2 2 2 7 3 3" xfId="10253" xr:uid="{1AF0AF21-7CCC-4BEA-82F8-35A633582620}"/>
    <cellStyle name="Comma 2 2 2 7 3 4" xfId="10254" xr:uid="{AC684D8F-37DC-4206-A00B-756EB6C6EC39}"/>
    <cellStyle name="Comma 2 2 2 7 4" xfId="10255" xr:uid="{E0F32944-C61D-4D1A-B9CF-871B4CC54DA6}"/>
    <cellStyle name="Comma 2 2 2 7 4 2" xfId="10256" xr:uid="{5548F1F5-1C56-4530-96CF-09F54170A927}"/>
    <cellStyle name="Comma 2 2 2 7 4 3" xfId="10257" xr:uid="{77F4E63E-1595-4CA1-B239-1AA132858AC6}"/>
    <cellStyle name="Comma 2 2 2 7 5" xfId="10258" xr:uid="{52B261B3-8914-4DCD-97CA-58E8FEE66D17}"/>
    <cellStyle name="Comma 2 2 2 7 5 2" xfId="10259" xr:uid="{3D4C6091-D0A6-4103-91B7-C5279A07326C}"/>
    <cellStyle name="Comma 2 2 2 7 6" xfId="10260" xr:uid="{B4E1F49A-8200-4CA9-8FBA-425441407CBF}"/>
    <cellStyle name="Comma 2 2 2 7 7" xfId="10261" xr:uid="{94C77DD8-8172-4A87-B9F2-DD8A7A106578}"/>
    <cellStyle name="Comma 2 2 2 8" xfId="10262" xr:uid="{77F05F56-DC87-4CAD-A56A-5FA46044F68F}"/>
    <cellStyle name="Comma 2 2 2 8 2" xfId="10263" xr:uid="{04D3234B-8FD2-465F-96AD-1B92081F29F9}"/>
    <cellStyle name="Comma 2 2 2 8 2 2" xfId="10264" xr:uid="{E822B350-F5DE-4E7B-ADB0-AC6087BC0BB0}"/>
    <cellStyle name="Comma 2 2 2 8 2 2 2" xfId="10265" xr:uid="{3892D1EE-CBD6-440A-BD84-E0642AF4F480}"/>
    <cellStyle name="Comma 2 2 2 8 2 3" xfId="10266" xr:uid="{08EFF2E2-8568-4AAC-97A1-868C563E7215}"/>
    <cellStyle name="Comma 2 2 2 8 3" xfId="10267" xr:uid="{FD3653A2-A8A1-45F2-AD24-D28069347549}"/>
    <cellStyle name="Comma 2 2 2 8 3 2" xfId="10268" xr:uid="{5723041B-64DC-4AB2-BABD-77F084E91D83}"/>
    <cellStyle name="Comma 2 2 2 8 4" xfId="10269" xr:uid="{E9F3DB64-1F89-45CB-89B8-E79016990E64}"/>
    <cellStyle name="Comma 2 2 2 8 5" xfId="10270" xr:uid="{45B6348E-1813-4505-ACCB-EAE7220DE6E7}"/>
    <cellStyle name="Comma 2 2 2 9" xfId="10271" xr:uid="{B06991C3-97F1-46BA-911F-16D7F3AAB692}"/>
    <cellStyle name="Comma 2 2 2 9 2" xfId="10272" xr:uid="{1BABA977-26A8-4416-B9BB-3B49AB7C119B}"/>
    <cellStyle name="Comma 2 2 2 9 2 2" xfId="10273" xr:uid="{6A5B85E6-30DE-4571-AC9C-7F83D1C337A0}"/>
    <cellStyle name="Comma 2 2 2 9 3" xfId="10274" xr:uid="{385DE62B-B8BB-45AA-B3B3-218E1DEFE1C2}"/>
    <cellStyle name="Comma 2 2 2 9 4" xfId="10275" xr:uid="{987AD8FE-138C-4FFA-B040-D56333D2FED6}"/>
    <cellStyle name="Comma 2 2 20" xfId="10276" xr:uid="{67EFAF91-C5B7-4115-8229-52BF85E78F24}"/>
    <cellStyle name="Comma 2 2 21" xfId="10277" xr:uid="{78142A72-B1B7-4A77-B57D-6F2B628EEA00}"/>
    <cellStyle name="Comma 2 2 22" xfId="42254" xr:uid="{D64D7BC3-4E7E-441D-ACB6-A77833FF40F6}"/>
    <cellStyle name="Comma 2 2 3" xfId="10278" xr:uid="{A7C4595E-FACD-475D-908F-77ECFE394CFE}"/>
    <cellStyle name="Comma 2 2 3 10" xfId="10279" xr:uid="{74561175-F1C1-4F44-95FB-BCC80920320F}"/>
    <cellStyle name="Comma 2 2 3 10 2" xfId="10280" xr:uid="{5C5F36D1-6840-4D16-B927-2E94C48E61C1}"/>
    <cellStyle name="Comma 2 2 3 11" xfId="10281" xr:uid="{79926E6D-DFF6-47F3-A573-9E829B0A5380}"/>
    <cellStyle name="Comma 2 2 3 11 2" xfId="10282" xr:uid="{53ABDA55-92B3-4AD0-99DF-1A6132BCF046}"/>
    <cellStyle name="Comma 2 2 3 12" xfId="10283" xr:uid="{D81659FE-FF14-438C-B57F-974645286F69}"/>
    <cellStyle name="Comma 2 2 3 13" xfId="10284" xr:uid="{732B156D-1913-406A-93AA-6CEAADA90497}"/>
    <cellStyle name="Comma 2 2 3 14" xfId="10285" xr:uid="{9577A51C-ADE5-47ED-A22B-0880154E4B26}"/>
    <cellStyle name="Comma 2 2 3 15" xfId="10286" xr:uid="{6D22F0FE-785D-4DBA-A743-680DF41970D4}"/>
    <cellStyle name="Comma 2 2 3 16" xfId="10287" xr:uid="{6E2FA980-F1BF-4078-8E19-33A6431F042F}"/>
    <cellStyle name="Comma 2 2 3 2" xfId="10288" xr:uid="{65B9FBF0-6E78-448F-B446-88782C5C9BFC}"/>
    <cellStyle name="Comma 2 2 3 2 2" xfId="10289" xr:uid="{2DF9355A-480F-4A74-9EAF-FD1653EB57ED}"/>
    <cellStyle name="Comma 2 2 3 2 2 2" xfId="10290" xr:uid="{2AF506FD-7965-4004-AA0C-24A96C8A0024}"/>
    <cellStyle name="Comma 2 2 3 2 2 2 2" xfId="10291" xr:uid="{9C63ECC9-20F9-4BEB-A50C-FFEB43F883C5}"/>
    <cellStyle name="Comma 2 2 3 2 2 2 2 2" xfId="10292" xr:uid="{C9F29AD2-76A2-407B-92B3-CA2D0D27639C}"/>
    <cellStyle name="Comma 2 2 3 2 2 2 3" xfId="10293" xr:uid="{547D833E-CAC5-4090-8A00-612422BBA730}"/>
    <cellStyle name="Comma 2 2 3 2 2 2 4" xfId="10294" xr:uid="{72F53CC9-C680-4AF4-AEF9-93787525A9AE}"/>
    <cellStyle name="Comma 2 2 3 2 2 3" xfId="10295" xr:uid="{FFCBB867-F102-4A35-B953-CD7E5429B907}"/>
    <cellStyle name="Comma 2 2 3 2 2 3 2" xfId="10296" xr:uid="{389E40D0-7F51-476A-937E-5B458FE7C219}"/>
    <cellStyle name="Comma 2 2 3 2 2 3 3" xfId="10297" xr:uid="{C0B50A45-4EA9-4BE0-B763-A71BF3C0A9BA}"/>
    <cellStyle name="Comma 2 2 3 2 2 4" xfId="10298" xr:uid="{C9EFB850-777C-471F-BF84-9D87DDEA383E}"/>
    <cellStyle name="Comma 2 2 3 2 2 4 2" xfId="10299" xr:uid="{344B9997-3C6C-43CC-B527-97DE3CC84257}"/>
    <cellStyle name="Comma 2 2 3 2 2 5" xfId="10300" xr:uid="{1F9553F7-8F5E-4BE3-92FC-B5F8C685E462}"/>
    <cellStyle name="Comma 2 2 3 2 2 5 2" xfId="10301" xr:uid="{08A2F0A9-3B5E-48DC-81BF-1D7365E1BE86}"/>
    <cellStyle name="Comma 2 2 3 2 2 6" xfId="10302" xr:uid="{0D5BDCC7-1843-43D8-B2B8-AC442C6EAD5B}"/>
    <cellStyle name="Comma 2 2 3 2 2 7" xfId="10303" xr:uid="{DCE4C14E-B63E-4F1B-AD95-FA0BFC7139B9}"/>
    <cellStyle name="Comma 2 2 3 2 3" xfId="10304" xr:uid="{EA98B984-9300-44F7-B002-0EC9CAAD88A3}"/>
    <cellStyle name="Comma 2 2 3 2 3 2" xfId="10305" xr:uid="{7DBCA1BE-BCD4-4724-A61B-C20BA739805F}"/>
    <cellStyle name="Comma 2 2 3 2 3 2 2" xfId="10306" xr:uid="{F26CF68C-E96A-4C6A-9195-9644017834CF}"/>
    <cellStyle name="Comma 2 2 3 2 3 3" xfId="10307" xr:uid="{C3E8D28E-88D0-4259-9ACB-8690E7CF4B05}"/>
    <cellStyle name="Comma 2 2 3 2 3 4" xfId="10308" xr:uid="{51EC7EF2-3690-429C-8DA2-61F1D3655A55}"/>
    <cellStyle name="Comma 2 2 3 2 4" xfId="10309" xr:uid="{488FEF71-F619-4607-BF3F-2F34C4B5A427}"/>
    <cellStyle name="Comma 2 2 3 2 4 2" xfId="10310" xr:uid="{334277EA-B13D-4485-AC7E-152184E81A1D}"/>
    <cellStyle name="Comma 2 2 3 2 4 3" xfId="10311" xr:uid="{DAB808DC-F223-45BD-8418-9FCBF2F3686B}"/>
    <cellStyle name="Comma 2 2 3 2 5" xfId="10312" xr:uid="{E03951DC-F0A2-4985-AFE1-4BE1141915A0}"/>
    <cellStyle name="Comma 2 2 3 2 5 2" xfId="10313" xr:uid="{AAE47118-6D01-46A0-9B7D-47A9A3284A34}"/>
    <cellStyle name="Comma 2 2 3 2 6" xfId="10314" xr:uid="{44B01696-505E-456A-B0A0-405E5A54AF70}"/>
    <cellStyle name="Comma 2 2 3 2 6 2" xfId="10315" xr:uid="{EFB1061B-C842-4AEC-B702-D58F197004C4}"/>
    <cellStyle name="Comma 2 2 3 2 7" xfId="10316" xr:uid="{046EEC86-058E-4018-B49A-CB55EA22E153}"/>
    <cellStyle name="Comma 2 2 3 2 7 2" xfId="10317" xr:uid="{E97A13FF-5AD9-4F9A-8BBA-D3DFE0A993C2}"/>
    <cellStyle name="Comma 2 2 3 2 8" xfId="10318" xr:uid="{4A45E69D-0D8A-4C6A-B023-AB9B360A6ED2}"/>
    <cellStyle name="Comma 2 2 3 2 9" xfId="10319" xr:uid="{903380D8-12AF-43C5-A7F1-A64F87B8BEEC}"/>
    <cellStyle name="Comma 2 2 3 3" xfId="10320" xr:uid="{9AEB0959-1992-43CE-81E3-B314E8952A29}"/>
    <cellStyle name="Comma 2 2 3 3 2" xfId="10321" xr:uid="{937C9057-93CE-497F-9FB1-4853C56AC577}"/>
    <cellStyle name="Comma 2 2 3 3 2 2" xfId="10322" xr:uid="{B3EFD52C-9DC8-4F2A-8FAC-5F42208B6571}"/>
    <cellStyle name="Comma 2 2 3 3 2 2 2" xfId="10323" xr:uid="{52D3D8E3-0397-4A13-B6F5-F000C82B7E14}"/>
    <cellStyle name="Comma 2 2 3 3 2 2 2 2" xfId="10324" xr:uid="{815446B1-D9C6-4184-B300-C6547CFF2650}"/>
    <cellStyle name="Comma 2 2 3 3 2 2 3" xfId="10325" xr:uid="{D0A9EE57-0440-40AD-8D72-945F889CB378}"/>
    <cellStyle name="Comma 2 2 3 3 2 2 4" xfId="10326" xr:uid="{861155B5-EDFF-44EB-A799-A1D2043854B3}"/>
    <cellStyle name="Comma 2 2 3 3 2 3" xfId="10327" xr:uid="{AE58F0C9-9875-412D-B77C-B371E5C16A5E}"/>
    <cellStyle name="Comma 2 2 3 3 2 3 2" xfId="10328" xr:uid="{20A89C72-C504-4F3E-BF84-D2DDC00E83BE}"/>
    <cellStyle name="Comma 2 2 3 3 2 3 3" xfId="10329" xr:uid="{AEB71D8C-C55D-4931-B944-29C7880A4C5F}"/>
    <cellStyle name="Comma 2 2 3 3 2 4" xfId="10330" xr:uid="{37B57946-A2AF-4201-882C-4C574564C5CA}"/>
    <cellStyle name="Comma 2 2 3 3 2 4 2" xfId="10331" xr:uid="{3E6CD266-354D-45DA-A000-13D516740436}"/>
    <cellStyle name="Comma 2 2 3 3 2 5" xfId="10332" xr:uid="{F6ECBA2E-3F57-4597-A844-57E3E434E517}"/>
    <cellStyle name="Comma 2 2 3 3 2 5 2" xfId="10333" xr:uid="{B898F0CD-A021-4B10-8179-0F55E63C9705}"/>
    <cellStyle name="Comma 2 2 3 3 2 6" xfId="10334" xr:uid="{13956FF4-4DBD-465A-819C-841865E47F8B}"/>
    <cellStyle name="Comma 2 2 3 3 2 7" xfId="10335" xr:uid="{CE03E8D8-9CAC-4762-81E0-654E9980E9F5}"/>
    <cellStyle name="Comma 2 2 3 3 3" xfId="10336" xr:uid="{051B78B6-85F5-4009-8D1C-7C3386F4D699}"/>
    <cellStyle name="Comma 2 2 3 3 3 2" xfId="10337" xr:uid="{C6232C2B-6E8C-477B-B4C0-2CEC637AA6F4}"/>
    <cellStyle name="Comma 2 2 3 3 3 2 2" xfId="10338" xr:uid="{AE185486-D3FA-4268-956A-24D30F41B0D2}"/>
    <cellStyle name="Comma 2 2 3 3 3 3" xfId="10339" xr:uid="{20AE192C-00AA-468C-B3C2-4B9F7B14884B}"/>
    <cellStyle name="Comma 2 2 3 3 3 4" xfId="10340" xr:uid="{3B509845-A5FE-43CE-A359-257AB0F9F67E}"/>
    <cellStyle name="Comma 2 2 3 3 4" xfId="10341" xr:uid="{2662C6E2-5E34-4BC0-89D0-2BE7A09EC22A}"/>
    <cellStyle name="Comma 2 2 3 3 4 2" xfId="10342" xr:uid="{72A0692E-4BD8-4696-B555-E0571B10AC08}"/>
    <cellStyle name="Comma 2 2 3 3 4 3" xfId="10343" xr:uid="{7DCB1A72-F0B8-44AA-B31B-64CF2FE39D62}"/>
    <cellStyle name="Comma 2 2 3 3 5" xfId="10344" xr:uid="{B40E70F7-96DB-41D1-8388-64B7779E2E09}"/>
    <cellStyle name="Comma 2 2 3 3 5 2" xfId="10345" xr:uid="{A2AF8D23-BA68-4C6B-AC26-4AFB36795BF6}"/>
    <cellStyle name="Comma 2 2 3 3 6" xfId="10346" xr:uid="{C736B4B9-9F09-4652-AB1F-8CFAA9A84C03}"/>
    <cellStyle name="Comma 2 2 3 3 6 2" xfId="10347" xr:uid="{73622EB5-9FE2-4BE6-8AE2-FFF1C965B75C}"/>
    <cellStyle name="Comma 2 2 3 3 7" xfId="10348" xr:uid="{04055E79-6AA1-4FA2-A99B-4A977808E620}"/>
    <cellStyle name="Comma 2 2 3 3 7 2" xfId="10349" xr:uid="{ED4B81D0-9DF2-4182-80DA-A21D0746379D}"/>
    <cellStyle name="Comma 2 2 3 3 8" xfId="10350" xr:uid="{90267F55-023E-4A8F-994D-8CD80208377E}"/>
    <cellStyle name="Comma 2 2 3 3 9" xfId="10351" xr:uid="{255F0AC4-0640-4F9E-BCE7-AFCC2FB2906A}"/>
    <cellStyle name="Comma 2 2 3 4" xfId="10352" xr:uid="{1C1849E8-324A-4A23-B93D-F2E2C836F6AA}"/>
    <cellStyle name="Comma 2 2 3 4 2" xfId="10353" xr:uid="{C3EB3608-2AED-409C-8BE4-414AEDCB3874}"/>
    <cellStyle name="Comma 2 2 3 4 2 2" xfId="10354" xr:uid="{BC1FCC21-74ED-4C0B-9D2B-6CD49EB349FB}"/>
    <cellStyle name="Comma 2 2 3 4 2 2 2" xfId="10355" xr:uid="{60727946-86D4-4515-8509-FDBAC67E45F8}"/>
    <cellStyle name="Comma 2 2 3 4 2 2 3" xfId="10356" xr:uid="{D5DF6706-7338-4C56-BBFD-AF537E02D7E0}"/>
    <cellStyle name="Comma 2 2 3 4 2 3" xfId="10357" xr:uid="{8AF54307-8C5C-42A1-9F3A-6E08FE18A4B1}"/>
    <cellStyle name="Comma 2 2 3 4 2 3 2" xfId="10358" xr:uid="{8B52EB55-614A-4AE6-A4DB-38977B8BB812}"/>
    <cellStyle name="Comma 2 2 3 4 2 4" xfId="10359" xr:uid="{6F43EA6E-53B8-48F6-BB80-16290450BCC7}"/>
    <cellStyle name="Comma 2 2 3 4 2 4 2" xfId="10360" xr:uid="{25F7930A-E088-4734-9839-41462FAC332D}"/>
    <cellStyle name="Comma 2 2 3 4 2 5" xfId="10361" xr:uid="{B740AAA1-2E06-490C-B765-90FBE2E94FF3}"/>
    <cellStyle name="Comma 2 2 3 4 3" xfId="10362" xr:uid="{2E52DB2D-A6EF-4CFF-92C2-527B157DD1FD}"/>
    <cellStyle name="Comma 2 2 3 4 3 2" xfId="10363" xr:uid="{1D241510-095C-47EC-9D05-1702B215A9B2}"/>
    <cellStyle name="Comma 2 2 3 4 3 3" xfId="10364" xr:uid="{8EEF7835-48DB-4019-B7A5-64F9D92E33F4}"/>
    <cellStyle name="Comma 2 2 3 4 4" xfId="10365" xr:uid="{CB0564AB-9135-4681-A991-8F53CB10688E}"/>
    <cellStyle name="Comma 2 2 3 4 4 2" xfId="10366" xr:uid="{76E00847-29C0-4CBE-BED9-CAEB579BAD60}"/>
    <cellStyle name="Comma 2 2 3 4 5" xfId="10367" xr:uid="{4814EE67-AC3B-4F0F-BA6C-9439175BD78E}"/>
    <cellStyle name="Comma 2 2 3 4 5 2" xfId="10368" xr:uid="{29CF0670-3DCE-42DB-95C5-DD883F1233ED}"/>
    <cellStyle name="Comma 2 2 3 4 6" xfId="10369" xr:uid="{8BAD9167-9AA5-45E4-A82E-4167D77BCE10}"/>
    <cellStyle name="Comma 2 2 3 4 6 2" xfId="10370" xr:uid="{93457ACC-1A8A-463A-97A9-0ABC78405CA3}"/>
    <cellStyle name="Comma 2 2 3 4 7" xfId="10371" xr:uid="{1BC9E465-C028-4B64-8484-9BF4179E8FCC}"/>
    <cellStyle name="Comma 2 2 3 4 8" xfId="10372" xr:uid="{465E18E8-9550-4406-A299-BA1FDDA0CA09}"/>
    <cellStyle name="Comma 2 2 3 5" xfId="10373" xr:uid="{3ACD2437-CF33-42C2-98B8-87F6A72AD5B1}"/>
    <cellStyle name="Comma 2 2 3 5 2" xfId="10374" xr:uid="{1E5C054A-B5AF-4053-9403-F0BE5AD02A47}"/>
    <cellStyle name="Comma 2 2 3 5 2 2" xfId="10375" xr:uid="{600F75EA-E407-4D76-8FFF-6D8419285C96}"/>
    <cellStyle name="Comma 2 2 3 5 2 3" xfId="10376" xr:uid="{BD747A3B-A911-4AB0-B4C6-D58B709B4495}"/>
    <cellStyle name="Comma 2 2 3 5 3" xfId="10377" xr:uid="{D623ECFC-DFDB-4343-8EB2-055988D06E59}"/>
    <cellStyle name="Comma 2 2 3 5 3 2" xfId="10378" xr:uid="{461D29F2-8BFC-48CF-AACD-7CAF45CDFC19}"/>
    <cellStyle name="Comma 2 2 3 5 4" xfId="10379" xr:uid="{159FA607-B406-4EF3-9E82-A9503F4D2183}"/>
    <cellStyle name="Comma 2 2 3 5 4 2" xfId="10380" xr:uid="{B6C07B49-FC1B-4ED5-AB5E-DCC3A7B00BC5}"/>
    <cellStyle name="Comma 2 2 3 5 5" xfId="10381" xr:uid="{A7E82BBB-BE7F-4B54-91B0-18EA763E341B}"/>
    <cellStyle name="Comma 2 2 3 6" xfId="10382" xr:uid="{A2BB3DCB-6A4A-4185-83C4-6A5FF8257C3E}"/>
    <cellStyle name="Comma 2 2 3 6 2" xfId="10383" xr:uid="{BFDAC677-6F59-4247-B53A-5A485588E004}"/>
    <cellStyle name="Comma 2 2 3 6 3" xfId="10384" xr:uid="{06E753A4-8052-4DD7-AAAA-8B16E55F44BE}"/>
    <cellStyle name="Comma 2 2 3 7" xfId="10385" xr:uid="{F9F1C67C-E97A-472C-9BB4-5A60D83E5E99}"/>
    <cellStyle name="Comma 2 2 3 7 2" xfId="10386" xr:uid="{8B5029EF-EA2B-4B36-85AE-88ED8C07A66E}"/>
    <cellStyle name="Comma 2 2 3 7 3" xfId="10387" xr:uid="{8DED39F3-6CF3-45B6-832E-FAF7FDA48CC9}"/>
    <cellStyle name="Comma 2 2 3 8" xfId="10388" xr:uid="{3EFBEBAC-1E55-4A8E-9B93-822CE5AEF13E}"/>
    <cellStyle name="Comma 2 2 3 8 2" xfId="10389" xr:uid="{48E9CE5D-D662-47D8-A118-6DE530287081}"/>
    <cellStyle name="Comma 2 2 3 9" xfId="10390" xr:uid="{6F3C69CD-0837-456B-8602-BC0990CF54F7}"/>
    <cellStyle name="Comma 2 2 3 9 2" xfId="10391" xr:uid="{D57C74A6-73BB-4641-8000-8587933107CB}"/>
    <cellStyle name="Comma 2 2 4" xfId="10392" xr:uid="{DC2E1BF9-6601-4989-90B6-285F1DB98BE9}"/>
    <cellStyle name="Comma 2 2 4 10" xfId="10393" xr:uid="{72F951CA-2B69-4681-B908-6C225267CF31}"/>
    <cellStyle name="Comma 2 2 4 11" xfId="10394" xr:uid="{E81428F8-E37B-41C4-AD2D-69BB483182E0}"/>
    <cellStyle name="Comma 2 2 4 2" xfId="10395" xr:uid="{6FB68135-5F70-48D7-BA8A-240285F7202E}"/>
    <cellStyle name="Comma 2 2 4 2 2" xfId="10396" xr:uid="{6ABE420F-0119-4092-987F-D7B9C80CEE07}"/>
    <cellStyle name="Comma 2 2 4 2 2 2" xfId="10397" xr:uid="{7EC2DF03-8F34-4AAB-9E07-F98207B73DFE}"/>
    <cellStyle name="Comma 2 2 4 2 2 2 2" xfId="10398" xr:uid="{61881911-6AAF-4078-8F61-87945454AA80}"/>
    <cellStyle name="Comma 2 2 4 2 2 2 3" xfId="10399" xr:uid="{6AFEC0F1-08BD-4A56-9EB9-264B682A650F}"/>
    <cellStyle name="Comma 2 2 4 2 2 3" xfId="10400" xr:uid="{59BFF532-A887-4193-89A7-AE9777A44CF1}"/>
    <cellStyle name="Comma 2 2 4 2 2 3 2" xfId="10401" xr:uid="{0AD83332-9023-4255-BB48-14E035639CEB}"/>
    <cellStyle name="Comma 2 2 4 2 2 4" xfId="10402" xr:uid="{528DA45A-631C-4A23-84C9-198CDFD69BF9}"/>
    <cellStyle name="Comma 2 2 4 2 2 4 2" xfId="10403" xr:uid="{083EF6BD-44AD-4FED-B0E4-453404F66A62}"/>
    <cellStyle name="Comma 2 2 4 2 2 5" xfId="10404" xr:uid="{13B1B5D2-832F-4A13-A59F-930AF2E70D45}"/>
    <cellStyle name="Comma 2 2 4 2 3" xfId="10405" xr:uid="{FD0657F3-E8CD-49E5-9129-EBE6333DE549}"/>
    <cellStyle name="Comma 2 2 4 2 3 2" xfId="10406" xr:uid="{04A05C0B-9423-45A5-8544-53D2B6EB342B}"/>
    <cellStyle name="Comma 2 2 4 2 3 3" xfId="10407" xr:uid="{094E58FF-FAC9-42FC-9A9B-8599F49F6DA6}"/>
    <cellStyle name="Comma 2 2 4 2 4" xfId="10408" xr:uid="{427CDC86-E661-4508-8027-57A52CF5666D}"/>
    <cellStyle name="Comma 2 2 4 2 4 2" xfId="10409" xr:uid="{05602395-91D6-4B4F-B0FD-E81D3E02F3C0}"/>
    <cellStyle name="Comma 2 2 4 2 5" xfId="10410" xr:uid="{1B4C7802-A1D5-45CC-B889-F337FEB32D65}"/>
    <cellStyle name="Comma 2 2 4 2 5 2" xfId="10411" xr:uid="{0EF4254B-C812-4AA7-B800-A51F57F3AD93}"/>
    <cellStyle name="Comma 2 2 4 2 6" xfId="10412" xr:uid="{A3B2ABB9-07F4-4E37-807E-6AFD842CD7F3}"/>
    <cellStyle name="Comma 2 2 4 2 6 2" xfId="10413" xr:uid="{B09E6CD1-4F2C-4F1A-9C16-A00208FDB620}"/>
    <cellStyle name="Comma 2 2 4 2 7" xfId="10414" xr:uid="{6FD1550A-6755-4D62-BB34-5F722DD9B44C}"/>
    <cellStyle name="Comma 2 2 4 2 8" xfId="10415" xr:uid="{BA080605-E517-41EF-A8F8-D96956292C23}"/>
    <cellStyle name="Comma 2 2 4 3" xfId="10416" xr:uid="{7039E7F8-64FE-414B-8C03-1F59E85A4BFC}"/>
    <cellStyle name="Comma 2 2 4 3 2" xfId="10417" xr:uid="{AA7AE4E9-403B-49E3-B860-4F08E2718AC9}"/>
    <cellStyle name="Comma 2 2 4 3 2 2" xfId="10418" xr:uid="{9F214480-5194-4D11-97DC-20EB0B562A9A}"/>
    <cellStyle name="Comma 2 2 4 3 2 3" xfId="10419" xr:uid="{4C9BEBF4-4B2A-4FE0-B235-FABF1BBE5D7B}"/>
    <cellStyle name="Comma 2 2 4 3 3" xfId="10420" xr:uid="{A5D79690-46CB-4CAB-8B11-C43491052472}"/>
    <cellStyle name="Comma 2 2 4 3 3 2" xfId="10421" xr:uid="{68E9E0D8-D964-4013-A133-F5DAC8FCDC72}"/>
    <cellStyle name="Comma 2 2 4 3 4" xfId="10422" xr:uid="{CD4F3FA9-09BA-4DC8-933E-133A1C3A38A6}"/>
    <cellStyle name="Comma 2 2 4 3 4 2" xfId="10423" xr:uid="{63D5F5BD-87D4-4EA9-BB2B-5FF774912663}"/>
    <cellStyle name="Comma 2 2 4 3 5" xfId="10424" xr:uid="{8A0E51DF-BCDF-4DA5-B7C0-88BE0D772A7C}"/>
    <cellStyle name="Comma 2 2 4 4" xfId="10425" xr:uid="{E84C0818-04F9-4C5F-9D6E-7449B2D9BD03}"/>
    <cellStyle name="Comma 2 2 4 4 2" xfId="10426" xr:uid="{88335150-891F-4DB0-80EF-63C7AFBDAB66}"/>
    <cellStyle name="Comma 2 2 4 4 3" xfId="10427" xr:uid="{93C1F0AC-9DD5-4588-BEF7-CB6A7C79E2FD}"/>
    <cellStyle name="Comma 2 2 4 5" xfId="10428" xr:uid="{65A0264B-D0C2-4499-851D-3EA8ADEEEF70}"/>
    <cellStyle name="Comma 2 2 4 5 2" xfId="10429" xr:uid="{F134398F-299A-4DDC-B775-C457B1005C1C}"/>
    <cellStyle name="Comma 2 2 4 5 3" xfId="10430" xr:uid="{CADD655E-6F2B-452A-875B-97E4DFBFBDA5}"/>
    <cellStyle name="Comma 2 2 4 6" xfId="10431" xr:uid="{FF00CC38-BC1A-48EB-B98C-A7AE5864720F}"/>
    <cellStyle name="Comma 2 2 4 6 2" xfId="10432" xr:uid="{A83D70CB-5496-4BEA-9CD9-74C54F281720}"/>
    <cellStyle name="Comma 2 2 4 7" xfId="10433" xr:uid="{B2BF7B50-F4AE-4688-8E94-6A1477AEFCCD}"/>
    <cellStyle name="Comma 2 2 4 7 2" xfId="10434" xr:uid="{9D41F291-5043-49CB-8113-C58A86AF5084}"/>
    <cellStyle name="Comma 2 2 4 8" xfId="10435" xr:uid="{DC01F988-1030-41E7-B70B-EBE2AEF37187}"/>
    <cellStyle name="Comma 2 2 4 8 2" xfId="10436" xr:uid="{D129B562-456A-4CBC-BF76-56724915999B}"/>
    <cellStyle name="Comma 2 2 4 9" xfId="10437" xr:uid="{9D1B32B0-5428-4E5F-A431-F2399034A4B9}"/>
    <cellStyle name="Comma 2 2 5" xfId="10438" xr:uid="{04D89AA6-3DED-47DA-BDA6-80AACDD97264}"/>
    <cellStyle name="Comma 2 2 5 10" xfId="10439" xr:uid="{C0541C48-0CFA-461A-B817-020BB2CBE588}"/>
    <cellStyle name="Comma 2 2 5 2" xfId="10440" xr:uid="{7433977C-CF8B-419C-8FEC-F87A79CAB40F}"/>
    <cellStyle name="Comma 2 2 5 2 2" xfId="10441" xr:uid="{A3B6A3CF-078F-4186-AD97-37EEE4A3FBF0}"/>
    <cellStyle name="Comma 2 2 5 2 2 2" xfId="10442" xr:uid="{D7479D59-FE88-43BE-AA82-64E978B2DED9}"/>
    <cellStyle name="Comma 2 2 5 2 2 2 2" xfId="10443" xr:uid="{D2C0B173-DEC7-43AA-96FB-478CD0FC32C6}"/>
    <cellStyle name="Comma 2 2 5 2 2 3" xfId="10444" xr:uid="{E7E666E3-8229-4B4D-8E98-265654B8CEF0}"/>
    <cellStyle name="Comma 2 2 5 2 2 4" xfId="10445" xr:uid="{CF69D940-F049-4707-A14A-FFFB82D8F6F4}"/>
    <cellStyle name="Comma 2 2 5 2 3" xfId="10446" xr:uid="{19528CDE-25AF-48DF-A1AE-A736A7AC92CB}"/>
    <cellStyle name="Comma 2 2 5 2 3 2" xfId="10447" xr:uid="{81A80C55-9B01-4B55-A195-C456E6137C39}"/>
    <cellStyle name="Comma 2 2 5 2 3 3" xfId="10448" xr:uid="{1D6B963F-ECE9-4019-BD14-FF44E91D02D9}"/>
    <cellStyle name="Comma 2 2 5 2 4" xfId="10449" xr:uid="{18001C0D-7067-4FD8-A1F7-ACA4ED084E81}"/>
    <cellStyle name="Comma 2 2 5 2 4 2" xfId="10450" xr:uid="{4CFC8BAA-14D9-41A4-B7A7-42F7F58D8E6E}"/>
    <cellStyle name="Comma 2 2 5 2 5" xfId="10451" xr:uid="{300E22E2-AEA2-43F6-AFC0-BC2918EFD796}"/>
    <cellStyle name="Comma 2 2 5 2 5 2" xfId="10452" xr:uid="{B1FDC7E6-2FAB-4D1D-8F55-232C13AD6107}"/>
    <cellStyle name="Comma 2 2 5 2 6" xfId="10453" xr:uid="{E58C4AF9-9234-4BCA-9F96-37990A714D0D}"/>
    <cellStyle name="Comma 2 2 5 2 7" xfId="10454" xr:uid="{50832F86-5249-4639-BBC1-917367BB2323}"/>
    <cellStyle name="Comma 2 2 5 3" xfId="10455" xr:uid="{3FDBCD8E-C44E-4D0C-9E13-8AAF812B093D}"/>
    <cellStyle name="Comma 2 2 5 3 2" xfId="10456" xr:uid="{8529C6FC-1E3C-46B6-9807-FDA4CB258210}"/>
    <cellStyle name="Comma 2 2 5 3 2 2" xfId="10457" xr:uid="{1FB9BAA9-8526-4B2D-ADDD-42C4AA0E1CCE}"/>
    <cellStyle name="Comma 2 2 5 3 3" xfId="10458" xr:uid="{DCDC40BA-9239-429F-8DCB-E7C074E29F0F}"/>
    <cellStyle name="Comma 2 2 5 3 4" xfId="10459" xr:uid="{11583CE9-50B9-4EF7-8ACC-D16DC8B5A600}"/>
    <cellStyle name="Comma 2 2 5 4" xfId="10460" xr:uid="{D3704A1A-BF38-45EB-A1F1-89A911769298}"/>
    <cellStyle name="Comma 2 2 5 4 2" xfId="10461" xr:uid="{66D76FC6-1B61-4BD6-B535-2D478EE13C60}"/>
    <cellStyle name="Comma 2 2 5 4 3" xfId="10462" xr:uid="{96210980-B1F2-4514-BE9E-9FBAB7B3C371}"/>
    <cellStyle name="Comma 2 2 5 5" xfId="10463" xr:uid="{68F1B689-A1D2-4513-8CB7-87647355E351}"/>
    <cellStyle name="Comma 2 2 5 5 2" xfId="10464" xr:uid="{C1A9CAEA-3A5A-41DE-9505-5CA488E7F719}"/>
    <cellStyle name="Comma 2 2 5 5 3" xfId="10465" xr:uid="{DAD9BDF0-195A-4BDC-B038-F50963131085}"/>
    <cellStyle name="Comma 2 2 5 6" xfId="10466" xr:uid="{7865B69D-0BBB-4847-BF8C-20BC23BA0EF9}"/>
    <cellStyle name="Comma 2 2 5 6 2" xfId="10467" xr:uid="{EE4A4F01-72E2-464E-A580-961757E896AE}"/>
    <cellStyle name="Comma 2 2 5 7" xfId="10468" xr:uid="{044CDE97-6EF1-417D-8555-F7EC62C49A32}"/>
    <cellStyle name="Comma 2 2 5 7 2" xfId="10469" xr:uid="{134FECFC-BD97-4EBC-BA84-45AB5F75E00E}"/>
    <cellStyle name="Comma 2 2 5 8" xfId="10470" xr:uid="{2E85D971-46DC-4E3C-8FC4-73A3F46026F2}"/>
    <cellStyle name="Comma 2 2 5 9" xfId="10471" xr:uid="{6E043051-877C-4B98-829A-72A3FEAEB88F}"/>
    <cellStyle name="Comma 2 2 6" xfId="10472" xr:uid="{CDA391BA-D65C-40CF-AA75-5B020DB1D2F3}"/>
    <cellStyle name="Comma 2 2 6 10" xfId="10473" xr:uid="{BAD42B5D-9C1D-4B50-B1CE-9A6B3F9F87E8}"/>
    <cellStyle name="Comma 2 2 6 2" xfId="10474" xr:uid="{DAD44FB9-9A1D-4E4C-9AED-FAFCF7596305}"/>
    <cellStyle name="Comma 2 2 6 2 2" xfId="10475" xr:uid="{A9A6A4B1-139B-4D4D-9B07-C98F24CD60C1}"/>
    <cellStyle name="Comma 2 2 6 2 2 2" xfId="10476" xr:uid="{E1E8DE90-093B-4D4F-B993-73BE46BD2278}"/>
    <cellStyle name="Comma 2 2 6 2 2 2 2" xfId="10477" xr:uid="{BB68B07B-2200-4748-8765-4157AEFA3B92}"/>
    <cellStyle name="Comma 2 2 6 2 2 3" xfId="10478" xr:uid="{D2EC467C-BFDE-40E7-BF59-49AEA7E9D72E}"/>
    <cellStyle name="Comma 2 2 6 2 2 4" xfId="10479" xr:uid="{53590FBC-54BB-45AF-9C30-968338D5F5D6}"/>
    <cellStyle name="Comma 2 2 6 2 3" xfId="10480" xr:uid="{CEAA1A3E-4356-46C8-AB77-178D32EBF36B}"/>
    <cellStyle name="Comma 2 2 6 2 3 2" xfId="10481" xr:uid="{991BDDDC-D4CF-4929-BD77-207AD366BA6A}"/>
    <cellStyle name="Comma 2 2 6 2 3 3" xfId="10482" xr:uid="{FF37692C-6B6B-4ECB-96BF-B6E0C878FDC8}"/>
    <cellStyle name="Comma 2 2 6 2 4" xfId="10483" xr:uid="{1A4E4C4B-3B49-4053-B329-FF423011C6A3}"/>
    <cellStyle name="Comma 2 2 6 2 4 2" xfId="10484" xr:uid="{2E57C5C3-C862-4F3B-BBF1-77A0DDF51F6C}"/>
    <cellStyle name="Comma 2 2 6 2 5" xfId="10485" xr:uid="{829C6B2C-DEA4-4F3F-BC53-E0711C2C73EE}"/>
    <cellStyle name="Comma 2 2 6 2 5 2" xfId="10486" xr:uid="{DE999974-CB4E-47CA-85A2-4B7A5EF27F77}"/>
    <cellStyle name="Comma 2 2 6 2 6" xfId="10487" xr:uid="{F75EC649-A5BF-48EC-82BE-D2CF4B9E4E25}"/>
    <cellStyle name="Comma 2 2 6 2 7" xfId="10488" xr:uid="{269D009D-186A-48F7-952B-3DBDF773E72C}"/>
    <cellStyle name="Comma 2 2 6 3" xfId="10489" xr:uid="{24E1A9A8-8E4F-453B-8FA0-896E58D4EB9D}"/>
    <cellStyle name="Comma 2 2 6 3 2" xfId="10490" xr:uid="{3F69E1B2-B6E8-42B3-85B8-43793D92D36F}"/>
    <cellStyle name="Comma 2 2 6 3 2 2" xfId="10491" xr:uid="{0F786803-AE8E-497E-AF4F-68901D97C4DB}"/>
    <cellStyle name="Comma 2 2 6 3 3" xfId="10492" xr:uid="{306B47D0-DF70-4696-9469-AEF49CA0537F}"/>
    <cellStyle name="Comma 2 2 6 3 4" xfId="10493" xr:uid="{ADB2F07B-0916-42CF-953C-BA4AF92C72ED}"/>
    <cellStyle name="Comma 2 2 6 4" xfId="10494" xr:uid="{0575D902-A5F4-4C53-8136-BD4E8E604314}"/>
    <cellStyle name="Comma 2 2 6 4 2" xfId="10495" xr:uid="{8BCC22AD-8CA3-4649-9FE5-F6108ED26E36}"/>
    <cellStyle name="Comma 2 2 6 4 3" xfId="10496" xr:uid="{01B6C965-D215-4B70-B0F5-883B09F25258}"/>
    <cellStyle name="Comma 2 2 6 5" xfId="10497" xr:uid="{805DF756-51F3-4CF5-BA17-FD100D218126}"/>
    <cellStyle name="Comma 2 2 6 5 2" xfId="10498" xr:uid="{63858339-D651-4ECD-BEFA-012916AD2E1C}"/>
    <cellStyle name="Comma 2 2 6 6" xfId="10499" xr:uid="{63B1A9B6-321E-4125-9EF6-E31FD57A1442}"/>
    <cellStyle name="Comma 2 2 6 6 2" xfId="10500" xr:uid="{5BE63B1D-A876-4B7B-85CC-2872285C83BC}"/>
    <cellStyle name="Comma 2 2 6 7" xfId="10501" xr:uid="{053B4D70-61B3-49DD-A769-BD3D3522B487}"/>
    <cellStyle name="Comma 2 2 6 7 2" xfId="10502" xr:uid="{4725AD8F-873E-42D9-A5D3-E757B27EFDA3}"/>
    <cellStyle name="Comma 2 2 6 8" xfId="10503" xr:uid="{E3D0C608-1350-47BA-A907-6FA41835947E}"/>
    <cellStyle name="Comma 2 2 6 9" xfId="10504" xr:uid="{94A479A7-F2C4-41CE-ADF5-0AA2D2293DAC}"/>
    <cellStyle name="Comma 2 2 7" xfId="10505" xr:uid="{5215839B-5F23-4C97-82D9-6319EDC1DAD2}"/>
    <cellStyle name="Comma 2 2 7 2" xfId="10506" xr:uid="{7F6EDE2E-F08A-4973-81D7-E4F2C6F0D860}"/>
    <cellStyle name="Comma 2 2 7 2 2" xfId="10507" xr:uid="{42B6732C-B8C6-44D9-B623-82D3F8A235CB}"/>
    <cellStyle name="Comma 2 2 7 2 2 2" xfId="10508" xr:uid="{DC114387-EA79-4216-AED8-A56F4394DC28}"/>
    <cellStyle name="Comma 2 2 7 2 2 2 2" xfId="10509" xr:uid="{FA6E4E8B-2D9B-4740-A750-6B008256B771}"/>
    <cellStyle name="Comma 2 2 7 2 2 3" xfId="10510" xr:uid="{D745F11C-8D37-4EE5-93F5-7E62F1B99EEB}"/>
    <cellStyle name="Comma 2 2 7 2 2 4" xfId="10511" xr:uid="{D494E015-42AB-4944-BF5C-D4265100AD9A}"/>
    <cellStyle name="Comma 2 2 7 2 3" xfId="10512" xr:uid="{AB039BEB-C435-4779-8D15-3FB3540C118B}"/>
    <cellStyle name="Comma 2 2 7 2 3 2" xfId="10513" xr:uid="{1A1436F7-D34D-4A2B-A3CC-AC2E587AC4AE}"/>
    <cellStyle name="Comma 2 2 7 2 3 3" xfId="10514" xr:uid="{D9508492-9730-4D7F-903C-8B48811B7EB5}"/>
    <cellStyle name="Comma 2 2 7 2 4" xfId="10515" xr:uid="{234E5A2C-F860-46D1-9B35-EDA9D18B931F}"/>
    <cellStyle name="Comma 2 2 7 2 4 2" xfId="10516" xr:uid="{DB2EAA8B-3826-4860-8701-7347393CAD9A}"/>
    <cellStyle name="Comma 2 2 7 2 5" xfId="10517" xr:uid="{9FA81C9C-8F4D-42F8-9D40-FFCBA06C1F3E}"/>
    <cellStyle name="Comma 2 2 7 2 5 2" xfId="10518" xr:uid="{894D34C2-A10F-4B5E-B7BD-0331322B8274}"/>
    <cellStyle name="Comma 2 2 7 2 6" xfId="10519" xr:uid="{EAB05624-FC1A-49B7-A2FB-016B79716953}"/>
    <cellStyle name="Comma 2 2 7 2 7" xfId="10520" xr:uid="{D6B0AE6A-3A62-4F17-9C38-70A44794865F}"/>
    <cellStyle name="Comma 2 2 7 3" xfId="10521" xr:uid="{30496A3D-66C1-4B38-8B1C-A639705D6E67}"/>
    <cellStyle name="Comma 2 2 7 3 2" xfId="10522" xr:uid="{6C1962B6-E389-4BA9-9741-DD6D9A5ABAE5}"/>
    <cellStyle name="Comma 2 2 7 3 2 2" xfId="10523" xr:uid="{7C5483A1-77F6-4023-B8CB-30D83EF93350}"/>
    <cellStyle name="Comma 2 2 7 3 3" xfId="10524" xr:uid="{D6034E46-DEB9-4C6C-8E59-755FA7B58A03}"/>
    <cellStyle name="Comma 2 2 7 3 4" xfId="10525" xr:uid="{3266228B-EC05-46A1-B8D3-BA740A0755E3}"/>
    <cellStyle name="Comma 2 2 7 4" xfId="10526" xr:uid="{83787562-168F-45D7-808D-F861F192D8E4}"/>
    <cellStyle name="Comma 2 2 7 4 2" xfId="10527" xr:uid="{49E38365-F475-45B6-98AA-A262DD2E549F}"/>
    <cellStyle name="Comma 2 2 7 4 3" xfId="10528" xr:uid="{BFDA508E-E199-4C60-8D49-06008EC990B9}"/>
    <cellStyle name="Comma 2 2 7 5" xfId="10529" xr:uid="{B257B910-B07A-4CCF-B280-AA794B41F688}"/>
    <cellStyle name="Comma 2 2 7 5 2" xfId="10530" xr:uid="{0DDF3F56-C945-4F99-99F4-E7553C56F42D}"/>
    <cellStyle name="Comma 2 2 7 6" xfId="10531" xr:uid="{52E4E9AF-8094-49C9-85D3-1B12A632B319}"/>
    <cellStyle name="Comma 2 2 7 6 2" xfId="10532" xr:uid="{2B8188DE-B9E3-4CA8-BDA3-28E9B18DF3BA}"/>
    <cellStyle name="Comma 2 2 7 7" xfId="10533" xr:uid="{C9DA9B11-4D1F-47F7-981B-4642DD771C71}"/>
    <cellStyle name="Comma 2 2 7 8" xfId="10534" xr:uid="{84B863FB-C73A-4D32-A694-889D11910845}"/>
    <cellStyle name="Comma 2 2 8" xfId="10535" xr:uid="{66603B2E-5AE8-420D-9438-A7251CF95B95}"/>
    <cellStyle name="Comma 2 2 8 2" xfId="10536" xr:uid="{0651B5BD-0291-44C3-9E32-5E6E199F7C35}"/>
    <cellStyle name="Comma 2 2 8 2 2" xfId="10537" xr:uid="{5A7A0E21-1AB2-459E-954B-45492C832D9F}"/>
    <cellStyle name="Comma 2 2 8 2 2 2" xfId="10538" xr:uid="{58AACEC9-78D4-4FB4-B4CC-CE435E423EA9}"/>
    <cellStyle name="Comma 2 2 8 2 2 2 2" xfId="10539" xr:uid="{14F96F65-462D-4DBF-A0CA-E95BD81373C9}"/>
    <cellStyle name="Comma 2 2 8 2 2 3" xfId="10540" xr:uid="{B448B720-A67E-41C3-890E-5A6E126F8D75}"/>
    <cellStyle name="Comma 2 2 8 2 3" xfId="10541" xr:uid="{504C5866-8B8C-46D9-A458-00F21B24B856}"/>
    <cellStyle name="Comma 2 2 8 2 3 2" xfId="10542" xr:uid="{BC8E2B03-6A4F-4EF5-9CFD-00B6FB680694}"/>
    <cellStyle name="Comma 2 2 8 2 4" xfId="10543" xr:uid="{F85BF39F-ACD1-4D57-AA7E-32485CA397FD}"/>
    <cellStyle name="Comma 2 2 8 2 5" xfId="10544" xr:uid="{ECC0C003-AE59-4ACA-AF69-A23B63B49506}"/>
    <cellStyle name="Comma 2 2 8 3" xfId="10545" xr:uid="{829170A0-1ECF-4DAD-B781-1F94095AA417}"/>
    <cellStyle name="Comma 2 2 8 3 2" xfId="10546" xr:uid="{6F2DB507-6BC2-431A-9EB4-6690C9B07FCF}"/>
    <cellStyle name="Comma 2 2 8 3 2 2" xfId="10547" xr:uid="{D5F5980C-C57F-45A1-830F-81B75B4720F1}"/>
    <cellStyle name="Comma 2 2 8 3 3" xfId="10548" xr:uid="{DC9CBFCD-5D08-49EE-BC47-9BAEE74C54C0}"/>
    <cellStyle name="Comma 2 2 8 3 4" xfId="10549" xr:uid="{438C2C91-81CC-4A7E-8954-A88DCD84F093}"/>
    <cellStyle name="Comma 2 2 8 4" xfId="10550" xr:uid="{6295FF38-A2D1-4FC7-A570-5D704BB8EC5A}"/>
    <cellStyle name="Comma 2 2 8 4 2" xfId="10551" xr:uid="{9184BF9B-FF99-4DB1-8F41-27053879B4A3}"/>
    <cellStyle name="Comma 2 2 8 4 3" xfId="10552" xr:uid="{68D972CB-6B56-486D-8C86-8B813F604016}"/>
    <cellStyle name="Comma 2 2 8 5" xfId="10553" xr:uid="{38DAED00-5207-42CF-8ED1-216A56300B29}"/>
    <cellStyle name="Comma 2 2 8 5 2" xfId="10554" xr:uid="{385B3A7D-BD76-4F64-B91C-818B26EF6342}"/>
    <cellStyle name="Comma 2 2 8 6" xfId="10555" xr:uid="{F836AB23-0D18-404C-A5C9-B03CF98BDECB}"/>
    <cellStyle name="Comma 2 2 8 7" xfId="10556" xr:uid="{5D876108-0D6C-4975-821B-EA055149C332}"/>
    <cellStyle name="Comma 2 2 9" xfId="10557" xr:uid="{09F7941F-98D6-44A8-808E-BED94B4B9DF4}"/>
    <cellStyle name="Comma 2 2 9 2" xfId="10558" xr:uid="{30C3D9E7-1796-4B4F-AE4B-EB7F8C4E7834}"/>
    <cellStyle name="Comma 2 2 9 2 2" xfId="10559" xr:uid="{C84771C6-D60F-4BC4-843F-881FC25183AE}"/>
    <cellStyle name="Comma 2 2 9 2 2 2" xfId="10560" xr:uid="{EB0C512B-296C-4669-A9F7-B3A890EA237E}"/>
    <cellStyle name="Comma 2 2 9 2 2 2 2" xfId="10561" xr:uid="{D7ADD521-8DFA-4607-BB04-DCEB023EB598}"/>
    <cellStyle name="Comma 2 2 9 2 2 3" xfId="10562" xr:uid="{4AD84B56-DC0B-4A3C-86C4-998B4418B9A0}"/>
    <cellStyle name="Comma 2 2 9 2 3" xfId="10563" xr:uid="{1AC07DDE-5DD4-48EC-ADDB-18C7740A5A45}"/>
    <cellStyle name="Comma 2 2 9 2 3 2" xfId="10564" xr:uid="{15A500FA-DC38-42F3-B39F-8F35F04E55EF}"/>
    <cellStyle name="Comma 2 2 9 2 4" xfId="10565" xr:uid="{FF4FF59C-763A-443E-A031-ED8778781DA1}"/>
    <cellStyle name="Comma 2 2 9 2 5" xfId="10566" xr:uid="{16EF6039-BF1B-4E3C-9540-57C80F824B1F}"/>
    <cellStyle name="Comma 2 2 9 3" xfId="10567" xr:uid="{9FD3F2AA-6E02-4817-92EC-D2EB54B5C8C8}"/>
    <cellStyle name="Comma 2 2 9 3 2" xfId="10568" xr:uid="{F2DD3B9B-411B-4B81-BD05-79D52294A634}"/>
    <cellStyle name="Comma 2 2 9 3 2 2" xfId="10569" xr:uid="{20A00F4D-3195-4CAF-925E-DB5A555A067C}"/>
    <cellStyle name="Comma 2 2 9 3 3" xfId="10570" xr:uid="{5BACDB24-C4A6-4F3B-BC5F-1B793E115B3C}"/>
    <cellStyle name="Comma 2 2 9 3 4" xfId="10571" xr:uid="{5FA7899F-B09B-4C52-BB61-D7A03BD23360}"/>
    <cellStyle name="Comma 2 2 9 4" xfId="10572" xr:uid="{65BC6795-500C-4D29-9AD0-B5C66FA424CE}"/>
    <cellStyle name="Comma 2 2 9 4 2" xfId="10573" xr:uid="{FD68728C-28A7-40E9-A333-875CE0AFF0F1}"/>
    <cellStyle name="Comma 2 2 9 4 3" xfId="10574" xr:uid="{49EF2878-1B63-49CF-A985-69062F2B3513}"/>
    <cellStyle name="Comma 2 2 9 5" xfId="10575" xr:uid="{8AB71FAF-467D-41CF-931D-31966C95E2FF}"/>
    <cellStyle name="Comma 2 2 9 5 2" xfId="10576" xr:uid="{2BA784B0-A8C8-40BF-B401-3E87A2783EAA}"/>
    <cellStyle name="Comma 2 2 9 6" xfId="10577" xr:uid="{7509272B-9E5A-4E59-8F9D-D38C2B82F5D6}"/>
    <cellStyle name="Comma 2 20" xfId="10578" xr:uid="{D656BC74-D0BF-4A75-A402-001D71EA2F0A}"/>
    <cellStyle name="Comma 2 20 2" xfId="10579" xr:uid="{5CE8FE31-4921-4014-987D-E48CC2D53966}"/>
    <cellStyle name="Comma 2 20 2 2" xfId="10580" xr:uid="{F55DE6AB-AE80-4C3D-AC44-71D878797A80}"/>
    <cellStyle name="Comma 2 20 2 3" xfId="10581" xr:uid="{EBB53AAF-060C-4538-AAFD-2E80659C5CF1}"/>
    <cellStyle name="Comma 2 20 3" xfId="10582" xr:uid="{1D4E2468-601E-475B-95C3-31D62CDBC2B2}"/>
    <cellStyle name="Comma 2 20 4" xfId="10583" xr:uid="{C71BA73D-C61B-4E17-94F9-49AAF0045887}"/>
    <cellStyle name="Comma 2 20 5" xfId="10584" xr:uid="{AE590E92-EFE9-4E6F-B6C6-B4A814149556}"/>
    <cellStyle name="Comma 2 20 6" xfId="10585" xr:uid="{B7970047-A664-4A43-A3E1-1711BD7C7DDC}"/>
    <cellStyle name="Comma 2 21" xfId="10586" xr:uid="{70601206-1F3E-41F7-920A-366C76D8BA5D}"/>
    <cellStyle name="Comma 2 21 2" xfId="10587" xr:uid="{53F23D20-252A-4888-A5E3-A969BFF2DACA}"/>
    <cellStyle name="Comma 2 21 2 2" xfId="10588" xr:uid="{619F5982-045D-48B8-B1DA-4C8F8759998B}"/>
    <cellStyle name="Comma 2 21 2 3" xfId="10589" xr:uid="{1E8E9E37-6D4E-4BC0-BA09-14100248F6CF}"/>
    <cellStyle name="Comma 2 21 3" xfId="10590" xr:uid="{88927D66-148A-404B-B376-AA8C5F91CBE5}"/>
    <cellStyle name="Comma 2 21 4" xfId="10591" xr:uid="{2548C098-5B00-4DAE-B867-FACB5AEAE33F}"/>
    <cellStyle name="Comma 2 22" xfId="10592" xr:uid="{554FEED4-27DE-4F74-8615-36C7128703D7}"/>
    <cellStyle name="Comma 2 22 2" xfId="10593" xr:uid="{195F6B61-C9EB-4A7B-85AE-F10CFF9B6292}"/>
    <cellStyle name="Comma 2 22 2 2" xfId="10594" xr:uid="{331F52AC-0291-4BFC-A9BA-D0271270422C}"/>
    <cellStyle name="Comma 2 22 2 3" xfId="10595" xr:uid="{ADC1FD70-F8DA-40C4-9AE2-C47AD064C5C0}"/>
    <cellStyle name="Comma 2 22 3" xfId="10596" xr:uid="{33721927-DB1C-4B30-ABAC-D9718C3CFF53}"/>
    <cellStyle name="Comma 2 22 4" xfId="10597" xr:uid="{72E2FE0F-8788-432A-87BD-10A8C6090704}"/>
    <cellStyle name="Comma 2 23" xfId="10598" xr:uid="{3268E64B-2125-4479-A50D-37E14BE75E80}"/>
    <cellStyle name="Comma 2 23 2" xfId="10599" xr:uid="{F23D3271-C7C0-42DD-B285-895A89C5E5A1}"/>
    <cellStyle name="Comma 2 23 2 2" xfId="10600" xr:uid="{DECFDD3C-3985-488F-80E8-4856F0CB4855}"/>
    <cellStyle name="Comma 2 23 3" xfId="10601" xr:uid="{79449EE1-A040-4B02-8BE8-DE33F14FE3CD}"/>
    <cellStyle name="Comma 2 23 4" xfId="10602" xr:uid="{A370CED3-6BB6-44F3-891A-96A25BF5B109}"/>
    <cellStyle name="Comma 2 24" xfId="10603" xr:uid="{5E204EBE-19B4-4973-8D47-0E6C180F3483}"/>
    <cellStyle name="Comma 2 24 2" xfId="10604" xr:uid="{EB60B9A7-42F6-42CC-B0F9-918E73EF8592}"/>
    <cellStyle name="Comma 2 24 2 2" xfId="10605" xr:uid="{2D9D8CE4-B116-4D79-A4F1-96C547053ADF}"/>
    <cellStyle name="Comma 2 24 3" xfId="10606" xr:uid="{551394E5-B9B0-488F-A1BF-354DD743F575}"/>
    <cellStyle name="Comma 2 24 4" xfId="10607" xr:uid="{7F207655-2C99-48B0-8AFC-707763CB6363}"/>
    <cellStyle name="Comma 2 25" xfId="10608" xr:uid="{FCE0D40C-BD5C-4AA5-891B-1683A6D50CA7}"/>
    <cellStyle name="Comma 2 25 2" xfId="10609" xr:uid="{3D2C19AB-FC44-42D7-87A8-90BE0876D869}"/>
    <cellStyle name="Comma 2 25 2 2" xfId="10610" xr:uid="{9120E9D0-84FC-468D-B2FB-7EC4F6B1DD04}"/>
    <cellStyle name="Comma 2 25 3" xfId="10611" xr:uid="{B0E3F751-DB25-4C70-9D80-6B360F4137DD}"/>
    <cellStyle name="Comma 2 26" xfId="10612" xr:uid="{2B89348C-781D-4603-B834-44599BC8D891}"/>
    <cellStyle name="Comma 2 26 2" xfId="10613" xr:uid="{0E19DE40-E670-46D4-B605-D0ABAB91EE2D}"/>
    <cellStyle name="Comma 2 26 2 2" xfId="10614" xr:uid="{D583A052-C630-4409-AFA4-A7B3393D9FD7}"/>
    <cellStyle name="Comma 2 26 3" xfId="10615" xr:uid="{45BEFAAD-8EA2-4786-A4CE-76A92D044383}"/>
    <cellStyle name="Comma 2 27" xfId="10616" xr:uid="{F1EAC6E5-8BC3-43EF-87A6-1ABF7C92B5D8}"/>
    <cellStyle name="Comma 2 28" xfId="10617" xr:uid="{A5F655F2-9D12-4FB7-8EB1-DD046BB9BE31}"/>
    <cellStyle name="Comma 2 28 2" xfId="10618" xr:uid="{BDBA5390-CB1B-4501-9C54-5526CC1118CD}"/>
    <cellStyle name="Comma 2 28 2 2" xfId="10619" xr:uid="{C3E7B09F-F9D5-473D-B0CE-57841342B91A}"/>
    <cellStyle name="Comma 2 28 3" xfId="10620" xr:uid="{2DFB6EEE-8031-46F2-B947-5002857722A3}"/>
    <cellStyle name="Comma 2 29" xfId="10621" xr:uid="{47C01F01-E340-42CD-87EA-CC29FFA68889}"/>
    <cellStyle name="Comma 2 29 2" xfId="10622" xr:uid="{DBCE2A21-A2F1-4419-922C-C2E23895BA20}"/>
    <cellStyle name="Comma 2 3" xfId="10623" xr:uid="{C9F91962-4FFA-455B-BBC6-2DE521424929}"/>
    <cellStyle name="Comma 2 3 10" xfId="10624" xr:uid="{19FB295A-42E2-4324-99F8-D7E835FD4097}"/>
    <cellStyle name="Comma 2 3 10 2" xfId="10625" xr:uid="{846EA378-D67C-4DB8-81FB-B61F98BF6CEA}"/>
    <cellStyle name="Comma 2 3 10 2 2" xfId="10626" xr:uid="{5E1FAB3C-61FA-4FB3-AEF3-1175B5FE0F2E}"/>
    <cellStyle name="Comma 2 3 10 2 2 2" xfId="10627" xr:uid="{A0E622AE-1F2C-49C4-8CEE-9CA98D882C3B}"/>
    <cellStyle name="Comma 2 3 10 2 3" xfId="10628" xr:uid="{D14F16A6-6E29-4C57-913A-CD7AAC5A88EE}"/>
    <cellStyle name="Comma 2 3 10 3" xfId="10629" xr:uid="{F12ABD54-1F2B-4DA3-9349-B6A19CE0B6EA}"/>
    <cellStyle name="Comma 2 3 10 3 2" xfId="10630" xr:uid="{07961569-50B1-44C8-9E2E-6D47C935AC78}"/>
    <cellStyle name="Comma 2 3 10 4" xfId="10631" xr:uid="{92FFCA5E-D96A-4945-9D99-E9E8871FA42A}"/>
    <cellStyle name="Comma 2 3 10 5" xfId="10632" xr:uid="{CB7D61A2-BFAC-4C44-A311-6C30A91C624F}"/>
    <cellStyle name="Comma 2 3 11" xfId="10633" xr:uid="{E7F44393-B655-4F3A-BAE6-0AF368755F93}"/>
    <cellStyle name="Comma 2 3 11 2" xfId="10634" xr:uid="{BD39D4F7-EA2C-4A27-8AD8-DD46B229A461}"/>
    <cellStyle name="Comma 2 3 11 2 2" xfId="10635" xr:uid="{1AC5BF3B-32D8-4C4C-A5E7-7C5BEE178F70}"/>
    <cellStyle name="Comma 2 3 11 3" xfId="10636" xr:uid="{A0A327C7-E8E1-4E56-BC2F-CD9FCBA9215D}"/>
    <cellStyle name="Comma 2 3 11 4" xfId="10637" xr:uid="{28AD3A9D-5090-402A-BEC3-F1B015E7319F}"/>
    <cellStyle name="Comma 2 3 12" xfId="10638" xr:uid="{275C9EB8-8DC9-4927-A062-44A2D2C880CC}"/>
    <cellStyle name="Comma 2 3 12 2" xfId="10639" xr:uid="{19B2F509-2FAA-4E25-9965-CDCA1B8928DF}"/>
    <cellStyle name="Comma 2 3 12 2 2" xfId="10640" xr:uid="{0D3E6367-3EDC-42B3-AC2E-D83FBBEB0335}"/>
    <cellStyle name="Comma 2 3 12 3" xfId="10641" xr:uid="{9CF92DC0-E34E-47A6-AFF8-73F1AF115614}"/>
    <cellStyle name="Comma 2 3 12 4" xfId="10642" xr:uid="{76E63CC3-8BAD-4480-BE03-E96A1479AED8}"/>
    <cellStyle name="Comma 2 3 13" xfId="10643" xr:uid="{6AFEB73B-D879-4318-958B-9C669AE60800}"/>
    <cellStyle name="Comma 2 3 13 2" xfId="10644" xr:uid="{8E5C76BB-1C93-47E2-93C1-1D32BFFB5359}"/>
    <cellStyle name="Comma 2 3 13 2 2" xfId="10645" xr:uid="{BC12C79B-9937-44FE-93B0-444264C012E1}"/>
    <cellStyle name="Comma 2 3 13 3" xfId="10646" xr:uid="{EC82E49D-3CD1-4448-99DC-9D4A97EFFECB}"/>
    <cellStyle name="Comma 2 3 13 4" xfId="10647" xr:uid="{0CB0380A-FFC6-46A7-97D9-1ED1ED71604E}"/>
    <cellStyle name="Comma 2 3 14" xfId="10648" xr:uid="{F154599A-FF13-43BB-ABFC-2B7A31C86B81}"/>
    <cellStyle name="Comma 2 3 14 2" xfId="10649" xr:uid="{3040BB64-5370-4A94-8AEF-F5099ABB19DB}"/>
    <cellStyle name="Comma 2 3 14 2 2" xfId="10650" xr:uid="{0F023A67-7836-41A5-95FC-9A9D7C44458F}"/>
    <cellStyle name="Comma 2 3 14 3" xfId="10651" xr:uid="{7FB81CC4-592D-4A42-AEFB-23058CD224F3}"/>
    <cellStyle name="Comma 2 3 14 4" xfId="10652" xr:uid="{1C03EAEC-18CD-472D-8994-42DAE64FEE18}"/>
    <cellStyle name="Comma 2 3 15" xfId="10653" xr:uid="{7CF4D7F4-BE21-4B37-A183-091DFC48E2D1}"/>
    <cellStyle name="Comma 2 3 15 2" xfId="10654" xr:uid="{BA60A186-1B08-4532-910A-E7B2E608C8ED}"/>
    <cellStyle name="Comma 2 3 15 2 2" xfId="10655" xr:uid="{46BF863D-DDC4-4978-BDB7-DE4B82D4C696}"/>
    <cellStyle name="Comma 2 3 15 3" xfId="10656" xr:uid="{04B2B101-C925-4A61-A2EF-ADCB77067DE6}"/>
    <cellStyle name="Comma 2 3 16" xfId="10657" xr:uid="{06B79AEE-92F3-463E-B1DD-FC2F00CA357C}"/>
    <cellStyle name="Comma 2 3 16 2" xfId="10658" xr:uid="{1F4E17AA-B71B-48BD-86B5-3D6AE187F53B}"/>
    <cellStyle name="Comma 2 3 16 2 2" xfId="10659" xr:uid="{D6B22609-9C4E-4158-8D39-27573663B75E}"/>
    <cellStyle name="Comma 2 3 16 3" xfId="10660" xr:uid="{12E8BA3F-10E8-4C1C-8A95-89DB3229976F}"/>
    <cellStyle name="Comma 2 3 17" xfId="10661" xr:uid="{86C17B52-801E-41D6-B04C-26F3E0A54599}"/>
    <cellStyle name="Comma 2 3 17 2" xfId="10662" xr:uid="{57E1C40E-B31A-409D-9CDA-A108E7278E3B}"/>
    <cellStyle name="Comma 2 3 18" xfId="10663" xr:uid="{A2885DB6-7EF9-4AD7-BB5E-2CB71952DC0B}"/>
    <cellStyle name="Comma 2 3 18 2" xfId="10664" xr:uid="{865CBB83-05EE-4CF6-BDC1-E6305343BF45}"/>
    <cellStyle name="Comma 2 3 19" xfId="10665" xr:uid="{10B7A041-B05D-4D20-8724-E5DFE46790B7}"/>
    <cellStyle name="Comma 2 3 2" xfId="10666" xr:uid="{1FBFEDC7-7E95-45B5-AF60-AACD055226D1}"/>
    <cellStyle name="Comma 2 3 2 10" xfId="10667" xr:uid="{8E82BF2E-9C05-4623-AD85-A5464637FE6C}"/>
    <cellStyle name="Comma 2 3 2 10 2" xfId="10668" xr:uid="{5560891F-86CB-4631-A123-522073E7E55D}"/>
    <cellStyle name="Comma 2 3 2 11" xfId="10669" xr:uid="{AC808729-F079-4005-AF23-3269F9F71EC7}"/>
    <cellStyle name="Comma 2 3 2 11 2" xfId="10670" xr:uid="{FE6E03D7-847B-4ED0-AA93-5B38ED115CDD}"/>
    <cellStyle name="Comma 2 3 2 12" xfId="10671" xr:uid="{78C0E9E6-D772-4965-8E48-ECFEB33B78AC}"/>
    <cellStyle name="Comma 2 3 2 13" xfId="10672" xr:uid="{9F9F4FFF-5352-40B6-BE34-7BCCDF25524D}"/>
    <cellStyle name="Comma 2 3 2 14" xfId="10673" xr:uid="{AC70E3FD-4FF0-424E-B0F4-936BAC17A8AE}"/>
    <cellStyle name="Comma 2 3 2 15" xfId="10674" xr:uid="{8EE03D6F-D920-4790-9952-75F98A4A1A40}"/>
    <cellStyle name="Comma 2 3 2 2" xfId="10675" xr:uid="{8C0E8C8C-97E8-46E5-BDD4-4BEB00D75909}"/>
    <cellStyle name="Comma 2 3 2 2 2" xfId="10676" xr:uid="{01C7DE91-CF98-4A53-91A2-51346D86387B}"/>
    <cellStyle name="Comma 2 3 2 2 2 2" xfId="10677" xr:uid="{DCECDFED-97EB-482A-9544-81ED0D09F410}"/>
    <cellStyle name="Comma 2 3 2 2 2 2 2" xfId="10678" xr:uid="{487E2840-1208-48AC-83C9-C0FA848E30B4}"/>
    <cellStyle name="Comma 2 3 2 2 2 2 2 2" xfId="10679" xr:uid="{BD7D30BA-01C0-4DA8-AA91-D82F6ECA2984}"/>
    <cellStyle name="Comma 2 3 2 2 2 2 3" xfId="10680" xr:uid="{66B8D4D2-FEC7-4F3E-AC30-1F06A83207CF}"/>
    <cellStyle name="Comma 2 3 2 2 2 2 4" xfId="10681" xr:uid="{67A0C7CE-F4A9-4593-BBCF-D0B8F3B56251}"/>
    <cellStyle name="Comma 2 3 2 2 2 3" xfId="10682" xr:uid="{B9C494DD-7A73-4F26-9C18-35C2C1853359}"/>
    <cellStyle name="Comma 2 3 2 2 2 3 2" xfId="10683" xr:uid="{3EEC100E-C33C-4E8D-AB70-D8689039BA89}"/>
    <cellStyle name="Comma 2 3 2 2 2 3 3" xfId="10684" xr:uid="{51866F79-7F52-4030-9A0D-55130060ED73}"/>
    <cellStyle name="Comma 2 3 2 2 2 4" xfId="10685" xr:uid="{990A7A5E-3D71-450E-84BA-F3E550614842}"/>
    <cellStyle name="Comma 2 3 2 2 2 4 2" xfId="10686" xr:uid="{0321650F-FA28-44FF-BFA4-C6BAF1347076}"/>
    <cellStyle name="Comma 2 3 2 2 2 5" xfId="10687" xr:uid="{66B8F7C8-C900-4BC1-A6E2-2C7075DB3AB4}"/>
    <cellStyle name="Comma 2 3 2 2 2 5 2" xfId="10688" xr:uid="{C14B0EA7-3A17-475F-A8E4-2D646BDF22F8}"/>
    <cellStyle name="Comma 2 3 2 2 2 6" xfId="10689" xr:uid="{3604F3BC-C7E5-4082-8290-03714835D714}"/>
    <cellStyle name="Comma 2 3 2 2 2 7" xfId="10690" xr:uid="{D14728A2-560D-499F-8D4A-1F7884ABB4D3}"/>
    <cellStyle name="Comma 2 3 2 2 3" xfId="10691" xr:uid="{3623814A-A342-473C-A6A8-2D0D400FEF6E}"/>
    <cellStyle name="Comma 2 3 2 2 3 2" xfId="10692" xr:uid="{5FC5C86E-B9B3-4C36-8111-212077A09DDD}"/>
    <cellStyle name="Comma 2 3 2 2 3 2 2" xfId="10693" xr:uid="{3C8A54E0-83D3-4C7C-903D-7D4E902ADC1C}"/>
    <cellStyle name="Comma 2 3 2 2 3 3" xfId="10694" xr:uid="{56CF6399-E115-4B77-A9F3-9E981A71E2A4}"/>
    <cellStyle name="Comma 2 3 2 2 3 4" xfId="10695" xr:uid="{93A08584-E03C-45E8-833F-FC7B17FB2A3B}"/>
    <cellStyle name="Comma 2 3 2 2 4" xfId="10696" xr:uid="{69C717BA-460A-49E4-A1DB-2E6950DDD4C3}"/>
    <cellStyle name="Comma 2 3 2 2 4 2" xfId="10697" xr:uid="{8FECD581-ED1C-485D-B425-95B6E656A354}"/>
    <cellStyle name="Comma 2 3 2 2 4 3" xfId="10698" xr:uid="{F8548282-C083-4FEE-9BCB-D9706F8EE9F0}"/>
    <cellStyle name="Comma 2 3 2 2 5" xfId="10699" xr:uid="{1D0DB3D2-4887-40D1-A7F3-0B42AB64728B}"/>
    <cellStyle name="Comma 2 3 2 2 5 2" xfId="10700" xr:uid="{B40E05FF-5B4E-40E8-8DA9-2828AD7FF8AF}"/>
    <cellStyle name="Comma 2 3 2 2 6" xfId="10701" xr:uid="{D7343057-2E09-4CFE-B398-B841619E28A7}"/>
    <cellStyle name="Comma 2 3 2 2 6 2" xfId="10702" xr:uid="{A8738C3A-CF32-4E54-93A9-A7DEF0CD1565}"/>
    <cellStyle name="Comma 2 3 2 2 7" xfId="10703" xr:uid="{6AFFC473-0C85-4E92-BD5C-C63EC6A0E8E2}"/>
    <cellStyle name="Comma 2 3 2 2 7 2" xfId="10704" xr:uid="{BFD0A893-C1C3-4077-B4D7-89BB7DB305AC}"/>
    <cellStyle name="Comma 2 3 2 2 8" xfId="10705" xr:uid="{49AB996F-FA05-47FD-AA6C-50097300821C}"/>
    <cellStyle name="Comma 2 3 2 2 9" xfId="10706" xr:uid="{2666A182-10A5-4186-9BB5-08535EFC7990}"/>
    <cellStyle name="Comma 2 3 2 3" xfId="10707" xr:uid="{3E8980FC-AF69-46BF-8963-7AAA6E4CFA6C}"/>
    <cellStyle name="Comma 2 3 2 3 2" xfId="10708" xr:uid="{51350079-43CD-46FA-884E-2CF6F76861E9}"/>
    <cellStyle name="Comma 2 3 2 3 2 2" xfId="10709" xr:uid="{991D7C32-6F73-48BF-B0A5-1082DF680FE5}"/>
    <cellStyle name="Comma 2 3 2 3 2 2 2" xfId="10710" xr:uid="{99D4B0C4-5109-4291-8341-2E700E2F6792}"/>
    <cellStyle name="Comma 2 3 2 3 2 2 2 2" xfId="10711" xr:uid="{FF36E895-684D-411A-8749-BC547F258534}"/>
    <cellStyle name="Comma 2 3 2 3 2 2 3" xfId="10712" xr:uid="{094147C2-5792-4B54-8508-F45C71F1EE67}"/>
    <cellStyle name="Comma 2 3 2 3 2 2 4" xfId="10713" xr:uid="{6A0422F3-C9B4-4C79-B59C-66B9B69FB940}"/>
    <cellStyle name="Comma 2 3 2 3 2 3" xfId="10714" xr:uid="{107DE703-E421-4506-BFC2-7FF447B6A568}"/>
    <cellStyle name="Comma 2 3 2 3 2 3 2" xfId="10715" xr:uid="{E35D1460-CB4B-43A4-8A1A-0A1F5290B4D0}"/>
    <cellStyle name="Comma 2 3 2 3 2 3 3" xfId="10716" xr:uid="{6C82E02C-26DF-4DA1-8763-16AFAB53A785}"/>
    <cellStyle name="Comma 2 3 2 3 2 4" xfId="10717" xr:uid="{3EEBB179-6C3E-4A7C-B3FE-D48E1426020B}"/>
    <cellStyle name="Comma 2 3 2 3 2 4 2" xfId="10718" xr:uid="{03C4B831-729C-46CE-B9EC-C221DDE9502F}"/>
    <cellStyle name="Comma 2 3 2 3 2 5" xfId="10719" xr:uid="{376EBBFE-A3F3-41C0-9110-79A1CFF9080A}"/>
    <cellStyle name="Comma 2 3 2 3 2 5 2" xfId="10720" xr:uid="{1CBAA82A-C6EC-4C77-B188-B0BEB5FD7D70}"/>
    <cellStyle name="Comma 2 3 2 3 2 6" xfId="10721" xr:uid="{EB392F9B-8279-462D-862D-1B0EC5886A76}"/>
    <cellStyle name="Comma 2 3 2 3 2 7" xfId="10722" xr:uid="{F75D1448-EE45-4D02-9A3A-AF86B3F7CBCA}"/>
    <cellStyle name="Comma 2 3 2 3 3" xfId="10723" xr:uid="{C020DC7C-028E-441D-92B3-FF215CC99430}"/>
    <cellStyle name="Comma 2 3 2 3 3 2" xfId="10724" xr:uid="{2961D973-690B-4874-887B-19D04374C97B}"/>
    <cellStyle name="Comma 2 3 2 3 3 2 2" xfId="10725" xr:uid="{560D83F4-5A36-4B69-9B6D-B65CACDD7DEE}"/>
    <cellStyle name="Comma 2 3 2 3 3 3" xfId="10726" xr:uid="{401DCD08-6EF1-4508-8CEE-2CF84F9896ED}"/>
    <cellStyle name="Comma 2 3 2 3 3 4" xfId="10727" xr:uid="{423A1FC3-F57F-45E2-9E50-800713F0110C}"/>
    <cellStyle name="Comma 2 3 2 3 4" xfId="10728" xr:uid="{80ED72F4-7D07-491B-A9E3-1F56A277FE57}"/>
    <cellStyle name="Comma 2 3 2 3 4 2" xfId="10729" xr:uid="{BE3F4118-ACE3-42B0-A542-DE6D7F0C82CF}"/>
    <cellStyle name="Comma 2 3 2 3 4 3" xfId="10730" xr:uid="{11E1D602-C5ED-45C6-8C8C-8707FF0FDC95}"/>
    <cellStyle name="Comma 2 3 2 3 5" xfId="10731" xr:uid="{9CA99135-5C96-415E-A204-8F9EA06CC0E9}"/>
    <cellStyle name="Comma 2 3 2 3 5 2" xfId="10732" xr:uid="{C1F97F22-5D63-4D20-A4A9-D59EFA46371D}"/>
    <cellStyle name="Comma 2 3 2 3 6" xfId="10733" xr:uid="{42FFA84C-2750-4BAF-9C09-281E12AE85EF}"/>
    <cellStyle name="Comma 2 3 2 3 6 2" xfId="10734" xr:uid="{4BFB1AC0-CEB3-4CC7-8E49-82EB2D556B74}"/>
    <cellStyle name="Comma 2 3 2 3 7" xfId="10735" xr:uid="{4229F2F0-5037-4FAA-80B8-CEC1315E1A85}"/>
    <cellStyle name="Comma 2 3 2 3 7 2" xfId="10736" xr:uid="{6470FC56-4D9E-47C7-BBA8-487FD392E0F1}"/>
    <cellStyle name="Comma 2 3 2 3 8" xfId="10737" xr:uid="{2C4B6A87-F2B8-4B26-8D71-67A32D204FE4}"/>
    <cellStyle name="Comma 2 3 2 3 9" xfId="10738" xr:uid="{0DC76B3F-EA12-488F-988B-6CBAA21BCC7F}"/>
    <cellStyle name="Comma 2 3 2 4" xfId="10739" xr:uid="{18D8680E-4492-4B3D-880B-C430F2AA1213}"/>
    <cellStyle name="Comma 2 3 2 4 2" xfId="10740" xr:uid="{0FC73B16-0A66-4E84-A48F-1B81818CC7E3}"/>
    <cellStyle name="Comma 2 3 2 4 2 2" xfId="10741" xr:uid="{B8F388F2-05E2-4BDB-8F04-2CD015FDD7D5}"/>
    <cellStyle name="Comma 2 3 2 4 2 2 2" xfId="10742" xr:uid="{81F6347F-16F4-491F-8FF6-3A4983A20DA6}"/>
    <cellStyle name="Comma 2 3 2 4 2 2 3" xfId="10743" xr:uid="{CA844CEB-C7E3-4D90-87F2-BD1F7B051F92}"/>
    <cellStyle name="Comma 2 3 2 4 2 3" xfId="10744" xr:uid="{2F206BF3-1DC6-435E-93C2-BBB13382673B}"/>
    <cellStyle name="Comma 2 3 2 4 2 3 2" xfId="10745" xr:uid="{BB857AFC-7CEF-434D-8963-120C40FF90F2}"/>
    <cellStyle name="Comma 2 3 2 4 2 4" xfId="10746" xr:uid="{9F896271-8B1A-464D-A10B-285D0CDB26DF}"/>
    <cellStyle name="Comma 2 3 2 4 2 4 2" xfId="10747" xr:uid="{14CE013D-12D4-49E2-8A81-2BF768F294DB}"/>
    <cellStyle name="Comma 2 3 2 4 2 5" xfId="10748" xr:uid="{3AC0761F-488D-49DE-8111-5268E28339B5}"/>
    <cellStyle name="Comma 2 3 2 4 3" xfId="10749" xr:uid="{7DA1887F-8CD3-457E-BF8C-54D467B28F4F}"/>
    <cellStyle name="Comma 2 3 2 4 3 2" xfId="10750" xr:uid="{5FDD436C-6199-4492-85CE-AFD842FF4B02}"/>
    <cellStyle name="Comma 2 3 2 4 3 3" xfId="10751" xr:uid="{937076DC-9223-4E25-BF20-6CCF85271445}"/>
    <cellStyle name="Comma 2 3 2 4 4" xfId="10752" xr:uid="{86E7E545-2603-4583-88CE-1D8CA67FACE2}"/>
    <cellStyle name="Comma 2 3 2 4 4 2" xfId="10753" xr:uid="{C613C693-E3CF-4DA9-8106-685F933365E3}"/>
    <cellStyle name="Comma 2 3 2 4 5" xfId="10754" xr:uid="{F20D43D6-25B9-4079-9963-DCDD2826B31E}"/>
    <cellStyle name="Comma 2 3 2 4 5 2" xfId="10755" xr:uid="{E280D59A-DF61-458B-888A-16684F4CD1DE}"/>
    <cellStyle name="Comma 2 3 2 4 6" xfId="10756" xr:uid="{1B65D613-AB50-45C9-945E-03BE35D988BA}"/>
    <cellStyle name="Comma 2 3 2 4 6 2" xfId="10757" xr:uid="{67353427-037F-475C-B72C-1BAE21E4E485}"/>
    <cellStyle name="Comma 2 3 2 4 7" xfId="10758" xr:uid="{22598A47-31F6-4EEE-A407-2ECD71522856}"/>
    <cellStyle name="Comma 2 3 2 4 8" xfId="10759" xr:uid="{FB11CDE5-E4E9-40A4-A4AA-BDA54A785D45}"/>
    <cellStyle name="Comma 2 3 2 5" xfId="10760" xr:uid="{43431E76-A170-42DB-8BDB-8EBA351860B3}"/>
    <cellStyle name="Comma 2 3 2 5 2" xfId="10761" xr:uid="{407CB827-F8DC-45DB-885C-544475480FDA}"/>
    <cellStyle name="Comma 2 3 2 5 2 2" xfId="10762" xr:uid="{B689FB73-EF21-417F-AC6E-8AB64CA25C42}"/>
    <cellStyle name="Comma 2 3 2 5 2 3" xfId="10763" xr:uid="{5DDCA52B-A9B1-4FB2-8157-CCD8149D5BA4}"/>
    <cellStyle name="Comma 2 3 2 5 3" xfId="10764" xr:uid="{4B923CA9-790C-4626-9DF5-ED09DC298B7B}"/>
    <cellStyle name="Comma 2 3 2 5 3 2" xfId="10765" xr:uid="{588F8AD8-47B3-47F0-A087-A7A239FF3AC0}"/>
    <cellStyle name="Comma 2 3 2 5 4" xfId="10766" xr:uid="{5837AE0C-66A4-469D-B276-E91129950033}"/>
    <cellStyle name="Comma 2 3 2 5 4 2" xfId="10767" xr:uid="{C44E3450-BBAA-4C35-9F11-38343FDE2834}"/>
    <cellStyle name="Comma 2 3 2 5 5" xfId="10768" xr:uid="{68545EEA-28B8-4EAC-83A3-19BB9E0C47AF}"/>
    <cellStyle name="Comma 2 3 2 6" xfId="10769" xr:uid="{DE118C1C-F181-4F01-B672-50C5E6C6A44F}"/>
    <cellStyle name="Comma 2 3 2 6 2" xfId="10770" xr:uid="{00E1F051-0080-4390-AAE1-3A4F7D94FA8C}"/>
    <cellStyle name="Comma 2 3 2 6 3" xfId="10771" xr:uid="{FF554FC6-78A8-456A-B53D-B6950210132C}"/>
    <cellStyle name="Comma 2 3 2 7" xfId="10772" xr:uid="{268196B8-3C76-432A-885B-C69ABD04461C}"/>
    <cellStyle name="Comma 2 3 2 7 2" xfId="10773" xr:uid="{7291CAB0-CBFF-4870-86A5-C0E920AD1342}"/>
    <cellStyle name="Comma 2 3 2 7 3" xfId="10774" xr:uid="{06F5FA2A-A691-4D9F-B698-20FC71845D41}"/>
    <cellStyle name="Comma 2 3 2 8" xfId="10775" xr:uid="{3D0809A1-F1F5-43B9-9F97-47A809A425CD}"/>
    <cellStyle name="Comma 2 3 2 8 2" xfId="10776" xr:uid="{D0A8A135-73ED-4EBC-824A-E5990D091C75}"/>
    <cellStyle name="Comma 2 3 2 9" xfId="10777" xr:uid="{EF4B4A7B-8EA0-4B68-B194-9F7E2BB6A38D}"/>
    <cellStyle name="Comma 2 3 2 9 2" xfId="10778" xr:uid="{CE5C4185-F47A-43CE-B3EC-B3BB8CA4FE74}"/>
    <cellStyle name="Comma 2 3 20" xfId="10779" xr:uid="{DB273F89-A35A-42FC-85E4-DC8E641B52B9}"/>
    <cellStyle name="Comma 2 3 21" xfId="10780" xr:uid="{73509B13-C9EF-42EF-8C7D-F0D3082B8546}"/>
    <cellStyle name="Comma 2 3 3" xfId="10781" xr:uid="{F2DCDB09-8F15-4899-9055-8852A42E652D}"/>
    <cellStyle name="Comma 2 3 3 10" xfId="10782" xr:uid="{25D99BD8-08AD-42B2-BDEF-2C83A982A103}"/>
    <cellStyle name="Comma 2 3 3 11" xfId="10783" xr:uid="{BB9FCA89-1760-4CE1-9418-7F43C497BDF1}"/>
    <cellStyle name="Comma 2 3 3 12" xfId="10784" xr:uid="{01E7D1FB-EA79-4873-822F-57F4733639DC}"/>
    <cellStyle name="Comma 2 3 3 2" xfId="10785" xr:uid="{B2CBDB46-2624-49D3-967F-017B67C0E85C}"/>
    <cellStyle name="Comma 2 3 3 2 2" xfId="10786" xr:uid="{19D91E0F-7143-4205-AA7F-2F78BEDDC23D}"/>
    <cellStyle name="Comma 2 3 3 2 2 2" xfId="10787" xr:uid="{25EA075C-F4F8-40C9-BA27-C9E8CF554465}"/>
    <cellStyle name="Comma 2 3 3 2 2 2 2" xfId="10788" xr:uid="{E4FB5433-AE43-4BDA-9E18-3887347A0452}"/>
    <cellStyle name="Comma 2 3 3 2 2 2 2 2" xfId="10789" xr:uid="{847940CB-F41C-45E0-B567-498EF39C2BB7}"/>
    <cellStyle name="Comma 2 3 3 2 2 2 3" xfId="10790" xr:uid="{96BF3436-15DC-421D-B339-54C9A9D23163}"/>
    <cellStyle name="Comma 2 3 3 2 2 2 4" xfId="10791" xr:uid="{050F4C27-6DB7-44C8-91C7-B893F6A2C878}"/>
    <cellStyle name="Comma 2 3 3 2 2 3" xfId="10792" xr:uid="{DE2B426E-6925-4C91-9BA0-7F567F31877B}"/>
    <cellStyle name="Comma 2 3 3 2 2 3 2" xfId="10793" xr:uid="{21263751-40A9-464B-BC8C-432FC7E00071}"/>
    <cellStyle name="Comma 2 3 3 2 2 3 3" xfId="10794" xr:uid="{842A9B31-CCAC-4155-B668-284710F8FEBC}"/>
    <cellStyle name="Comma 2 3 3 2 2 4" xfId="10795" xr:uid="{187F762C-1FAB-40E3-9BC9-B22E501B8F3A}"/>
    <cellStyle name="Comma 2 3 3 2 2 5" xfId="10796" xr:uid="{634B5D5B-008E-4264-AAF1-4B40EE446379}"/>
    <cellStyle name="Comma 2 3 3 2 3" xfId="10797" xr:uid="{10247FD9-989C-4CB4-8620-87FF168A245D}"/>
    <cellStyle name="Comma 2 3 3 2 3 2" xfId="10798" xr:uid="{13CCB44C-0472-499D-8B83-B2AE4E9C03D3}"/>
    <cellStyle name="Comma 2 3 3 2 3 2 2" xfId="10799" xr:uid="{0DAC3F6D-B866-49CC-948B-CE0FA3CEDA28}"/>
    <cellStyle name="Comma 2 3 3 2 3 3" xfId="10800" xr:uid="{D1D4D5FD-76AA-4B54-A75D-EE7536C2B033}"/>
    <cellStyle name="Comma 2 3 3 2 3 4" xfId="10801" xr:uid="{0C6BDF03-CCF3-44AB-B168-967113FC9997}"/>
    <cellStyle name="Comma 2 3 3 2 4" xfId="10802" xr:uid="{C774B10D-CEA1-4BB0-9C22-62A97B2FD5BE}"/>
    <cellStyle name="Comma 2 3 3 2 4 2" xfId="10803" xr:uid="{FB2522AC-9161-4D8E-9220-E1C87693E2FF}"/>
    <cellStyle name="Comma 2 3 3 2 4 3" xfId="10804" xr:uid="{A6BC0179-422C-45BC-8868-42FD82D91C2F}"/>
    <cellStyle name="Comma 2 3 3 2 5" xfId="10805" xr:uid="{3266F859-7B40-4F71-8C3A-2FAF75CB78CD}"/>
    <cellStyle name="Comma 2 3 3 2 5 2" xfId="10806" xr:uid="{B48693B0-0DD0-440E-B8E0-AC4983993F33}"/>
    <cellStyle name="Comma 2 3 3 2 6" xfId="10807" xr:uid="{F20B646B-2858-4493-A9A9-050333AAD3AA}"/>
    <cellStyle name="Comma 2 3 3 2 6 2" xfId="10808" xr:uid="{B0613EC5-F7C0-47EF-AFA1-37A9A2276057}"/>
    <cellStyle name="Comma 2 3 3 2 7" xfId="10809" xr:uid="{F43971F7-A186-4CC0-B97A-30E64F1C469A}"/>
    <cellStyle name="Comma 2 3 3 2 8" xfId="10810" xr:uid="{0AE75747-487F-49D1-BAB2-AC0C763EA88D}"/>
    <cellStyle name="Comma 2 3 3 3" xfId="10811" xr:uid="{0F3D0A50-4CB7-4193-B5F7-697AD1B97230}"/>
    <cellStyle name="Comma 2 3 3 3 2" xfId="10812" xr:uid="{1CCBECD0-EFF8-4B8E-BBEE-48FBB3716121}"/>
    <cellStyle name="Comma 2 3 3 3 2 2" xfId="10813" xr:uid="{02B03FD9-232B-4706-AA15-EBAFE2F209C1}"/>
    <cellStyle name="Comma 2 3 3 3 2 2 2" xfId="10814" xr:uid="{A7ABD3C0-4870-43F3-A962-7F6882F854B6}"/>
    <cellStyle name="Comma 2 3 3 3 2 2 2 2" xfId="10815" xr:uid="{B81F8557-2FE0-423F-ACC0-6077F7150462}"/>
    <cellStyle name="Comma 2 3 3 3 2 2 3" xfId="10816" xr:uid="{BFD6369D-04E8-4672-B7F0-1C951FC2F6B6}"/>
    <cellStyle name="Comma 2 3 3 3 2 2 4" xfId="10817" xr:uid="{332C7A1E-C124-4C4B-9C19-CE26FCA2A3C3}"/>
    <cellStyle name="Comma 2 3 3 3 2 3" xfId="10818" xr:uid="{8C5730E4-0B9E-4406-A184-8459612F839D}"/>
    <cellStyle name="Comma 2 3 3 3 2 3 2" xfId="10819" xr:uid="{63A3DA44-7001-4955-9B91-BB60B0B68B22}"/>
    <cellStyle name="Comma 2 3 3 3 2 3 3" xfId="10820" xr:uid="{47E59C21-11D6-41F6-A102-3878DC311731}"/>
    <cellStyle name="Comma 2 3 3 3 2 4" xfId="10821" xr:uid="{C4D374F6-A836-4AAD-A0D4-605E57E1B3A7}"/>
    <cellStyle name="Comma 2 3 3 3 2 5" xfId="10822" xr:uid="{E43C2332-7098-4545-ACAA-8238F6B76EB9}"/>
    <cellStyle name="Comma 2 3 3 3 3" xfId="10823" xr:uid="{FBBF382E-9A40-475C-A6FF-AC366AA72093}"/>
    <cellStyle name="Comma 2 3 3 3 3 2" xfId="10824" xr:uid="{B3858E73-7D81-4D54-8F51-6587C6E8ED66}"/>
    <cellStyle name="Comma 2 3 3 3 3 2 2" xfId="10825" xr:uid="{C374C143-6FCF-49D0-99E1-7A61C823DB47}"/>
    <cellStyle name="Comma 2 3 3 3 3 3" xfId="10826" xr:uid="{B8962240-CA86-4498-B83C-843D5ACDE63C}"/>
    <cellStyle name="Comma 2 3 3 3 3 4" xfId="10827" xr:uid="{DF870B1E-AD56-4795-952A-AABBBC1566D7}"/>
    <cellStyle name="Comma 2 3 3 3 4" xfId="10828" xr:uid="{1EBEF44F-8978-478C-B266-73A15B826D6B}"/>
    <cellStyle name="Comma 2 3 3 3 4 2" xfId="10829" xr:uid="{080DC5A9-B206-4434-B044-34716F7F0FF2}"/>
    <cellStyle name="Comma 2 3 3 3 4 3" xfId="10830" xr:uid="{79F9E241-C336-4A87-8A1C-08CF63174C08}"/>
    <cellStyle name="Comma 2 3 3 3 5" xfId="10831" xr:uid="{18A34925-B22C-4666-B9B6-565EB71737E8}"/>
    <cellStyle name="Comma 2 3 3 3 6" xfId="10832" xr:uid="{59C670C3-E514-4D79-907B-4BBCD55A8A67}"/>
    <cellStyle name="Comma 2 3 3 4" xfId="10833" xr:uid="{EA233125-D4EC-4460-91CB-A839848AA810}"/>
    <cellStyle name="Comma 2 3 3 4 2" xfId="10834" xr:uid="{D9CC97FF-BF49-45A2-A5DB-C278E168F673}"/>
    <cellStyle name="Comma 2 3 3 4 2 2" xfId="10835" xr:uid="{BAE7780D-2056-4AC4-8EDF-0BE9A85224F2}"/>
    <cellStyle name="Comma 2 3 3 4 2 2 2" xfId="10836" xr:uid="{BA73A8CE-6FFB-4968-94EE-D4449ADD26CC}"/>
    <cellStyle name="Comma 2 3 3 4 2 3" xfId="10837" xr:uid="{D5F13036-F379-4E72-930F-475020EB9862}"/>
    <cellStyle name="Comma 2 3 3 4 2 4" xfId="10838" xr:uid="{E3507035-F094-46BC-9BA5-46691BB91096}"/>
    <cellStyle name="Comma 2 3 3 4 3" xfId="10839" xr:uid="{9CD88714-DFBE-4D0F-943E-F01493A77FB9}"/>
    <cellStyle name="Comma 2 3 3 4 3 2" xfId="10840" xr:uid="{763FFA62-08F3-434A-82B2-3A6EF0EB4DF3}"/>
    <cellStyle name="Comma 2 3 3 4 3 3" xfId="10841" xr:uid="{AC9683F4-9D24-44D6-A2BE-7F48E4C23172}"/>
    <cellStyle name="Comma 2 3 3 4 4" xfId="10842" xr:uid="{D91CE7BF-10F9-4B7A-921F-AD629987BDCA}"/>
    <cellStyle name="Comma 2 3 3 4 5" xfId="10843" xr:uid="{292B8B51-7E96-4B18-985F-CBD78D752304}"/>
    <cellStyle name="Comma 2 3 3 5" xfId="10844" xr:uid="{37A0530B-4BED-4C75-9C4D-89820C0203F4}"/>
    <cellStyle name="Comma 2 3 3 5 2" xfId="10845" xr:uid="{CF957A7E-2F6A-4ACB-AAE9-2560FE7BB8C4}"/>
    <cellStyle name="Comma 2 3 3 5 2 2" xfId="10846" xr:uid="{A55D3EE0-8EDE-41A0-9C2F-AA00199881F8}"/>
    <cellStyle name="Comma 2 3 3 5 3" xfId="10847" xr:uid="{6ACEBFCE-53E4-4022-ADB3-89C72BBCFD6E}"/>
    <cellStyle name="Comma 2 3 3 5 4" xfId="10848" xr:uid="{9137DCE4-9A70-43B4-AB26-6DC707350370}"/>
    <cellStyle name="Comma 2 3 3 6" xfId="10849" xr:uid="{8877491D-7406-4E91-BF17-D9C1712E30F7}"/>
    <cellStyle name="Comma 2 3 3 6 2" xfId="10850" xr:uid="{46C9839C-C5A6-42F4-B6CF-4A20E28EB799}"/>
    <cellStyle name="Comma 2 3 3 6 3" xfId="10851" xr:uid="{C7AD76F7-3831-4AC6-BC70-36FA5BBB2B77}"/>
    <cellStyle name="Comma 2 3 3 7" xfId="10852" xr:uid="{46F42FC1-0217-4E22-A9D9-B1A92FA4E94D}"/>
    <cellStyle name="Comma 2 3 3 7 2" xfId="10853" xr:uid="{2A9949B6-364C-494F-96CA-6D07AD77045B}"/>
    <cellStyle name="Comma 2 3 3 7 3" xfId="10854" xr:uid="{3089BB1C-119F-41D3-8B26-3E357FDCB17C}"/>
    <cellStyle name="Comma 2 3 3 8" xfId="10855" xr:uid="{CD8EA13E-5BD4-4F45-BD58-CF25084473E1}"/>
    <cellStyle name="Comma 2 3 3 9" xfId="10856" xr:uid="{A741B462-B412-4095-A21B-A5FE2578EC7F}"/>
    <cellStyle name="Comma 2 3 4" xfId="10857" xr:uid="{D30EAA47-D1A5-4B65-B6BC-537E865A9C67}"/>
    <cellStyle name="Comma 2 3 4 10" xfId="10858" xr:uid="{416F85D1-6931-4816-9F2F-4B8863DF958A}"/>
    <cellStyle name="Comma 2 3 4 2" xfId="10859" xr:uid="{EB164F63-D3A0-49DB-A998-E2C2C1390D7C}"/>
    <cellStyle name="Comma 2 3 4 2 2" xfId="10860" xr:uid="{05173A13-7205-4D20-8A13-510C4B7C00A3}"/>
    <cellStyle name="Comma 2 3 4 2 2 2" xfId="10861" xr:uid="{BA5C2390-1D62-4CA1-99A2-B3E3D0793440}"/>
    <cellStyle name="Comma 2 3 4 2 2 2 2" xfId="10862" xr:uid="{8FE61489-C539-4217-8C44-7897466D4C17}"/>
    <cellStyle name="Comma 2 3 4 2 2 3" xfId="10863" xr:uid="{13274E48-55FE-44BD-BB2D-CF5BFB9F040C}"/>
    <cellStyle name="Comma 2 3 4 2 2 4" xfId="10864" xr:uid="{D2C50ACA-4A39-482A-AF74-4B0D71262394}"/>
    <cellStyle name="Comma 2 3 4 2 3" xfId="10865" xr:uid="{9099F6DE-F588-4E60-8146-EA9E601DBDA5}"/>
    <cellStyle name="Comma 2 3 4 2 3 2" xfId="10866" xr:uid="{707784C1-3F54-4C2D-BD25-28D413F41186}"/>
    <cellStyle name="Comma 2 3 4 2 3 3" xfId="10867" xr:uid="{706BB531-CD0C-4791-88DC-EC4FD2F5F121}"/>
    <cellStyle name="Comma 2 3 4 2 4" xfId="10868" xr:uid="{48CC1F88-88EE-4371-9CBF-443C82C40C11}"/>
    <cellStyle name="Comma 2 3 4 2 4 2" xfId="10869" xr:uid="{22022FC0-789C-415A-9025-1057F49C59D7}"/>
    <cellStyle name="Comma 2 3 4 2 5" xfId="10870" xr:uid="{B7110C63-2388-495B-A55E-812B49187424}"/>
    <cellStyle name="Comma 2 3 4 2 5 2" xfId="10871" xr:uid="{5C9AE4C1-A80C-4952-93F9-1ABDE66BA7C4}"/>
    <cellStyle name="Comma 2 3 4 2 6" xfId="10872" xr:uid="{78B7FDA1-19BE-4DEC-A2AD-ABAC6873A0C9}"/>
    <cellStyle name="Comma 2 3 4 2 7" xfId="10873" xr:uid="{FB32186C-4230-4970-A873-ED9EFA5F9B85}"/>
    <cellStyle name="Comma 2 3 4 3" xfId="10874" xr:uid="{4D60008A-2803-4CE7-8FDB-7BEE8FA6A4D8}"/>
    <cellStyle name="Comma 2 3 4 3 2" xfId="10875" xr:uid="{2DCCDD2A-7034-4EF0-976F-CFCA64EDB959}"/>
    <cellStyle name="Comma 2 3 4 3 2 2" xfId="10876" xr:uid="{49D2BEC3-22D8-40AB-91C8-C320E9F893CC}"/>
    <cellStyle name="Comma 2 3 4 3 3" xfId="10877" xr:uid="{91F9E3F5-3A9C-497E-8EF4-3A57ACA733BC}"/>
    <cellStyle name="Comma 2 3 4 3 4" xfId="10878" xr:uid="{2FFAABD3-C54B-46E1-982A-D360F0211F2A}"/>
    <cellStyle name="Comma 2 3 4 4" xfId="10879" xr:uid="{D9C907E1-0E19-4FC5-9FA7-2294FAA6B754}"/>
    <cellStyle name="Comma 2 3 4 4 2" xfId="10880" xr:uid="{DA3C254E-AD10-4643-B829-76E5F6DE61FA}"/>
    <cellStyle name="Comma 2 3 4 4 3" xfId="10881" xr:uid="{A817EDB7-0B01-4764-9FBA-6AE4B6499DE5}"/>
    <cellStyle name="Comma 2 3 4 5" xfId="10882" xr:uid="{F5D8CC22-5EBA-43C6-8227-346314AFF45A}"/>
    <cellStyle name="Comma 2 3 4 5 2" xfId="10883" xr:uid="{9999D4A1-F26A-481B-A1FC-0AFE1B52D376}"/>
    <cellStyle name="Comma 2 3 4 5 3" xfId="10884" xr:uid="{8CBB89A7-5F41-4F0D-967C-A2517A2EA083}"/>
    <cellStyle name="Comma 2 3 4 6" xfId="10885" xr:uid="{AB0110CD-A553-45B0-96A4-92FEB0F2DC33}"/>
    <cellStyle name="Comma 2 3 4 6 2" xfId="10886" xr:uid="{41FC9083-CD1E-40A7-9D81-D4DE3DD1A37F}"/>
    <cellStyle name="Comma 2 3 4 7" xfId="10887" xr:uid="{A52C6E32-9B2A-4CCA-B93A-3139893125CB}"/>
    <cellStyle name="Comma 2 3 4 7 2" xfId="10888" xr:uid="{02C8A5F8-FDBD-4256-8AF1-9997C687D14E}"/>
    <cellStyle name="Comma 2 3 4 8" xfId="10889" xr:uid="{FA7CF690-3597-443C-B664-1617393BF2C5}"/>
    <cellStyle name="Comma 2 3 4 9" xfId="10890" xr:uid="{72605BD5-F670-4B45-94B4-59B304D4D95C}"/>
    <cellStyle name="Comma 2 3 5" xfId="10891" xr:uid="{49ED4718-6344-413E-9C4D-2DBC7DF0AE0C}"/>
    <cellStyle name="Comma 2 3 5 10" xfId="10892" xr:uid="{7E7BED2F-8EE3-460B-996E-E54EBAAFC1D1}"/>
    <cellStyle name="Comma 2 3 5 2" xfId="10893" xr:uid="{17ECB3B4-50C7-4384-8B4B-9A165528F771}"/>
    <cellStyle name="Comma 2 3 5 2 2" xfId="10894" xr:uid="{67B73165-890B-4FEF-A67B-C87021EFF5F3}"/>
    <cellStyle name="Comma 2 3 5 2 2 2" xfId="10895" xr:uid="{74DA4196-0E7E-4C62-A691-2E596FC125D2}"/>
    <cellStyle name="Comma 2 3 5 2 2 2 2" xfId="10896" xr:uid="{C3890304-5DBA-4D44-9CBF-B4296C53E8EF}"/>
    <cellStyle name="Comma 2 3 5 2 2 3" xfId="10897" xr:uid="{3EE16C1D-2B61-4A98-956B-2E8A9CFE8A59}"/>
    <cellStyle name="Comma 2 3 5 2 2 4" xfId="10898" xr:uid="{67352891-D3D6-49D4-827A-C7BA0114002F}"/>
    <cellStyle name="Comma 2 3 5 2 3" xfId="10899" xr:uid="{3CF830A7-A482-46B7-AF39-D3801A902AE1}"/>
    <cellStyle name="Comma 2 3 5 2 3 2" xfId="10900" xr:uid="{7BD0EB37-9D13-4F60-8E81-2FEAC1A74DC4}"/>
    <cellStyle name="Comma 2 3 5 2 3 3" xfId="10901" xr:uid="{2E1166E8-7C2A-4B54-ACBD-D0B60CF2CA94}"/>
    <cellStyle name="Comma 2 3 5 2 4" xfId="10902" xr:uid="{10DD35AA-A2B4-4322-99A1-54BEB8DEA953}"/>
    <cellStyle name="Comma 2 3 5 2 4 2" xfId="10903" xr:uid="{0A63634A-C435-401D-B33D-265BF7969451}"/>
    <cellStyle name="Comma 2 3 5 2 5" xfId="10904" xr:uid="{A780CCB8-BB2D-414C-B76C-91F0130F70D2}"/>
    <cellStyle name="Comma 2 3 5 2 5 2" xfId="10905" xr:uid="{C5A3FB00-C501-47F3-B04C-93957BCA7041}"/>
    <cellStyle name="Comma 2 3 5 2 6" xfId="10906" xr:uid="{2D91D6D5-0BD9-4EF0-AF16-9AD0119F2222}"/>
    <cellStyle name="Comma 2 3 5 2 7" xfId="10907" xr:uid="{CC57B626-5ADE-4022-A5A4-A268DA53E7D8}"/>
    <cellStyle name="Comma 2 3 5 3" xfId="10908" xr:uid="{CAFFF664-36DA-48C8-8D94-BEC2F23958EB}"/>
    <cellStyle name="Comma 2 3 5 3 2" xfId="10909" xr:uid="{9621ADEF-AF42-480B-999E-F212C2573B8F}"/>
    <cellStyle name="Comma 2 3 5 3 2 2" xfId="10910" xr:uid="{DC15D86F-04A1-4AFF-9450-AAAAD1A9166B}"/>
    <cellStyle name="Comma 2 3 5 3 3" xfId="10911" xr:uid="{BFDE7411-5920-435B-B043-11639971558D}"/>
    <cellStyle name="Comma 2 3 5 3 4" xfId="10912" xr:uid="{79AC90FA-C5D8-4F54-B3ED-96C5BDEAF4E4}"/>
    <cellStyle name="Comma 2 3 5 4" xfId="10913" xr:uid="{69126D0C-BBBC-43D9-8323-FB3F5118BC74}"/>
    <cellStyle name="Comma 2 3 5 4 2" xfId="10914" xr:uid="{2003234D-A31D-4110-8A31-69B5D3FC019D}"/>
    <cellStyle name="Comma 2 3 5 4 3" xfId="10915" xr:uid="{768877E5-C85E-457E-A348-C5AC3C07527D}"/>
    <cellStyle name="Comma 2 3 5 5" xfId="10916" xr:uid="{72E3D3B6-2E5E-4819-AC37-B893E478AAA9}"/>
    <cellStyle name="Comma 2 3 5 5 2" xfId="10917" xr:uid="{9535FF13-B212-4A4F-858D-CDCA59C36D51}"/>
    <cellStyle name="Comma 2 3 5 6" xfId="10918" xr:uid="{19241733-82EB-4F86-A264-0E0CDD7F7009}"/>
    <cellStyle name="Comma 2 3 5 6 2" xfId="10919" xr:uid="{C16A4C17-8508-475C-B92A-4408D3867A02}"/>
    <cellStyle name="Comma 2 3 5 7" xfId="10920" xr:uid="{6B705F1A-C09B-45E6-A20E-7033663351B6}"/>
    <cellStyle name="Comma 2 3 5 7 2" xfId="10921" xr:uid="{08D7B650-9082-4CC7-8D43-F4ACBB14E441}"/>
    <cellStyle name="Comma 2 3 5 8" xfId="10922" xr:uid="{4C8E0E3D-DAE8-4F9F-B045-26B9D0DA7CE5}"/>
    <cellStyle name="Comma 2 3 5 9" xfId="10923" xr:uid="{F41031BD-0925-41DA-B512-5DB288F8C052}"/>
    <cellStyle name="Comma 2 3 6" xfId="10924" xr:uid="{9A379300-0CBF-41CF-8C4D-5DD7F6175DED}"/>
    <cellStyle name="Comma 2 3 6 2" xfId="10925" xr:uid="{80FF30E0-FE6D-486F-BCF0-2D0372BD40BF}"/>
    <cellStyle name="Comma 2 3 6 2 2" xfId="10926" xr:uid="{DE67D561-135F-4232-B968-1C69BB87522D}"/>
    <cellStyle name="Comma 2 3 6 2 2 2" xfId="10927" xr:uid="{C57C022B-AE9E-469A-A046-255CD8DEECE2}"/>
    <cellStyle name="Comma 2 3 6 2 2 2 2" xfId="10928" xr:uid="{25C7786C-A167-4E81-A80F-472921306295}"/>
    <cellStyle name="Comma 2 3 6 2 2 3" xfId="10929" xr:uid="{0E5CF65C-6C4A-48E6-B482-8B2D065A6948}"/>
    <cellStyle name="Comma 2 3 6 2 2 4" xfId="10930" xr:uid="{8A799F13-2AE0-4B5C-80F8-BCB348497478}"/>
    <cellStyle name="Comma 2 3 6 2 3" xfId="10931" xr:uid="{5D334E9B-5FE4-4635-AB6D-3A917AA79B66}"/>
    <cellStyle name="Comma 2 3 6 2 3 2" xfId="10932" xr:uid="{7B3C30F4-E24E-4F52-A5FB-98AEFC5FBABF}"/>
    <cellStyle name="Comma 2 3 6 2 3 3" xfId="10933" xr:uid="{A0F46BEA-42A4-4679-8DB0-14EB663E9B97}"/>
    <cellStyle name="Comma 2 3 6 2 4" xfId="10934" xr:uid="{5E8D11E7-6F63-4626-B3ED-0BFD459C6EBB}"/>
    <cellStyle name="Comma 2 3 6 2 4 2" xfId="10935" xr:uid="{5B4A8178-256E-4C10-AD44-7258A962F33A}"/>
    <cellStyle name="Comma 2 3 6 2 5" xfId="10936" xr:uid="{29124DB6-4394-436F-819B-C46D65EA157D}"/>
    <cellStyle name="Comma 2 3 6 2 5 2" xfId="10937" xr:uid="{3FCC2034-1B11-4299-B131-8EF8846025E1}"/>
    <cellStyle name="Comma 2 3 6 2 6" xfId="10938" xr:uid="{DF7ED36B-CD3A-448D-8B96-5561FE77B380}"/>
    <cellStyle name="Comma 2 3 6 2 7" xfId="10939" xr:uid="{40926C1C-04B8-4577-92EF-E2024F37C6F2}"/>
    <cellStyle name="Comma 2 3 6 3" xfId="10940" xr:uid="{FB9EA3E9-0ED0-4B1F-AF78-ECB88D5F5520}"/>
    <cellStyle name="Comma 2 3 6 3 2" xfId="10941" xr:uid="{9B4343B8-F9C6-4D93-B2F1-6F6DA7E2279F}"/>
    <cellStyle name="Comma 2 3 6 3 2 2" xfId="10942" xr:uid="{DB2D45D2-868D-47CB-8BAE-9B5335EA06B7}"/>
    <cellStyle name="Comma 2 3 6 3 3" xfId="10943" xr:uid="{EBD8FEEA-8B96-40BF-B142-94EACF62FE45}"/>
    <cellStyle name="Comma 2 3 6 3 4" xfId="10944" xr:uid="{4731448A-0765-473F-9490-23190681EFFB}"/>
    <cellStyle name="Comma 2 3 6 4" xfId="10945" xr:uid="{7889C35F-AE50-4559-AA93-472A4CEDD0E0}"/>
    <cellStyle name="Comma 2 3 6 4 2" xfId="10946" xr:uid="{97804D74-BAA1-4262-85E6-7C65F87F7491}"/>
    <cellStyle name="Comma 2 3 6 4 3" xfId="10947" xr:uid="{2A47FD41-32F7-459C-B1A8-8E445D5FB7F6}"/>
    <cellStyle name="Comma 2 3 6 5" xfId="10948" xr:uid="{9CEC178C-88CB-4AF9-8F8F-31FC351B07F2}"/>
    <cellStyle name="Comma 2 3 6 5 2" xfId="10949" xr:uid="{32737ACD-4C8F-4D1B-A98F-C62A000F514D}"/>
    <cellStyle name="Comma 2 3 6 6" xfId="10950" xr:uid="{E84564A0-9EFD-4D95-98E8-6B36B987672E}"/>
    <cellStyle name="Comma 2 3 6 6 2" xfId="10951" xr:uid="{F9096840-AAA0-4ACD-A672-A4A87E7D9C0D}"/>
    <cellStyle name="Comma 2 3 6 7" xfId="10952" xr:uid="{A44876F7-7A54-4875-8990-5136B9D091DD}"/>
    <cellStyle name="Comma 2 3 6 7 2" xfId="10953" xr:uid="{91FF810D-41BE-4AAF-B223-9FDDE09EAF62}"/>
    <cellStyle name="Comma 2 3 6 8" xfId="10954" xr:uid="{5361CAE1-1A86-495A-8ADB-F8FB05D5218E}"/>
    <cellStyle name="Comma 2 3 6 9" xfId="10955" xr:uid="{B31AF064-F3DF-4051-A2AA-5D34F92AAC2A}"/>
    <cellStyle name="Comma 2 3 7" xfId="10956" xr:uid="{3485238E-FA4D-4239-AF0F-A865AFF58D15}"/>
    <cellStyle name="Comma 2 3 7 2" xfId="10957" xr:uid="{CBD64058-76BB-40A6-9C30-F4D99D3F5BD0}"/>
    <cellStyle name="Comma 2 3 7 2 2" xfId="10958" xr:uid="{CF0ABBAE-424B-4448-B6CF-6A452B209D3F}"/>
    <cellStyle name="Comma 2 3 7 2 2 2" xfId="10959" xr:uid="{DB39FF0E-079B-4A0F-AA19-A064E4751092}"/>
    <cellStyle name="Comma 2 3 7 2 2 2 2" xfId="10960" xr:uid="{F73647C5-CBF7-4F91-B196-BD9AE9CDF5B0}"/>
    <cellStyle name="Comma 2 3 7 2 2 3" xfId="10961" xr:uid="{24C1FC40-965E-493B-9BD9-4706599EB2CA}"/>
    <cellStyle name="Comma 2 3 7 2 2 4" xfId="10962" xr:uid="{E708B166-A7C9-419B-BA39-1FDE4652DD16}"/>
    <cellStyle name="Comma 2 3 7 2 3" xfId="10963" xr:uid="{D3831BCE-AA36-4ABC-82CA-9CB2D3494CFE}"/>
    <cellStyle name="Comma 2 3 7 2 3 2" xfId="10964" xr:uid="{79288C87-0B0E-4064-9044-1C8CE504F7D8}"/>
    <cellStyle name="Comma 2 3 7 2 3 3" xfId="10965" xr:uid="{6C567156-B24F-4AD5-91A8-D503CE0EFBCA}"/>
    <cellStyle name="Comma 2 3 7 2 4" xfId="10966" xr:uid="{A91ADD3D-B416-4194-B7C1-FB946FBBB7DF}"/>
    <cellStyle name="Comma 2 3 7 2 5" xfId="10967" xr:uid="{7DE6F035-D2F5-4DD1-BA3A-6EB050161039}"/>
    <cellStyle name="Comma 2 3 7 3" xfId="10968" xr:uid="{B1B5986C-E549-4EDD-84A2-CFB8017754AB}"/>
    <cellStyle name="Comma 2 3 7 3 2" xfId="10969" xr:uid="{F249B0EF-9DC2-4A60-B8B0-B367763573E9}"/>
    <cellStyle name="Comma 2 3 7 3 2 2" xfId="10970" xr:uid="{F56B5F9D-A718-4DA7-A214-9E440BBFC318}"/>
    <cellStyle name="Comma 2 3 7 3 3" xfId="10971" xr:uid="{D0970104-C37F-42A8-95A3-4D857A0A7AB8}"/>
    <cellStyle name="Comma 2 3 7 3 4" xfId="10972" xr:uid="{05414E0B-ED96-4911-84A4-754A816CF024}"/>
    <cellStyle name="Comma 2 3 7 4" xfId="10973" xr:uid="{7830BD70-31BD-4F77-BFA7-81710E51A93E}"/>
    <cellStyle name="Comma 2 3 7 4 2" xfId="10974" xr:uid="{EC763DE9-1F89-40ED-A377-83E01F1AE027}"/>
    <cellStyle name="Comma 2 3 7 4 3" xfId="10975" xr:uid="{E4A497F9-4D98-4DDB-A959-A908C285F7DE}"/>
    <cellStyle name="Comma 2 3 7 5" xfId="10976" xr:uid="{DCE4126A-393C-49CA-9939-0F28F0D02763}"/>
    <cellStyle name="Comma 2 3 7 5 2" xfId="10977" xr:uid="{50D97C19-4356-46E3-956D-7D4086BF04BB}"/>
    <cellStyle name="Comma 2 3 7 6" xfId="10978" xr:uid="{3AC4B54E-81C8-4164-AF44-7C4412052DFF}"/>
    <cellStyle name="Comma 2 3 7 7" xfId="10979" xr:uid="{CE4F0DFC-5771-45BD-920C-40B82D307422}"/>
    <cellStyle name="Comma 2 3 8" xfId="10980" xr:uid="{054F1E28-B4D3-4994-A164-2096D22632C7}"/>
    <cellStyle name="Comma 2 3 8 2" xfId="10981" xr:uid="{17D94BC4-520D-45F2-83FD-0A6C246DA690}"/>
    <cellStyle name="Comma 2 3 8 2 2" xfId="10982" xr:uid="{4BE9D8AE-7440-41BB-8416-52AFD29FE0F3}"/>
    <cellStyle name="Comma 2 3 8 2 2 2" xfId="10983" xr:uid="{5FE5B5A6-0EC4-411B-9A96-411E8DB62B53}"/>
    <cellStyle name="Comma 2 3 8 2 2 2 2" xfId="10984" xr:uid="{9CD27349-E23A-4FAD-83D6-8086F1416326}"/>
    <cellStyle name="Comma 2 3 8 2 2 3" xfId="10985" xr:uid="{7CDB38E0-61A6-4F01-8241-7B58987E6A06}"/>
    <cellStyle name="Comma 2 3 8 2 3" xfId="10986" xr:uid="{590525CF-B595-4CB0-AB39-5C207AD0D5C0}"/>
    <cellStyle name="Comma 2 3 8 2 3 2" xfId="10987" xr:uid="{D91809A9-12FE-467D-B684-72492485DCA6}"/>
    <cellStyle name="Comma 2 3 8 2 4" xfId="10988" xr:uid="{33FF7B81-1B79-49C5-8496-4D1372EEEFDD}"/>
    <cellStyle name="Comma 2 3 8 2 5" xfId="10989" xr:uid="{10DAF78E-7F20-4050-8C9A-2CA06D3BD66E}"/>
    <cellStyle name="Comma 2 3 8 3" xfId="10990" xr:uid="{2B911369-4A6F-44CD-A1DB-F0925FB29A8B}"/>
    <cellStyle name="Comma 2 3 8 3 2" xfId="10991" xr:uid="{FCFC50FA-00A0-425A-A8E5-12C850F1E6A4}"/>
    <cellStyle name="Comma 2 3 8 3 2 2" xfId="10992" xr:uid="{A5186E23-8DF4-4635-BB97-5BFE517719F4}"/>
    <cellStyle name="Comma 2 3 8 3 3" xfId="10993" xr:uid="{7E3B7AC6-4C69-4798-AE72-6BD73093AD54}"/>
    <cellStyle name="Comma 2 3 8 3 4" xfId="10994" xr:uid="{B4E85826-97E5-4E04-A618-9F80D7CC6EE5}"/>
    <cellStyle name="Comma 2 3 8 4" xfId="10995" xr:uid="{74C92FB7-BE50-494D-9FB0-386D00771B1F}"/>
    <cellStyle name="Comma 2 3 8 4 2" xfId="10996" xr:uid="{58419EEF-ECF5-4AD9-AE4D-ED6CE7836C37}"/>
    <cellStyle name="Comma 2 3 8 4 3" xfId="10997" xr:uid="{8CB8C1B0-C1B0-420E-9858-472CF28D396D}"/>
    <cellStyle name="Comma 2 3 8 5" xfId="10998" xr:uid="{6E1E91D4-6E8D-4640-9912-85C7AFBF5516}"/>
    <cellStyle name="Comma 2 3 8 6" xfId="10999" xr:uid="{FA8CD907-9CC1-4966-BE85-BB9D1C3C2E06}"/>
    <cellStyle name="Comma 2 3 9" xfId="11000" xr:uid="{D390D840-10D3-460B-9C1E-C4880227BB3B}"/>
    <cellStyle name="Comma 2 3 9 2" xfId="11001" xr:uid="{FA435CB9-FD4E-426A-8CF1-79F70669FDE3}"/>
    <cellStyle name="Comma 2 3 9 2 2" xfId="11002" xr:uid="{20E9159C-12B5-477D-85F6-46A36F3EA60E}"/>
    <cellStyle name="Comma 2 3 9 2 2 2" xfId="11003" xr:uid="{8C5900BE-7478-46D7-A137-BEF908A1993C}"/>
    <cellStyle name="Comma 2 3 9 2 2 2 2" xfId="11004" xr:uid="{EFB2F9BC-5737-4161-BB3C-E863995B477C}"/>
    <cellStyle name="Comma 2 3 9 2 2 3" xfId="11005" xr:uid="{4E08DE08-7BDB-476A-B156-EB568EAA3D57}"/>
    <cellStyle name="Comma 2 3 9 2 3" xfId="11006" xr:uid="{4CC18579-D091-4B18-AB3C-EE0E429C1777}"/>
    <cellStyle name="Comma 2 3 9 2 3 2" xfId="11007" xr:uid="{77D31D42-152C-4599-A3B0-6BA1EA9902F5}"/>
    <cellStyle name="Comma 2 3 9 2 4" xfId="11008" xr:uid="{AD325C48-0373-4ACF-BB3D-ABDE7DBD3548}"/>
    <cellStyle name="Comma 2 3 9 2 5" xfId="11009" xr:uid="{423BCB27-0067-4BF3-B426-332BDB16E2B8}"/>
    <cellStyle name="Comma 2 3 9 3" xfId="11010" xr:uid="{5A7306B0-F8F5-44D8-B477-DB5ADD0CCD88}"/>
    <cellStyle name="Comma 2 3 9 3 2" xfId="11011" xr:uid="{AF28E806-032A-4171-8F3B-EDCACDC44A46}"/>
    <cellStyle name="Comma 2 3 9 3 2 2" xfId="11012" xr:uid="{085F1051-BC94-4E15-99B9-36D9CDA4881D}"/>
    <cellStyle name="Comma 2 3 9 3 3" xfId="11013" xr:uid="{66794C0B-095F-46DF-88DD-56BB51F74A31}"/>
    <cellStyle name="Comma 2 3 9 3 4" xfId="11014" xr:uid="{1A1D0BB3-2F71-486D-BB8A-5BD8E546ABED}"/>
    <cellStyle name="Comma 2 3 9 4" xfId="11015" xr:uid="{8F8F8A7B-E29F-42EC-AEBA-ED28B6E7636B}"/>
    <cellStyle name="Comma 2 3 9 4 2" xfId="11016" xr:uid="{55B6F9B7-58F2-4E03-80E5-3E3C093F2C5F}"/>
    <cellStyle name="Comma 2 3 9 4 3" xfId="11017" xr:uid="{D24B25B8-3652-493F-9CFA-DA07D423F97A}"/>
    <cellStyle name="Comma 2 3 9 5" xfId="11018" xr:uid="{ABAA3A1D-126B-46A6-875E-3FCF23C255AD}"/>
    <cellStyle name="Comma 2 3 9 5 2" xfId="11019" xr:uid="{586F0B9D-3A42-4FC1-84FF-58FCCE96C62B}"/>
    <cellStyle name="Comma 2 3 9 6" xfId="11020" xr:uid="{4A13E6CD-2794-4B6A-906B-C2DCF1629B53}"/>
    <cellStyle name="Comma 2 30" xfId="11021" xr:uid="{B9A31471-45FF-42A1-A859-EC6A631D0925}"/>
    <cellStyle name="Comma 2 30 2" xfId="11022" xr:uid="{A27AF532-BA13-48D2-8F5D-AFE08F83E7DB}"/>
    <cellStyle name="Comma 2 31" xfId="11023" xr:uid="{F848AA7C-B01F-4E72-81EE-02100162B644}"/>
    <cellStyle name="Comma 2 32" xfId="11024" xr:uid="{723EE0DB-773F-4D13-A190-A6447D367A03}"/>
    <cellStyle name="Comma 2 33" xfId="11025" xr:uid="{1F76FFB5-980C-4E38-A357-C734F89A307B}"/>
    <cellStyle name="Comma 2 34" xfId="11026" xr:uid="{57BB4E38-1CEA-4DF2-9ECF-57E3BF19943D}"/>
    <cellStyle name="Comma 2 35" xfId="11027" xr:uid="{E28898C6-7F87-4E35-B886-7FD94EC0C30D}"/>
    <cellStyle name="Comma 2 36" xfId="42926" xr:uid="{ABCFFADF-6C99-48BA-A22B-42D2609E4628}"/>
    <cellStyle name="Comma 2 4" xfId="11028" xr:uid="{1D9E5CCB-BF5C-4150-8810-FF8B01C0F0AF}"/>
    <cellStyle name="Comma 2 4 10" xfId="11029" xr:uid="{DB6CFA84-80BF-4F5E-8387-2BB560A01095}"/>
    <cellStyle name="Comma 2 4 10 2" xfId="11030" xr:uid="{3728873E-37EB-4DEB-AB09-C6EB66FC03A4}"/>
    <cellStyle name="Comma 2 4 10 2 2" xfId="11031" xr:uid="{55E91699-EA7D-4231-B53A-FEB37EBE38F5}"/>
    <cellStyle name="Comma 2 4 10 3" xfId="11032" xr:uid="{F6E58B94-3711-4061-9613-A570914F2B2A}"/>
    <cellStyle name="Comma 2 4 10 4" xfId="11033" xr:uid="{D5C63F0E-1C71-42A7-AA27-5341E856807A}"/>
    <cellStyle name="Comma 2 4 11" xfId="11034" xr:uid="{B1D3F810-3D31-4269-9BD4-CB38C2DA709D}"/>
    <cellStyle name="Comma 2 4 11 2" xfId="11035" xr:uid="{7A326D57-BB26-4984-BBCD-DA5BF32E898E}"/>
    <cellStyle name="Comma 2 4 11 2 2" xfId="11036" xr:uid="{E30ECA83-AB21-412B-A077-9D2AAB76D2DC}"/>
    <cellStyle name="Comma 2 4 11 3" xfId="11037" xr:uid="{E4477AED-E901-46CA-9B56-055F0EBE4E47}"/>
    <cellStyle name="Comma 2 4 11 4" xfId="11038" xr:uid="{9A11CC71-16FC-4927-BECB-A9101890C2CE}"/>
    <cellStyle name="Comma 2 4 12" xfId="11039" xr:uid="{1259CB65-3541-49F8-84BB-9BC9E375111C}"/>
    <cellStyle name="Comma 2 4 12 2" xfId="11040" xr:uid="{7088B1CD-9D8B-4151-8129-0F1E9F1F1143}"/>
    <cellStyle name="Comma 2 4 12 3" xfId="11041" xr:uid="{58B4B2BD-98FA-4B10-A062-379D7F3BB7C6}"/>
    <cellStyle name="Comma 2 4 13" xfId="11042" xr:uid="{37244922-A589-4F6A-8B4F-97E69D0A389E}"/>
    <cellStyle name="Comma 2 4 13 2" xfId="11043" xr:uid="{C8EB4804-D2F5-4F2C-80A5-3FD345E5D70E}"/>
    <cellStyle name="Comma 2 4 13 3" xfId="11044" xr:uid="{E1C4E72E-3740-4902-92AC-EEBF29044542}"/>
    <cellStyle name="Comma 2 4 14" xfId="11045" xr:uid="{A030C4F3-955B-4661-866B-8B3ABD71067D}"/>
    <cellStyle name="Comma 2 4 14 2" xfId="11046" xr:uid="{F2AC7DC9-6855-433D-9397-73E1E30CEA18}"/>
    <cellStyle name="Comma 2 4 15" xfId="11047" xr:uid="{DFCA82A6-50AD-4F00-AFD0-F6D925D2F0B6}"/>
    <cellStyle name="Comma 2 4 15 2" xfId="11048" xr:uid="{647C6776-DEFF-4E2F-AADC-0E358475B91E}"/>
    <cellStyle name="Comma 2 4 16" xfId="11049" xr:uid="{E1F6D83B-7C46-40CD-81C0-BEA10EC11DD3}"/>
    <cellStyle name="Comma 2 4 17" xfId="11050" xr:uid="{B4BB2ED1-6D9A-41C4-92F4-08B6D7597466}"/>
    <cellStyle name="Comma 2 4 18" xfId="11051" xr:uid="{EF6B3EFB-A2F3-47E1-97DE-E2C04E5994F4}"/>
    <cellStyle name="Comma 2 4 2" xfId="11052" xr:uid="{A436B9A4-3300-4C9E-AC5E-7D35928576A9}"/>
    <cellStyle name="Comma 2 4 2 10" xfId="11053" xr:uid="{E9A6FA54-2D61-4342-9D2E-14B32A100A7B}"/>
    <cellStyle name="Comma 2 4 2 10 2" xfId="11054" xr:uid="{C956C36D-BD71-489B-BDC5-551D36BF1D5D}"/>
    <cellStyle name="Comma 2 4 2 11" xfId="11055" xr:uid="{F7AA240C-79C9-486B-A3AA-0D5127DC1269}"/>
    <cellStyle name="Comma 2 4 2 11 2" xfId="11056" xr:uid="{7A95A98A-0DBF-463E-82E9-2E25171DB7FC}"/>
    <cellStyle name="Comma 2 4 2 12" xfId="11057" xr:uid="{6312E32F-AD33-4E78-96EF-276C01EF618B}"/>
    <cellStyle name="Comma 2 4 2 13" xfId="11058" xr:uid="{06603A9C-C4DE-4034-8A24-13CF770DAA3D}"/>
    <cellStyle name="Comma 2 4 2 14" xfId="11059" xr:uid="{FA624BBD-9517-4FE5-815C-23086D0D7960}"/>
    <cellStyle name="Comma 2 4 2 15" xfId="11060" xr:uid="{E22E272E-69EA-4073-A47D-F56D6B72BF35}"/>
    <cellStyle name="Comma 2 4 2 2" xfId="11061" xr:uid="{189BCD48-83E9-4A57-AA0A-59A1BE2C82AA}"/>
    <cellStyle name="Comma 2 4 2 2 2" xfId="11062" xr:uid="{EB03AAAC-195B-467D-B017-4E0B6AA65E05}"/>
    <cellStyle name="Comma 2 4 2 2 2 2" xfId="11063" xr:uid="{0FF72243-99D8-4C38-AFA7-73DB84E8F915}"/>
    <cellStyle name="Comma 2 4 2 2 2 2 2" xfId="11064" xr:uid="{BEF48527-DD48-4852-896F-6B29C43EFAC2}"/>
    <cellStyle name="Comma 2 4 2 2 2 2 3" xfId="11065" xr:uid="{B25BF1E0-C080-46F4-9E02-2566399BAA42}"/>
    <cellStyle name="Comma 2 4 2 2 2 3" xfId="11066" xr:uid="{D043F18F-108C-433C-861F-974C907C0503}"/>
    <cellStyle name="Comma 2 4 2 2 2 3 2" xfId="11067" xr:uid="{53741B1F-DA9D-463C-9299-A7037FAD3025}"/>
    <cellStyle name="Comma 2 4 2 2 2 4" xfId="11068" xr:uid="{6FCFCE5E-E447-4431-8DBE-A5358BFACDF8}"/>
    <cellStyle name="Comma 2 4 2 2 2 4 2" xfId="11069" xr:uid="{A584106A-0DD2-49DE-BB6E-C68283F5CA49}"/>
    <cellStyle name="Comma 2 4 2 2 2 5" xfId="11070" xr:uid="{F6F2D379-B16C-4D98-9D11-18BE9615A38B}"/>
    <cellStyle name="Comma 2 4 2 2 3" xfId="11071" xr:uid="{448306DA-DB53-40FB-AB19-F10ACC29F3A9}"/>
    <cellStyle name="Comma 2 4 2 2 3 2" xfId="11072" xr:uid="{DD1E55B0-BB48-4042-A4C3-BC0D2A1A6A4F}"/>
    <cellStyle name="Comma 2 4 2 2 3 3" xfId="11073" xr:uid="{6660D88A-EC5A-4DFD-AE64-45184A18886F}"/>
    <cellStyle name="Comma 2 4 2 2 4" xfId="11074" xr:uid="{C19D6BFE-139B-4E0F-BFA5-B6E39B74A674}"/>
    <cellStyle name="Comma 2 4 2 2 4 2" xfId="11075" xr:uid="{845F4ABF-3CD2-4C61-B8E2-3F06B85E1FF7}"/>
    <cellStyle name="Comma 2 4 2 2 5" xfId="11076" xr:uid="{E51F240B-687A-4FFB-A620-BC106E94609C}"/>
    <cellStyle name="Comma 2 4 2 2 5 2" xfId="11077" xr:uid="{78A7CFE8-4034-49B4-8C1C-20B9DD2BFB19}"/>
    <cellStyle name="Comma 2 4 2 2 6" xfId="11078" xr:uid="{76D1CD63-5F1C-4453-94FE-7A815F2769CF}"/>
    <cellStyle name="Comma 2 4 2 2 6 2" xfId="11079" xr:uid="{1F022513-06F0-4C34-8412-0BF741C598BD}"/>
    <cellStyle name="Comma 2 4 2 2 7" xfId="11080" xr:uid="{019A0D1C-1B66-4548-B989-7601D3B8623E}"/>
    <cellStyle name="Comma 2 4 2 2 8" xfId="11081" xr:uid="{137EB169-D413-425C-BADD-64290D552044}"/>
    <cellStyle name="Comma 2 4 2 3" xfId="11082" xr:uid="{3E31E99C-4DAD-442A-ACFC-EABBFF98669D}"/>
    <cellStyle name="Comma 2 4 2 3 2" xfId="11083" xr:uid="{4A715F5C-339A-4C41-AADB-499A2363F9A0}"/>
    <cellStyle name="Comma 2 4 2 3 2 2" xfId="11084" xr:uid="{9FE51E3A-4EDC-4ADB-AAB8-0CEDFC88733D}"/>
    <cellStyle name="Comma 2 4 2 3 2 2 2" xfId="11085" xr:uid="{6AC1DBB7-A46C-4B3C-A1B8-BD5B309EF15D}"/>
    <cellStyle name="Comma 2 4 2 3 2 3" xfId="11086" xr:uid="{0A6AB8B7-576C-41F1-9EC2-DA978A4D2FA3}"/>
    <cellStyle name="Comma 2 4 2 3 2 3 2" xfId="11087" xr:uid="{8AF7B635-D99E-4904-84B7-57A19689EB8E}"/>
    <cellStyle name="Comma 2 4 2 3 2 4" xfId="11088" xr:uid="{D80A8958-0B10-4869-B209-31DF53AE0488}"/>
    <cellStyle name="Comma 2 4 2 3 2 5" xfId="11089" xr:uid="{FA8AF1D2-60F8-4949-9DB3-A29699B29465}"/>
    <cellStyle name="Comma 2 4 2 3 3" xfId="11090" xr:uid="{D6772D94-42DA-4878-974A-9886B873AA58}"/>
    <cellStyle name="Comma 2 4 2 3 3 2" xfId="11091" xr:uid="{6BF44691-07F4-4E75-92CA-019B83EF7341}"/>
    <cellStyle name="Comma 2 4 2 3 4" xfId="11092" xr:uid="{533AC178-B913-46D4-8EC9-F3200DCF8038}"/>
    <cellStyle name="Comma 2 4 2 3 4 2" xfId="11093" xr:uid="{5FA4E159-E592-4E85-8599-BEA630984568}"/>
    <cellStyle name="Comma 2 4 2 3 5" xfId="11094" xr:uid="{7E7658C8-B6BC-4F1D-912E-924F5B342176}"/>
    <cellStyle name="Comma 2 4 2 3 5 2" xfId="11095" xr:uid="{F912F7ED-AD35-4DF9-9A2A-8A4C2F3F09FE}"/>
    <cellStyle name="Comma 2 4 2 3 6" xfId="11096" xr:uid="{32AB4C7D-B9A5-463D-AED9-C24C57391006}"/>
    <cellStyle name="Comma 2 4 2 4" xfId="11097" xr:uid="{A9A52202-3793-445C-8F21-DB6291204239}"/>
    <cellStyle name="Comma 2 4 2 4 2" xfId="11098" xr:uid="{9CA2B8F9-2396-44AD-915F-96D061DB1517}"/>
    <cellStyle name="Comma 2 4 2 4 2 2" xfId="11099" xr:uid="{974234E4-E2EB-41D2-9D98-E619A709E2EE}"/>
    <cellStyle name="Comma 2 4 2 4 2 2 2" xfId="11100" xr:uid="{A99B806B-5031-4C5E-B0D6-871FA9560516}"/>
    <cellStyle name="Comma 2 4 2 4 2 3" xfId="11101" xr:uid="{E6821283-B65F-41FB-ADB5-BB94BF93D5A0}"/>
    <cellStyle name="Comma 2 4 2 4 2 3 2" xfId="11102" xr:uid="{C7C70BF6-043A-48F9-BC6D-5A4C84038655}"/>
    <cellStyle name="Comma 2 4 2 4 2 4" xfId="11103" xr:uid="{5DEC90AF-EEBA-4FD3-A320-B7D258DD9E6B}"/>
    <cellStyle name="Comma 2 4 2 4 3" xfId="11104" xr:uid="{D3537FE6-D108-4219-BFC3-2D17C168F409}"/>
    <cellStyle name="Comma 2 4 2 4 3 2" xfId="11105" xr:uid="{7CE5D2E1-7D55-4BF0-91CB-2789F7566B2F}"/>
    <cellStyle name="Comma 2 4 2 4 4" xfId="11106" xr:uid="{12080165-882E-44D3-9380-37003D1C523A}"/>
    <cellStyle name="Comma 2 4 2 4 4 2" xfId="11107" xr:uid="{0A3616DF-8C92-44BD-9E31-FBE187306ED0}"/>
    <cellStyle name="Comma 2 4 2 4 5" xfId="11108" xr:uid="{63F731EB-9491-481A-A17C-B1A5027EC6E5}"/>
    <cellStyle name="Comma 2 4 2 4 6" xfId="11109" xr:uid="{AC081357-DD7A-43F6-BE0D-67D0177E9B60}"/>
    <cellStyle name="Comma 2 4 2 5" xfId="11110" xr:uid="{2FC107F3-74FD-41EF-B122-A497326DCC1D}"/>
    <cellStyle name="Comma 2 4 2 5 2" xfId="11111" xr:uid="{8C41F0CE-ACAE-4387-B942-5377B4E16880}"/>
    <cellStyle name="Comma 2 4 2 5 2 2" xfId="11112" xr:uid="{F4F189C7-D412-4413-A35F-C49B5931AEE5}"/>
    <cellStyle name="Comma 2 4 2 5 3" xfId="11113" xr:uid="{927ECC69-288C-4E3D-8191-0FA5C0D22A55}"/>
    <cellStyle name="Comma 2 4 2 5 3 2" xfId="11114" xr:uid="{C7ECF08D-385C-4B03-9941-0169901D37DC}"/>
    <cellStyle name="Comma 2 4 2 5 4" xfId="11115" xr:uid="{F49EC0D2-03D9-4714-8079-F8C5FA8945DB}"/>
    <cellStyle name="Comma 2 4 2 5 5" xfId="11116" xr:uid="{44C05058-D49E-47A3-BD42-A76EEA216730}"/>
    <cellStyle name="Comma 2 4 2 6" xfId="11117" xr:uid="{72B4A9A1-E7FE-4BE2-AE53-772F5F244135}"/>
    <cellStyle name="Comma 2 4 2 6 2" xfId="11118" xr:uid="{80484DC8-6662-4BF6-AC7D-C3AC2EC71634}"/>
    <cellStyle name="Comma 2 4 2 7" xfId="11119" xr:uid="{5394A658-84F4-40A0-9A10-92A3FC25088B}"/>
    <cellStyle name="Comma 2 4 2 7 2" xfId="11120" xr:uid="{118114F5-56A2-43BF-91FB-70B2800F5D11}"/>
    <cellStyle name="Comma 2 4 2 8" xfId="11121" xr:uid="{4E1BD6A2-AA90-4C08-873F-2DF3FD67CB7D}"/>
    <cellStyle name="Comma 2 4 2 8 2" xfId="11122" xr:uid="{9E64E151-1FB1-4704-9A2B-F226D6B43E7D}"/>
    <cellStyle name="Comma 2 4 2 9" xfId="11123" xr:uid="{4286D2A8-F3EB-4C67-BA88-71008AA1090D}"/>
    <cellStyle name="Comma 2 4 2 9 2" xfId="11124" xr:uid="{12226BA2-0D98-416B-8890-9D6F007669F4}"/>
    <cellStyle name="Comma 2 4 3" xfId="11125" xr:uid="{572BEEC8-605A-46AD-A930-76991F98E809}"/>
    <cellStyle name="Comma 2 4 3 10" xfId="11126" xr:uid="{3EFBB1F5-0DAE-418D-B39D-7CB5A939EAF5}"/>
    <cellStyle name="Comma 2 4 3 11" xfId="11127" xr:uid="{07991239-281E-4538-BAA3-284D55B64326}"/>
    <cellStyle name="Comma 2 4 3 12" xfId="11128" xr:uid="{7C651D90-E155-4A22-AE8F-D89A3319E3C9}"/>
    <cellStyle name="Comma 2 4 3 2" xfId="11129" xr:uid="{B0634B25-9ABB-4AB7-9820-C2A47199AE84}"/>
    <cellStyle name="Comma 2 4 3 2 2" xfId="11130" xr:uid="{287D08F9-4A61-4C12-90A6-E60ABEA5A81B}"/>
    <cellStyle name="Comma 2 4 3 2 2 2" xfId="11131" xr:uid="{5FA568D8-66B0-4083-9FB0-506266601B13}"/>
    <cellStyle name="Comma 2 4 3 2 2 2 2" xfId="11132" xr:uid="{57A2132F-3D0B-4931-82E3-753E6BB59F73}"/>
    <cellStyle name="Comma 2 4 3 2 2 3" xfId="11133" xr:uid="{2C0307E2-F196-43A9-A5F7-C5D91088E7BF}"/>
    <cellStyle name="Comma 2 4 3 2 2 4" xfId="11134" xr:uid="{82325FE4-BC63-42CA-990E-3D119DC22271}"/>
    <cellStyle name="Comma 2 4 3 2 3" xfId="11135" xr:uid="{4115D74B-CB97-467C-85C6-5FE7639D63E7}"/>
    <cellStyle name="Comma 2 4 3 2 3 2" xfId="11136" xr:uid="{920628D5-AB0B-417A-BED2-1951DEE22151}"/>
    <cellStyle name="Comma 2 4 3 2 3 3" xfId="11137" xr:uid="{A5A85C90-D06A-47A9-9C63-E667C901EA5C}"/>
    <cellStyle name="Comma 2 4 3 2 4" xfId="11138" xr:uid="{9841F37A-8BFD-41A4-B3A7-898E7B8F52BC}"/>
    <cellStyle name="Comma 2 4 3 2 4 2" xfId="11139" xr:uid="{3D63265E-7151-4909-B891-BC2674E809DC}"/>
    <cellStyle name="Comma 2 4 3 2 5" xfId="11140" xr:uid="{02CE2C34-F618-40AF-8484-F6BD1F8D174B}"/>
    <cellStyle name="Comma 2 4 3 2 5 2" xfId="11141" xr:uid="{7553906F-0688-4B3B-A0F2-FE42296654FA}"/>
    <cellStyle name="Comma 2 4 3 2 6" xfId="11142" xr:uid="{97321E91-C325-4123-BA56-3666B0416EBE}"/>
    <cellStyle name="Comma 2 4 3 2 7" xfId="11143" xr:uid="{7D59B195-4DE1-4363-9D4A-3BDDE1BB7EDF}"/>
    <cellStyle name="Comma 2 4 3 3" xfId="11144" xr:uid="{69602C9D-115C-4648-A1CA-B33D0DF31339}"/>
    <cellStyle name="Comma 2 4 3 3 2" xfId="11145" xr:uid="{2F771973-DBBA-41C6-8918-30328E4DF683}"/>
    <cellStyle name="Comma 2 4 3 3 2 2" xfId="11146" xr:uid="{513D709B-16F7-4236-98D1-8AC8A3229855}"/>
    <cellStyle name="Comma 2 4 3 3 3" xfId="11147" xr:uid="{D0CFA027-36C6-4C67-BA97-E240FF2327E4}"/>
    <cellStyle name="Comma 2 4 3 3 4" xfId="11148" xr:uid="{01AF9218-47C1-4DB4-BF13-7C0317C8D489}"/>
    <cellStyle name="Comma 2 4 3 4" xfId="11149" xr:uid="{E7CE15BA-8CA0-4AB5-8F1E-0DAD9EE57130}"/>
    <cellStyle name="Comma 2 4 3 4 2" xfId="11150" xr:uid="{05727110-C55B-4C0C-ABEF-0BE383CF26CF}"/>
    <cellStyle name="Comma 2 4 3 4 3" xfId="11151" xr:uid="{2F602BBA-F20D-4B55-B024-A4CC608081B1}"/>
    <cellStyle name="Comma 2 4 3 5" xfId="11152" xr:uid="{4E1DCE29-8643-451D-A412-370DABD92547}"/>
    <cellStyle name="Comma 2 4 3 5 2" xfId="11153" xr:uid="{BBD127D6-B7FD-47A7-8554-ECB3A82C24A7}"/>
    <cellStyle name="Comma 2 4 3 5 3" xfId="11154" xr:uid="{E60EADA5-2028-4780-B5C8-FE0F3B3A32CB}"/>
    <cellStyle name="Comma 2 4 3 6" xfId="11155" xr:uid="{454C49C4-EEF8-4F4D-9C79-01710B9F1AF3}"/>
    <cellStyle name="Comma 2 4 3 6 2" xfId="11156" xr:uid="{AE0C2267-19C7-4EB3-B853-DBA151A15875}"/>
    <cellStyle name="Comma 2 4 3 7" xfId="11157" xr:uid="{1A73C22D-CFED-4B4E-A7D8-61BCD376F38B}"/>
    <cellStyle name="Comma 2 4 3 7 2" xfId="11158" xr:uid="{E3C1559E-E274-478F-8D8C-C3A9A8881837}"/>
    <cellStyle name="Comma 2 4 3 8" xfId="11159" xr:uid="{A4B4923B-5C50-4C08-AAEE-2AEA8F30F8B6}"/>
    <cellStyle name="Comma 2 4 3 9" xfId="11160" xr:uid="{64D68FA9-E8CE-48DD-8C66-C62AA9E8D126}"/>
    <cellStyle name="Comma 2 4 4" xfId="11161" xr:uid="{960E759D-781B-4724-85F9-265D93B1DAC5}"/>
    <cellStyle name="Comma 2 4 4 10" xfId="11162" xr:uid="{840E540E-74EE-40FF-BF3E-B6F104F8A6B8}"/>
    <cellStyle name="Comma 2 4 4 11" xfId="11163" xr:uid="{0E166111-9F78-4AE4-A953-F559BF0902C8}"/>
    <cellStyle name="Comma 2 4 4 12" xfId="11164" xr:uid="{D2FA0075-00B5-4B54-B3CB-46EC9DB9315D}"/>
    <cellStyle name="Comma 2 4 4 2" xfId="11165" xr:uid="{7572ECE3-CF6C-4615-B487-20611916C322}"/>
    <cellStyle name="Comma 2 4 4 2 2" xfId="11166" xr:uid="{F363ECAB-544D-457E-BE38-8996FE6D04FC}"/>
    <cellStyle name="Comma 2 4 4 2 2 2" xfId="11167" xr:uid="{754A763D-6D1E-4340-B059-0D208E41BD8A}"/>
    <cellStyle name="Comma 2 4 4 2 2 2 2" xfId="11168" xr:uid="{A3DCA24E-BD7D-4D2B-9311-DB8B869DA802}"/>
    <cellStyle name="Comma 2 4 4 2 2 3" xfId="11169" xr:uid="{D775FA85-E517-4DBF-B602-E5FC7E40F5BE}"/>
    <cellStyle name="Comma 2 4 4 2 2 4" xfId="11170" xr:uid="{1A1F675D-4775-45D2-9DEF-BA0D5B61A4D8}"/>
    <cellStyle name="Comma 2 4 4 2 3" xfId="11171" xr:uid="{520F39AF-C3FB-4961-9399-3D5E80A3BBDC}"/>
    <cellStyle name="Comma 2 4 4 2 3 2" xfId="11172" xr:uid="{5A47E894-B6C8-45CE-948B-AEE9C457E739}"/>
    <cellStyle name="Comma 2 4 4 2 3 3" xfId="11173" xr:uid="{9BD931E4-BC87-4DE9-A24B-EE84867F0572}"/>
    <cellStyle name="Comma 2 4 4 2 4" xfId="11174" xr:uid="{CB54B567-AEA4-4542-9D22-E4F8513892F7}"/>
    <cellStyle name="Comma 2 4 4 2 4 2" xfId="11175" xr:uid="{5F967B9A-CA27-47FF-A923-F2FE43AEE169}"/>
    <cellStyle name="Comma 2 4 4 2 5" xfId="11176" xr:uid="{E7465D6A-C22C-4EE2-99FD-534166997081}"/>
    <cellStyle name="Comma 2 4 4 2 5 2" xfId="11177" xr:uid="{CCBD2C41-D1A6-4B5D-85E7-8771D6FFCD51}"/>
    <cellStyle name="Comma 2 4 4 2 6" xfId="11178" xr:uid="{5C26FAC2-B72C-4EA0-A9C8-E42D630C813D}"/>
    <cellStyle name="Comma 2 4 4 2 7" xfId="11179" xr:uid="{093792E7-603D-43AB-96F3-97A9B3C3A53C}"/>
    <cellStyle name="Comma 2 4 4 3" xfId="11180" xr:uid="{8A93AF8B-9C8B-4CE3-B8FF-5748D72962DB}"/>
    <cellStyle name="Comma 2 4 4 3 2" xfId="11181" xr:uid="{E7C1FE48-E235-454D-A04F-8C6FBE1CF0D1}"/>
    <cellStyle name="Comma 2 4 4 3 2 2" xfId="11182" xr:uid="{78BA99C5-4B16-4098-BEE9-8234FD243B62}"/>
    <cellStyle name="Comma 2 4 4 3 3" xfId="11183" xr:uid="{513D2D73-BF02-4A90-A59A-9530088D3132}"/>
    <cellStyle name="Comma 2 4 4 3 4" xfId="11184" xr:uid="{F2F1F4E4-E137-4DB4-8B62-D86BDC5622AB}"/>
    <cellStyle name="Comma 2 4 4 4" xfId="11185" xr:uid="{C4144E1A-2BB2-4654-9024-25D0E1E2E4EB}"/>
    <cellStyle name="Comma 2 4 4 4 2" xfId="11186" xr:uid="{A0F844BA-B59E-4456-9E6F-7A2E7E2489C5}"/>
    <cellStyle name="Comma 2 4 4 4 3" xfId="11187" xr:uid="{AF4A8637-58F1-4280-83DE-0D8CF42E7B2F}"/>
    <cellStyle name="Comma 2 4 4 5" xfId="11188" xr:uid="{3F75F2C3-8976-42DC-89C3-1254A6003F83}"/>
    <cellStyle name="Comma 2 4 4 5 2" xfId="11189" xr:uid="{F371790C-8653-4084-9819-553F5B782BEA}"/>
    <cellStyle name="Comma 2 4 4 5 3" xfId="11190" xr:uid="{99D02638-D896-4EEB-8194-E910702E7087}"/>
    <cellStyle name="Comma 2 4 4 6" xfId="11191" xr:uid="{CBFA7158-DF69-4A91-9F94-D3FFF62CE57E}"/>
    <cellStyle name="Comma 2 4 4 6 2" xfId="11192" xr:uid="{F1AE63A0-0323-4470-BE0E-FA217C85C912}"/>
    <cellStyle name="Comma 2 4 4 7" xfId="11193" xr:uid="{1A471DE1-4AC5-4BDA-9690-2392B20BF3AB}"/>
    <cellStyle name="Comma 2 4 4 7 2" xfId="11194" xr:uid="{4792946F-1796-49E5-9E3E-D32768D57D27}"/>
    <cellStyle name="Comma 2 4 4 8" xfId="11195" xr:uid="{47F67841-3AE8-4E62-9E6C-116C5BCFD926}"/>
    <cellStyle name="Comma 2 4 4 9" xfId="11196" xr:uid="{48B644F3-516C-49B9-8FCE-374D25772EED}"/>
    <cellStyle name="Comma 2 4 5" xfId="11197" xr:uid="{A37D9B20-A54F-4FBA-AD72-B4F18DD6A3F2}"/>
    <cellStyle name="Comma 2 4 5 2" xfId="11198" xr:uid="{29D812B0-4023-4ABF-990D-E00BE59DF415}"/>
    <cellStyle name="Comma 2 4 5 2 2" xfId="11199" xr:uid="{FAE6645E-983D-4CBC-84E1-7A6E7F428237}"/>
    <cellStyle name="Comma 2 4 5 2 2 2" xfId="11200" xr:uid="{20646727-C9F5-4EC8-9055-D1F0EF72EF45}"/>
    <cellStyle name="Comma 2 4 5 2 2 2 2" xfId="11201" xr:uid="{B1CEBA77-E042-499E-98E2-28A39BC98CB6}"/>
    <cellStyle name="Comma 2 4 5 2 2 3" xfId="11202" xr:uid="{6399F163-13D2-4DD2-B4C7-EA2A52D0F244}"/>
    <cellStyle name="Comma 2 4 5 2 2 4" xfId="11203" xr:uid="{6F630D3D-C343-4BDB-ACDA-19125914B873}"/>
    <cellStyle name="Comma 2 4 5 2 3" xfId="11204" xr:uid="{CC394D27-E120-4FD0-A60E-9BA5C7711BE0}"/>
    <cellStyle name="Comma 2 4 5 2 3 2" xfId="11205" xr:uid="{8F95037F-C751-4EA0-89A3-7361DC3632F8}"/>
    <cellStyle name="Comma 2 4 5 2 3 3" xfId="11206" xr:uid="{FBCE1091-2F96-4DA7-9802-FE054813C51D}"/>
    <cellStyle name="Comma 2 4 5 2 4" xfId="11207" xr:uid="{F4094855-4388-42F1-A575-3D99910C0213}"/>
    <cellStyle name="Comma 2 4 5 2 4 2" xfId="11208" xr:uid="{C778DBC6-D301-4DE6-8E58-FA371FE72990}"/>
    <cellStyle name="Comma 2 4 5 2 5" xfId="11209" xr:uid="{EB97843B-53AF-41D7-8883-FD7D192017E8}"/>
    <cellStyle name="Comma 2 4 5 2 5 2" xfId="11210" xr:uid="{3C108FC2-257E-4D10-8560-976B843AFCD4}"/>
    <cellStyle name="Comma 2 4 5 2 6" xfId="11211" xr:uid="{0086EF56-BD9A-4616-BDED-72C82DCD93FD}"/>
    <cellStyle name="Comma 2 4 5 2 7" xfId="11212" xr:uid="{5216610F-99FB-4AC0-AB9B-EF9312C40B3A}"/>
    <cellStyle name="Comma 2 4 5 3" xfId="11213" xr:uid="{59082250-935F-41BB-93C8-356542AE2DEE}"/>
    <cellStyle name="Comma 2 4 5 3 2" xfId="11214" xr:uid="{5821F466-4E7D-4757-B68B-9F04233C39A5}"/>
    <cellStyle name="Comma 2 4 5 3 2 2" xfId="11215" xr:uid="{FEDCC4FE-933D-46DA-BC40-817471329B12}"/>
    <cellStyle name="Comma 2 4 5 3 3" xfId="11216" xr:uid="{3D5789DF-1C60-4C7D-A1FA-4B38AFA0F4B5}"/>
    <cellStyle name="Comma 2 4 5 3 4" xfId="11217" xr:uid="{3FE9818C-D7C6-400E-9F39-70951BB53A11}"/>
    <cellStyle name="Comma 2 4 5 4" xfId="11218" xr:uid="{6DF39097-68BB-40E1-B0C5-1B3765793B61}"/>
    <cellStyle name="Comma 2 4 5 4 2" xfId="11219" xr:uid="{4E6EB8F2-F93B-45C7-BC3F-FFCD7EBB826C}"/>
    <cellStyle name="Comma 2 4 5 4 3" xfId="11220" xr:uid="{27F0C01D-CDBE-46C7-8C77-A868A7DA5AFC}"/>
    <cellStyle name="Comma 2 4 5 5" xfId="11221" xr:uid="{A144ECCF-07AB-400D-9B0F-B81E536C8052}"/>
    <cellStyle name="Comma 2 4 5 5 2" xfId="11222" xr:uid="{DA17F3B9-CD6B-4428-92DB-613065AA6038}"/>
    <cellStyle name="Comma 2 4 5 6" xfId="11223" xr:uid="{F37BA015-3BFF-4030-A9BA-3F46D42E81A4}"/>
    <cellStyle name="Comma 2 4 5 6 2" xfId="11224" xr:uid="{A4E0901A-0E2A-45DF-BAE3-6FBAA1334C71}"/>
    <cellStyle name="Comma 2 4 5 7" xfId="11225" xr:uid="{1AEDCB55-B674-445F-B7C8-7B44BF5D0CAF}"/>
    <cellStyle name="Comma 2 4 5 8" xfId="11226" xr:uid="{1817CE52-DCB9-434B-897B-741E0F738E04}"/>
    <cellStyle name="Comma 2 4 5 9" xfId="11227" xr:uid="{BD7C6590-2D8A-45F6-A246-8D923AB44316}"/>
    <cellStyle name="Comma 2 4 6" xfId="11228" xr:uid="{6D732DCD-B6D6-4B7C-8292-964A79AA2386}"/>
    <cellStyle name="Comma 2 4 6 2" xfId="11229" xr:uid="{CD46E5CB-76AF-4276-9041-3129564DB3AF}"/>
    <cellStyle name="Comma 2 4 6 2 2" xfId="11230" xr:uid="{EC8209CF-122F-49C3-B47C-743B5C7A15E2}"/>
    <cellStyle name="Comma 2 4 6 2 2 2" xfId="11231" xr:uid="{01EA5FBF-9285-4C74-94C6-7AE07779E1DC}"/>
    <cellStyle name="Comma 2 4 6 2 2 2 2" xfId="11232" xr:uid="{170604CF-19C0-48D4-9DED-60DD6F4726A1}"/>
    <cellStyle name="Comma 2 4 6 2 2 3" xfId="11233" xr:uid="{A4CFACE8-AF47-49EA-A64F-27139FA1273F}"/>
    <cellStyle name="Comma 2 4 6 2 2 4" xfId="11234" xr:uid="{7B8BB57C-4E1A-4371-8549-AC3D842D9260}"/>
    <cellStyle name="Comma 2 4 6 2 3" xfId="11235" xr:uid="{9949A2E4-FC61-4720-B6AE-098AB24B428A}"/>
    <cellStyle name="Comma 2 4 6 2 3 2" xfId="11236" xr:uid="{4A4C936A-3CE2-4B3D-B49D-8841E0F7B829}"/>
    <cellStyle name="Comma 2 4 6 2 3 3" xfId="11237" xr:uid="{93253686-71FB-4157-9F54-E7885F35F926}"/>
    <cellStyle name="Comma 2 4 6 2 4" xfId="11238" xr:uid="{8251908E-D5DD-4B48-B04E-190769A75D83}"/>
    <cellStyle name="Comma 2 4 6 2 4 2" xfId="11239" xr:uid="{9E0FA317-605E-4B6B-9464-87A2E787220C}"/>
    <cellStyle name="Comma 2 4 6 2 5" xfId="11240" xr:uid="{C6960EAE-3CE4-4513-96C7-9A40EF0BD65E}"/>
    <cellStyle name="Comma 2 4 6 3" xfId="11241" xr:uid="{A1B65DDF-F0B7-46AA-AAE2-2E071C3CD6BC}"/>
    <cellStyle name="Comma 2 4 6 3 2" xfId="11242" xr:uid="{BC7ADA88-7E37-4B0E-B705-3F027833BE1B}"/>
    <cellStyle name="Comma 2 4 6 3 2 2" xfId="11243" xr:uid="{9EE2D278-588C-44E7-A12B-724D32A8D696}"/>
    <cellStyle name="Comma 2 4 6 3 3" xfId="11244" xr:uid="{37477C72-1052-413F-B8B3-FDB6937CD730}"/>
    <cellStyle name="Comma 2 4 6 3 4" xfId="11245" xr:uid="{BA4C2B90-EBF7-4BB7-A850-8E74E8668AFB}"/>
    <cellStyle name="Comma 2 4 6 4" xfId="11246" xr:uid="{35A92419-3B74-44A6-BF43-855C6A31DD46}"/>
    <cellStyle name="Comma 2 4 6 4 2" xfId="11247" xr:uid="{435CB405-7CEF-4E95-B8C3-67026512C11B}"/>
    <cellStyle name="Comma 2 4 6 4 3" xfId="11248" xr:uid="{91B08124-04BB-45D0-95F6-2ADC7A5F957D}"/>
    <cellStyle name="Comma 2 4 6 5" xfId="11249" xr:uid="{2D96E118-1385-41F6-A819-F51E85167F4D}"/>
    <cellStyle name="Comma 2 4 6 5 2" xfId="11250" xr:uid="{607A0255-D16D-4EAC-A4E9-60071FCB4772}"/>
    <cellStyle name="Comma 2 4 6 6" xfId="11251" xr:uid="{F0DFCA36-123F-4771-B5AC-D64595A1E6EF}"/>
    <cellStyle name="Comma 2 4 6 6 2" xfId="11252" xr:uid="{DDE975B9-2046-4448-A14A-92BB3760D2C5}"/>
    <cellStyle name="Comma 2 4 6 7" xfId="11253" xr:uid="{B6472D89-2C42-43BF-8479-41CCC63C153F}"/>
    <cellStyle name="Comma 2 4 6 8" xfId="11254" xr:uid="{83FED183-8A8C-4AC3-A7FC-604ED230E73F}"/>
    <cellStyle name="Comma 2 4 7" xfId="11255" xr:uid="{68A76E0A-54F3-4829-B421-1D9A90CDC36E}"/>
    <cellStyle name="Comma 2 4 7 2" xfId="11256" xr:uid="{86637A9B-0ECA-4791-ACEB-2FFFCF61F808}"/>
    <cellStyle name="Comma 2 4 7 2 2" xfId="11257" xr:uid="{2B724767-1DAF-4BF9-B402-435307F8EF11}"/>
    <cellStyle name="Comma 2 4 7 2 2 2" xfId="11258" xr:uid="{3B6DDC95-F6B9-4701-9245-73CFD21AEC6A}"/>
    <cellStyle name="Comma 2 4 7 2 2 2 2" xfId="11259" xr:uid="{A283AE0F-3A2E-4058-B158-BF6C0995EBF6}"/>
    <cellStyle name="Comma 2 4 7 2 2 3" xfId="11260" xr:uid="{3AEFEAA6-C89F-4252-88C0-626F5154A416}"/>
    <cellStyle name="Comma 2 4 7 2 3" xfId="11261" xr:uid="{0ED5C4BD-EC53-4044-A97B-DE710EE0CDB8}"/>
    <cellStyle name="Comma 2 4 7 2 3 2" xfId="11262" xr:uid="{2D4E7221-DA00-431C-8650-F5397ED24ED3}"/>
    <cellStyle name="Comma 2 4 7 2 4" xfId="11263" xr:uid="{76CFDFA6-81A6-4807-A391-12B24ADE8AEF}"/>
    <cellStyle name="Comma 2 4 7 2 5" xfId="11264" xr:uid="{4EAE55D8-6BE5-44FF-A3CF-51571B443333}"/>
    <cellStyle name="Comma 2 4 7 3" xfId="11265" xr:uid="{5E3868E6-10A5-4EC2-91C5-9659BC10864D}"/>
    <cellStyle name="Comma 2 4 7 3 2" xfId="11266" xr:uid="{C956CEA8-438E-4FA6-BD93-C62F681BCBF2}"/>
    <cellStyle name="Comma 2 4 7 3 2 2" xfId="11267" xr:uid="{3457A049-5142-4780-A9B2-F103D45ED0DE}"/>
    <cellStyle name="Comma 2 4 7 3 3" xfId="11268" xr:uid="{9C41CEA7-DC7D-40CB-B583-EFE9C5B57D4E}"/>
    <cellStyle name="Comma 2 4 7 3 4" xfId="11269" xr:uid="{6B10DF0E-36AA-4DE8-83E8-48B51EC276D0}"/>
    <cellStyle name="Comma 2 4 7 4" xfId="11270" xr:uid="{06A20EAF-1BF7-4C7B-9F62-3487C85120B0}"/>
    <cellStyle name="Comma 2 4 7 5" xfId="11271" xr:uid="{5ABB1A06-E28B-44D2-93AE-D3EED77E69DD}"/>
    <cellStyle name="Comma 2 4 7 5 2" xfId="11272" xr:uid="{7A17442D-3227-4509-93E7-13B9B39BB40F}"/>
    <cellStyle name="Comma 2 4 7 5 3" xfId="11273" xr:uid="{9FD7BB1E-F8CD-4BA6-BA6E-9C6242851C05}"/>
    <cellStyle name="Comma 2 4 7 6" xfId="11274" xr:uid="{0B919BE5-4E70-452E-B36C-05A08F8258DD}"/>
    <cellStyle name="Comma 2 4 8" xfId="11275" xr:uid="{EB44CC73-CE45-4566-BD4D-2C686875D4EB}"/>
    <cellStyle name="Comma 2 4 8 2" xfId="11276" xr:uid="{CA677934-7166-4742-900B-DE837C3C1D92}"/>
    <cellStyle name="Comma 2 4 8 2 2" xfId="11277" xr:uid="{0ABFC451-4FA9-4683-B6C6-68FD0B64AEC0}"/>
    <cellStyle name="Comma 2 4 8 2 2 2" xfId="11278" xr:uid="{796DC036-4CC2-4A7E-8105-2164AE112359}"/>
    <cellStyle name="Comma 2 4 8 2 3" xfId="11279" xr:uid="{F0142D2D-7FEC-4C11-ACC9-09F3ACA3C1A1}"/>
    <cellStyle name="Comma 2 4 8 3" xfId="11280" xr:uid="{37CA7D3E-B11A-43C8-ADCC-4301F81F6D4C}"/>
    <cellStyle name="Comma 2 4 8 3 2" xfId="11281" xr:uid="{FF57C74B-A013-437F-A80A-7D38C3EF47EC}"/>
    <cellStyle name="Comma 2 4 8 4" xfId="11282" xr:uid="{87064782-F3A4-4BC4-B3E7-F562420ED28A}"/>
    <cellStyle name="Comma 2 4 8 5" xfId="11283" xr:uid="{642CD9FB-1B1A-46F1-8A84-7E4459D65F03}"/>
    <cellStyle name="Comma 2 4 9" xfId="11284" xr:uid="{A74184F2-64A8-4A66-8716-2FDFF0652156}"/>
    <cellStyle name="Comma 2 4 9 2" xfId="11285" xr:uid="{96771954-FF6B-458E-A797-C4E173E8E763}"/>
    <cellStyle name="Comma 2 4 9 2 2" xfId="11286" xr:uid="{3236D630-989C-4BBD-ADE1-982910306386}"/>
    <cellStyle name="Comma 2 4 9 3" xfId="11287" xr:uid="{6F0584AA-4E0B-4CF3-B6FF-C58E72A8A497}"/>
    <cellStyle name="Comma 2 4 9 4" xfId="11288" xr:uid="{8EDF8D3B-1878-453F-B6B6-826FE7F6E12C}"/>
    <cellStyle name="Comma 2 5" xfId="11289" xr:uid="{85D0C3F4-138B-413D-A1C3-69874DAAF07C}"/>
    <cellStyle name="Comma 2 5 10" xfId="11290" xr:uid="{709320E7-A3A1-4A51-8374-76C37A9FA4C1}"/>
    <cellStyle name="Comma 2 5 10 2" xfId="11291" xr:uid="{38B42949-6D35-4B58-8E34-6246AF8A4C10}"/>
    <cellStyle name="Comma 2 5 11" xfId="11292" xr:uid="{845193FB-0E3E-4946-AD5F-D3593433FCAD}"/>
    <cellStyle name="Comma 2 5 11 2" xfId="11293" xr:uid="{30137A00-E8C4-463D-8D59-08A0AB6C8D09}"/>
    <cellStyle name="Comma 2 5 12" xfId="11294" xr:uid="{4EA6A249-56D3-4908-A5B5-946AC975E8E5}"/>
    <cellStyle name="Comma 2 5 13" xfId="11295" xr:uid="{BEA553E7-FA55-44A3-9C5A-0AF5D77D46AE}"/>
    <cellStyle name="Comma 2 5 14" xfId="11296" xr:uid="{B471F234-39D0-422C-8AF1-793F7B9A5B31}"/>
    <cellStyle name="Comma 2 5 2" xfId="11297" xr:uid="{B03AAF56-1DDA-42D6-B028-BEC3935DAFFE}"/>
    <cellStyle name="Comma 2 5 2 10" xfId="11298" xr:uid="{BE990F02-2B3B-49F4-9C80-9854A9CB1805}"/>
    <cellStyle name="Comma 2 5 2 2" xfId="11299" xr:uid="{F75B48A5-A3E1-45B2-9A71-E28AE92B845E}"/>
    <cellStyle name="Comma 2 5 2 2 2" xfId="11300" xr:uid="{1B6CEA06-120D-41BE-B8CD-D090A36CD251}"/>
    <cellStyle name="Comma 2 5 2 2 2 2" xfId="11301" xr:uid="{38FAB9AB-6F3F-492F-82DE-0CA85EA7DFA0}"/>
    <cellStyle name="Comma 2 5 2 2 2 2 2" xfId="11302" xr:uid="{5B65E62F-AADA-408D-B4F2-5AB33D4434A1}"/>
    <cellStyle name="Comma 2 5 2 2 2 3" xfId="11303" xr:uid="{DCD16548-EFBF-4679-B253-C4DE616E77F3}"/>
    <cellStyle name="Comma 2 5 2 2 2 4" xfId="11304" xr:uid="{EE3B800F-0E44-442C-981D-FC16EA32436E}"/>
    <cellStyle name="Comma 2 5 2 2 3" xfId="11305" xr:uid="{4F15989E-5BA6-4757-943B-9E2A89EC2A3A}"/>
    <cellStyle name="Comma 2 5 2 2 3 2" xfId="11306" xr:uid="{9BD46DC8-0A50-48B4-95DE-5944762FFD28}"/>
    <cellStyle name="Comma 2 5 2 2 3 3" xfId="11307" xr:uid="{71EEE184-F480-4BC8-BD67-1FC262FAE669}"/>
    <cellStyle name="Comma 2 5 2 2 4" xfId="11308" xr:uid="{5E647AA9-FB20-4404-96BF-44321559674E}"/>
    <cellStyle name="Comma 2 5 2 2 4 2" xfId="11309" xr:uid="{E94EE8CC-82A0-4706-A27B-EB2C1460A434}"/>
    <cellStyle name="Comma 2 5 2 2 5" xfId="11310" xr:uid="{D5CF4C30-C23B-4416-88F2-2CED954764CF}"/>
    <cellStyle name="Comma 2 5 2 2 5 2" xfId="11311" xr:uid="{D775814B-F6BA-4E73-A313-319D8780D0D1}"/>
    <cellStyle name="Comma 2 5 2 2 6" xfId="11312" xr:uid="{34FAB3DC-61AB-4C3A-9C3D-8DF42B316D89}"/>
    <cellStyle name="Comma 2 5 2 2 7" xfId="11313" xr:uid="{B75CF204-290D-4039-85B6-9AE863BE67E1}"/>
    <cellStyle name="Comma 2 5 2 3" xfId="11314" xr:uid="{EB8ADEAA-0C5B-4DAF-BA06-27C802104BBC}"/>
    <cellStyle name="Comma 2 5 2 3 2" xfId="11315" xr:uid="{27380B74-0370-494F-A2FA-764BAB9D5D99}"/>
    <cellStyle name="Comma 2 5 2 3 2 2" xfId="11316" xr:uid="{B677A418-A978-4A7D-816C-FD548BFB3F7F}"/>
    <cellStyle name="Comma 2 5 2 3 3" xfId="11317" xr:uid="{231B99E7-3F60-4209-A5F0-DC3EB6809EB7}"/>
    <cellStyle name="Comma 2 5 2 3 4" xfId="11318" xr:uid="{CA25116D-2976-4CC4-8EAB-C2D5D8F46FCC}"/>
    <cellStyle name="Comma 2 5 2 4" xfId="11319" xr:uid="{96F914DF-971F-49E4-923F-6D36D844D9BD}"/>
    <cellStyle name="Comma 2 5 2 4 2" xfId="11320" xr:uid="{ABAC3CAE-B720-4D44-B7D1-64817E10C2C7}"/>
    <cellStyle name="Comma 2 5 2 4 3" xfId="11321" xr:uid="{B08DC513-45F4-464C-AC89-037B79A0DC43}"/>
    <cellStyle name="Comma 2 5 2 5" xfId="11322" xr:uid="{E109FC9D-8AA8-4C9C-890A-FE64FBC5B891}"/>
    <cellStyle name="Comma 2 5 2 5 2" xfId="11323" xr:uid="{4DB1DECA-979F-47D0-9B1A-CA7B4CF868D4}"/>
    <cellStyle name="Comma 2 5 2 5 3" xfId="11324" xr:uid="{052A13B0-B948-4801-B972-F583468E74F0}"/>
    <cellStyle name="Comma 2 5 2 6" xfId="11325" xr:uid="{806E48D2-8127-4855-97DB-94898D1B2335}"/>
    <cellStyle name="Comma 2 5 2 6 2" xfId="11326" xr:uid="{24936408-B4F4-4594-B83B-92F1704C8825}"/>
    <cellStyle name="Comma 2 5 2 7" xfId="11327" xr:uid="{89524E50-38DC-444F-95D8-51864B43A7CB}"/>
    <cellStyle name="Comma 2 5 2 7 2" xfId="11328" xr:uid="{333F1CD5-DBBB-4F3C-8E20-C28B654EC4E7}"/>
    <cellStyle name="Comma 2 5 2 8" xfId="11329" xr:uid="{56B6034D-F395-4422-B363-41676EF85416}"/>
    <cellStyle name="Comma 2 5 2 9" xfId="11330" xr:uid="{CB8AFD4C-740F-4CAD-8E5D-B9C90FE097EF}"/>
    <cellStyle name="Comma 2 5 3" xfId="11331" xr:uid="{8424530C-7C17-4529-A385-497772085EA8}"/>
    <cellStyle name="Comma 2 5 3 10" xfId="11332" xr:uid="{44847BCD-0857-4841-934A-93D220D5D570}"/>
    <cellStyle name="Comma 2 5 3 2" xfId="11333" xr:uid="{E6C1E4BF-CC63-4F94-AF92-86531186C0FC}"/>
    <cellStyle name="Comma 2 5 3 2 2" xfId="11334" xr:uid="{ADB18A94-A63B-4092-8E23-969D9E1F05D1}"/>
    <cellStyle name="Comma 2 5 3 2 2 2" xfId="11335" xr:uid="{A0F31B64-DC04-4D8B-8318-F6D261775702}"/>
    <cellStyle name="Comma 2 5 3 2 2 2 2" xfId="11336" xr:uid="{705125ED-3D1A-4260-B20C-E0375CF1EDCC}"/>
    <cellStyle name="Comma 2 5 3 2 2 3" xfId="11337" xr:uid="{E61EF5D9-767E-4266-9E43-96FD23AB59F5}"/>
    <cellStyle name="Comma 2 5 3 2 2 4" xfId="11338" xr:uid="{C21249FC-F070-4EA8-B105-6C1D98587800}"/>
    <cellStyle name="Comma 2 5 3 2 3" xfId="11339" xr:uid="{5F825282-A3B0-4AEE-8CF0-F93E05A2DF69}"/>
    <cellStyle name="Comma 2 5 3 2 3 2" xfId="11340" xr:uid="{24C29A55-074C-4A24-A3F5-FC86F712E2D6}"/>
    <cellStyle name="Comma 2 5 3 2 3 3" xfId="11341" xr:uid="{8666A3B0-500E-493C-A7C7-1C295AC234EB}"/>
    <cellStyle name="Comma 2 5 3 2 4" xfId="11342" xr:uid="{7ABCD5E3-D37B-449C-8357-BA63714F4172}"/>
    <cellStyle name="Comma 2 5 3 2 4 2" xfId="11343" xr:uid="{B1673A26-86A9-45F1-8C3E-47838A1641F5}"/>
    <cellStyle name="Comma 2 5 3 2 5" xfId="11344" xr:uid="{CC7EF26B-0192-437A-90A7-45127F585E90}"/>
    <cellStyle name="Comma 2 5 3 2 5 2" xfId="11345" xr:uid="{B1EB925E-D5AD-48B5-B050-CF53D5AB9861}"/>
    <cellStyle name="Comma 2 5 3 2 6" xfId="11346" xr:uid="{67F4A45E-7D93-4764-A693-C4376379F4BA}"/>
    <cellStyle name="Comma 2 5 3 2 7" xfId="11347" xr:uid="{DB817080-A9C7-42B8-9452-6CC6464FADCA}"/>
    <cellStyle name="Comma 2 5 3 3" xfId="11348" xr:uid="{3BC8AE2B-4C88-46AC-833F-77BF46D88D7E}"/>
    <cellStyle name="Comma 2 5 3 3 2" xfId="11349" xr:uid="{8285F9F1-AB4E-41D2-9A6A-3C064BE1780D}"/>
    <cellStyle name="Comma 2 5 3 3 2 2" xfId="11350" xr:uid="{FB4F986B-5477-48D4-88EB-27C2AE2E35BC}"/>
    <cellStyle name="Comma 2 5 3 3 3" xfId="11351" xr:uid="{DF1414EC-2BF3-4ED8-BA71-3A2C9076BB47}"/>
    <cellStyle name="Comma 2 5 3 3 4" xfId="11352" xr:uid="{78E2B410-0642-464F-8BB5-0DB67079B2FF}"/>
    <cellStyle name="Comma 2 5 3 4" xfId="11353" xr:uid="{3D44F8C9-245A-4FB7-BF32-DC77831EA001}"/>
    <cellStyle name="Comma 2 5 3 4 2" xfId="11354" xr:uid="{0FEA6D51-291D-4F48-9554-1E204FD5877F}"/>
    <cellStyle name="Comma 2 5 3 4 3" xfId="11355" xr:uid="{B814D938-5FB1-44D9-AA68-D9D09E1BFAD9}"/>
    <cellStyle name="Comma 2 5 3 5" xfId="11356" xr:uid="{D53E855B-88F4-4B7F-A5DD-329971A31B1C}"/>
    <cellStyle name="Comma 2 5 3 5 2" xfId="11357" xr:uid="{A160AD10-C200-4F28-A2C0-07E914292CA7}"/>
    <cellStyle name="Comma 2 5 3 5 3" xfId="11358" xr:uid="{0305C9E6-A06F-49B7-8372-AA772BC3A75E}"/>
    <cellStyle name="Comma 2 5 3 6" xfId="11359" xr:uid="{88EC405B-74E8-40D5-9422-ED045AA72339}"/>
    <cellStyle name="Comma 2 5 3 6 2" xfId="11360" xr:uid="{248470E3-CB3F-427F-B4BA-F945F232108D}"/>
    <cellStyle name="Comma 2 5 3 7" xfId="11361" xr:uid="{2FC23D88-F108-4197-ACB7-676D2AD7B2D2}"/>
    <cellStyle name="Comma 2 5 3 7 2" xfId="11362" xr:uid="{D1B04FB1-CABD-465B-A423-1781281A0D4D}"/>
    <cellStyle name="Comma 2 5 3 8" xfId="11363" xr:uid="{430056D6-0380-4F2E-8100-9B45B342E149}"/>
    <cellStyle name="Comma 2 5 3 9" xfId="11364" xr:uid="{E17D7A31-34FC-4BE0-8CFB-F0DEB72A5143}"/>
    <cellStyle name="Comma 2 5 4" xfId="11365" xr:uid="{3A7ABF0F-DF0B-408C-AFCC-BB86B3CCAF4A}"/>
    <cellStyle name="Comma 2 5 4 2" xfId="11366" xr:uid="{B173F038-916C-4EA5-9473-14D79A3191A2}"/>
    <cellStyle name="Comma 2 5 4 2 2" xfId="11367" xr:uid="{143BEBDA-23E9-4403-8DD3-B9003E38DDAB}"/>
    <cellStyle name="Comma 2 5 4 2 2 2" xfId="11368" xr:uid="{4CF6FBCB-5474-4D9F-BDBD-7ED02B120840}"/>
    <cellStyle name="Comma 2 5 4 2 2 3" xfId="11369" xr:uid="{910BC8FD-FFC9-4F7F-A6F4-90182D14CC93}"/>
    <cellStyle name="Comma 2 5 4 2 3" xfId="11370" xr:uid="{24C8032C-7E94-4B46-82A2-20EA3C5D63A1}"/>
    <cellStyle name="Comma 2 5 4 2 3 2" xfId="11371" xr:uid="{42AFB605-9D7E-4670-BC9C-2608BB560C39}"/>
    <cellStyle name="Comma 2 5 4 2 4" xfId="11372" xr:uid="{8BD5F415-07C7-4A92-A183-6436013A3910}"/>
    <cellStyle name="Comma 2 5 4 2 4 2" xfId="11373" xr:uid="{8780C785-7B5B-43A5-967D-BA4B1CBDFCDB}"/>
    <cellStyle name="Comma 2 5 4 2 5" xfId="11374" xr:uid="{27D58366-DCCA-43AA-833B-B38B7A649F2D}"/>
    <cellStyle name="Comma 2 5 4 3" xfId="11375" xr:uid="{ECA027A0-17C5-45CE-927A-BD679359CF0B}"/>
    <cellStyle name="Comma 2 5 4 3 2" xfId="11376" xr:uid="{6BDB56CC-D099-490A-B711-3D707226214A}"/>
    <cellStyle name="Comma 2 5 4 3 3" xfId="11377" xr:uid="{BD8952BB-D02A-48D7-A2D4-19E7985FEA21}"/>
    <cellStyle name="Comma 2 5 4 4" xfId="11378" xr:uid="{D366E069-F7E9-493F-A3E7-52241BED294D}"/>
    <cellStyle name="Comma 2 5 4 4 2" xfId="11379" xr:uid="{3084F10A-3403-4A5C-AEC6-5E5928B71CBB}"/>
    <cellStyle name="Comma 2 5 4 4 3" xfId="11380" xr:uid="{35E4D2AB-A67A-42F8-85ED-9E3B81BCC638}"/>
    <cellStyle name="Comma 2 5 4 5" xfId="11381" xr:uid="{E884F9F5-C2D7-4C78-99F9-8F3654ED6DDE}"/>
    <cellStyle name="Comma 2 5 4 5 2" xfId="11382" xr:uid="{EB847681-FDB8-4143-981E-82EBE5BB061E}"/>
    <cellStyle name="Comma 2 5 4 6" xfId="11383" xr:uid="{59D28C0F-309A-4C51-9428-2CCA0B4E29A7}"/>
    <cellStyle name="Comma 2 5 4 6 2" xfId="11384" xr:uid="{43B60147-507F-4162-AE23-06D9F94866EA}"/>
    <cellStyle name="Comma 2 5 4 7" xfId="11385" xr:uid="{6437E999-6721-4939-AA2A-75F616ABF7C5}"/>
    <cellStyle name="Comma 2 5 4 8" xfId="11386" xr:uid="{55C3056A-BC49-448E-8E23-2090AA510D19}"/>
    <cellStyle name="Comma 2 5 4 9" xfId="11387" xr:uid="{09507446-66AB-4E1F-87F2-0AEF7287C004}"/>
    <cellStyle name="Comma 2 5 5" xfId="11388" xr:uid="{60ADB877-B48A-4825-9778-B86B362263B7}"/>
    <cellStyle name="Comma 2 5 5 2" xfId="11389" xr:uid="{5A8DA0AD-0E08-4709-9C19-7A17A7DC4CAB}"/>
    <cellStyle name="Comma 2 5 5 2 2" xfId="11390" xr:uid="{6F5115C8-5A78-4809-82A8-3C9203791621}"/>
    <cellStyle name="Comma 2 5 5 2 2 2" xfId="11391" xr:uid="{BB35A93C-7D83-4B98-8479-9514C74D7585}"/>
    <cellStyle name="Comma 2 5 5 2 3" xfId="11392" xr:uid="{BECA81F0-3A3F-40BF-8A88-A762BA922A85}"/>
    <cellStyle name="Comma 2 5 5 3" xfId="11393" xr:uid="{5E9F8BD3-3132-4AF2-A264-365BEB684C63}"/>
    <cellStyle name="Comma 2 5 5 3 2" xfId="11394" xr:uid="{73201BD5-FBE4-4B13-B306-B556C9D42F67}"/>
    <cellStyle name="Comma 2 5 5 3 3" xfId="11395" xr:uid="{FB03BC52-9A74-4252-B1CE-37F459886263}"/>
    <cellStyle name="Comma 2 5 5 4" xfId="11396" xr:uid="{864657B2-E6BD-4583-804D-81A09950A094}"/>
    <cellStyle name="Comma 2 5 5 5" xfId="11397" xr:uid="{A032DB7C-581D-4593-8E4F-9DD76B6CF1E8}"/>
    <cellStyle name="Comma 2 5 5 5 2" xfId="11398" xr:uid="{1D74BE88-F6B8-4A85-9518-2BDA52812A93}"/>
    <cellStyle name="Comma 2 5 5 6" xfId="11399" xr:uid="{F5341ACB-2561-4C99-9BC8-ED4675F1EB02}"/>
    <cellStyle name="Comma 2 5 6" xfId="11400" xr:uid="{855FAFD7-BFF5-4549-8E87-53B1401D8493}"/>
    <cellStyle name="Comma 2 5 6 2" xfId="11401" xr:uid="{C69ECB50-9BB9-4228-957E-46B9C6650B16}"/>
    <cellStyle name="Comma 2 5 6 3" xfId="11402" xr:uid="{1FDDC822-FB4C-4BAE-B0BB-1F7CBE8B2BE1}"/>
    <cellStyle name="Comma 2 5 7" xfId="11403" xr:uid="{B5330D50-4F2B-4B80-BD22-145EC33BE909}"/>
    <cellStyle name="Comma 2 5 7 2" xfId="11404" xr:uid="{0487D52E-EA73-4B78-A468-DA2F637AEB10}"/>
    <cellStyle name="Comma 2 5 7 3" xfId="11405" xr:uid="{7DAE0E65-70B1-431B-A5E3-4CFD4BFDCC2C}"/>
    <cellStyle name="Comma 2 5 8" xfId="11406" xr:uid="{66CC144C-0A2A-462A-9A85-D1357810527F}"/>
    <cellStyle name="Comma 2 5 8 2" xfId="11407" xr:uid="{5CF453F0-9251-4253-941A-4CD014204668}"/>
    <cellStyle name="Comma 2 5 8 3" xfId="11408" xr:uid="{27944BDC-FC17-4613-A3DC-C59ED7C1FE67}"/>
    <cellStyle name="Comma 2 5 9" xfId="11409" xr:uid="{9E45D66F-378D-4AED-BE59-404043896FA6}"/>
    <cellStyle name="Comma 2 5 9 2" xfId="11410" xr:uid="{2BF2D206-9E38-4488-BC6F-A86075040484}"/>
    <cellStyle name="Comma 2 6" xfId="11411" xr:uid="{380F06B6-F6FB-4D0E-B294-D1D6E2F6BCA1}"/>
    <cellStyle name="Comma 2 6 10" xfId="11412" xr:uid="{6C14F5C7-2B6D-47EE-8C1D-068D8B5430B8}"/>
    <cellStyle name="Comma 2 6 11" xfId="11413" xr:uid="{C75F3B22-56A1-41E0-990A-D1A13A2F288D}"/>
    <cellStyle name="Comma 2 6 2" xfId="11414" xr:uid="{B533C4E4-389F-4D5F-BA07-45AF9B208637}"/>
    <cellStyle name="Comma 2 6 2 2" xfId="11415" xr:uid="{688F4BC1-378F-4ECF-927D-B586A485F664}"/>
    <cellStyle name="Comma 2 6 2 2 2" xfId="11416" xr:uid="{E7225EBC-0D0E-4774-AA67-2D80E669609D}"/>
    <cellStyle name="Comma 2 6 2 2 2 2" xfId="11417" xr:uid="{A32AE2FC-95B9-4C71-9DC5-4A8E72E57762}"/>
    <cellStyle name="Comma 2 6 2 2 2 3" xfId="11418" xr:uid="{6F7E0320-F4A1-43F6-AE93-B8213CDB6F15}"/>
    <cellStyle name="Comma 2 6 2 2 3" xfId="11419" xr:uid="{0576CB52-D1F7-4878-B3EE-C7B521CC6CBF}"/>
    <cellStyle name="Comma 2 6 2 2 3 2" xfId="11420" xr:uid="{F9ECD5A9-92E8-4733-A428-AA282287C519}"/>
    <cellStyle name="Comma 2 6 2 2 4" xfId="11421" xr:uid="{280DEB7C-C38F-4BB4-AA8E-C78EC21D3A9E}"/>
    <cellStyle name="Comma 2 6 2 2 4 2" xfId="11422" xr:uid="{FC117348-B977-4E46-BE3D-E42B99FF3CFC}"/>
    <cellStyle name="Comma 2 6 2 2 5" xfId="11423" xr:uid="{6A08D847-D46B-4A7E-AB75-BEEEBFBDB2FE}"/>
    <cellStyle name="Comma 2 6 2 3" xfId="11424" xr:uid="{D156C32F-1960-4C27-BC5E-4CB96F3123EB}"/>
    <cellStyle name="Comma 2 6 2 3 2" xfId="11425" xr:uid="{7E8ABD77-D7F6-44BD-B099-A12E188C2A33}"/>
    <cellStyle name="Comma 2 6 2 3 3" xfId="11426" xr:uid="{798F3179-0310-438C-9F09-B037431E32CF}"/>
    <cellStyle name="Comma 2 6 2 4" xfId="11427" xr:uid="{864D8D2F-2026-4B44-BB70-493CA8323F52}"/>
    <cellStyle name="Comma 2 6 2 4 2" xfId="11428" xr:uid="{A7CF9AB0-F935-4CA2-89C7-A2B3FE2C3C8D}"/>
    <cellStyle name="Comma 2 6 2 5" xfId="11429" xr:uid="{7D49EE5B-5E4B-46CB-9396-D40F97BCB52B}"/>
    <cellStyle name="Comma 2 6 2 5 2" xfId="11430" xr:uid="{667F0849-A732-4786-A2AE-E7D0E6154B7A}"/>
    <cellStyle name="Comma 2 6 2 6" xfId="11431" xr:uid="{6BD78F5F-91F5-4334-AA9C-B6D8A32F2D6D}"/>
    <cellStyle name="Comma 2 6 2 6 2" xfId="11432" xr:uid="{1CEFD82A-EE8B-46AE-ADDE-F091C8B93E6E}"/>
    <cellStyle name="Comma 2 6 2 7" xfId="11433" xr:uid="{DB2A94E9-EF76-4E69-B4C7-C818F73A452D}"/>
    <cellStyle name="Comma 2 6 2 8" xfId="11434" xr:uid="{B0808A39-5216-43F5-A305-A544FF9D4F30}"/>
    <cellStyle name="Comma 2 6 3" xfId="11435" xr:uid="{51467D10-ACC0-47A2-B292-35C0FCB9B248}"/>
    <cellStyle name="Comma 2 6 3 2" xfId="11436" xr:uid="{F5A534C5-2255-4418-BD89-9B65AA6B6766}"/>
    <cellStyle name="Comma 2 6 3 2 2" xfId="11437" xr:uid="{6C29EDA1-CAEC-4755-9133-1A5132A6E28F}"/>
    <cellStyle name="Comma 2 6 3 2 2 2" xfId="11438" xr:uid="{9277C889-6E75-46A6-9BE6-7CB3F20E4F9A}"/>
    <cellStyle name="Comma 2 6 3 2 3" xfId="11439" xr:uid="{71FB9FDB-05BC-4A34-B8F6-81C534DC0CA1}"/>
    <cellStyle name="Comma 2 6 3 3" xfId="11440" xr:uid="{F5D408CC-5980-46F1-ADA0-94C9E7C7DE1F}"/>
    <cellStyle name="Comma 2 6 3 3 2" xfId="11441" xr:uid="{12DC05DB-520C-4818-9791-5498FF4A8445}"/>
    <cellStyle name="Comma 2 6 3 3 3" xfId="11442" xr:uid="{03080979-D876-48F2-A260-6AE48932CEC7}"/>
    <cellStyle name="Comma 2 6 3 4" xfId="11443" xr:uid="{ECBAA65D-3C0C-457C-A764-DF1214D0362D}"/>
    <cellStyle name="Comma 2 6 3 5" xfId="11444" xr:uid="{C1E0E298-8DD6-4D86-BBC6-BD30A194D20B}"/>
    <cellStyle name="Comma 2 6 3 5 2" xfId="11445" xr:uid="{74F665CF-34A1-40B4-ADB3-4FD57A76ECD9}"/>
    <cellStyle name="Comma 2 6 3 6" xfId="11446" xr:uid="{81B1434C-4609-4707-8FE6-44E5D50EAA03}"/>
    <cellStyle name="Comma 2 6 4" xfId="11447" xr:uid="{0EBF6AA1-F802-46BE-B6B2-C2FC91BB0702}"/>
    <cellStyle name="Comma 2 6 4 2" xfId="11448" xr:uid="{24B8F90A-F38B-4232-A29E-8769746D1CBC}"/>
    <cellStyle name="Comma 2 6 4 3" xfId="11449" xr:uid="{73E3DA2F-17AC-48D1-B661-F4276EF2336C}"/>
    <cellStyle name="Comma 2 6 5" xfId="11450" xr:uid="{220D898E-F3F9-4232-A8C8-7FCD6359973E}"/>
    <cellStyle name="Comma 2 6 5 2" xfId="11451" xr:uid="{24D0F9FE-EB16-43C4-A14A-E425E1AC9954}"/>
    <cellStyle name="Comma 2 6 5 3" xfId="11452" xr:uid="{E7B58176-71F6-449B-B455-BDC38C38FA5C}"/>
    <cellStyle name="Comma 2 6 6" xfId="11453" xr:uid="{B26A64B8-C3FA-44F6-8B38-07E299001C04}"/>
    <cellStyle name="Comma 2 6 6 2" xfId="11454" xr:uid="{C1070B3C-68A8-435B-B34B-7CE2BE647D20}"/>
    <cellStyle name="Comma 2 6 6 3" xfId="11455" xr:uid="{BF686E91-67F9-4C5E-8985-F34EF6765F58}"/>
    <cellStyle name="Comma 2 6 7" xfId="11456" xr:uid="{D9095910-9F38-46D3-8824-046D3F926B81}"/>
    <cellStyle name="Comma 2 6 7 2" xfId="11457" xr:uid="{8D00A99F-297B-4ED5-82DA-63CD1AB83781}"/>
    <cellStyle name="Comma 2 6 8" xfId="11458" xr:uid="{74A9AF2D-1F03-49EC-B226-766D734D65CC}"/>
    <cellStyle name="Comma 2 6 8 2" xfId="11459" xr:uid="{2FBDAE2D-BCB8-46FA-8665-FDC7624F7575}"/>
    <cellStyle name="Comma 2 6 9" xfId="11460" xr:uid="{E96A4FEA-94D1-4289-A786-6B3CCAFFBB49}"/>
    <cellStyle name="Comma 2 7" xfId="11461" xr:uid="{B8E8A4FB-2674-4007-96F1-E3F3ADB8CF7F}"/>
    <cellStyle name="Comma 2 7 10" xfId="11462" xr:uid="{B7CF72E0-62CB-4F76-8C1E-172EBF69F5AD}"/>
    <cellStyle name="Comma 2 7 2" xfId="11463" xr:uid="{EB8A1474-811B-4494-AAEA-1CF45F22A337}"/>
    <cellStyle name="Comma 2 7 2 2" xfId="11464" xr:uid="{DF3D6F93-A080-46BC-B3AC-E6A26273D4D2}"/>
    <cellStyle name="Comma 2 7 2 2 2" xfId="11465" xr:uid="{E5989E2D-4D51-4841-AAA0-8969569F9063}"/>
    <cellStyle name="Comma 2 7 2 2 2 2" xfId="11466" xr:uid="{41ECE41A-EFBF-424A-A2A3-E8AB58EA1A5C}"/>
    <cellStyle name="Comma 2 7 2 2 3" xfId="11467" xr:uid="{65BFB7E7-2739-45FB-8657-1C164D6F29A5}"/>
    <cellStyle name="Comma 2 7 2 2 4" xfId="11468" xr:uid="{BA8B118F-D36D-4936-B482-BACB88005296}"/>
    <cellStyle name="Comma 2 7 2 3" xfId="11469" xr:uid="{C00C2720-97C0-463B-8E06-8512AD7DC55C}"/>
    <cellStyle name="Comma 2 7 2 3 2" xfId="11470" xr:uid="{BDD4DB7C-08CB-436C-B973-91D45ED8D2A9}"/>
    <cellStyle name="Comma 2 7 2 3 3" xfId="11471" xr:uid="{7EB4FAD1-EDC5-400F-ACBC-6F660C6CABB6}"/>
    <cellStyle name="Comma 2 7 2 4" xfId="11472" xr:uid="{596D8A9E-1C34-4B05-B0BC-281BF458E272}"/>
    <cellStyle name="Comma 2 7 2 4 2" xfId="11473" xr:uid="{EB1F689E-AD22-481F-A6EF-16792F51737B}"/>
    <cellStyle name="Comma 2 7 2 5" xfId="11474" xr:uid="{A5D907AD-3DC7-4234-9B4C-198BD63A31BB}"/>
    <cellStyle name="Comma 2 7 2 5 2" xfId="11475" xr:uid="{8C93EFF7-A23E-45C2-855F-3191CA04DC38}"/>
    <cellStyle name="Comma 2 7 2 6" xfId="11476" xr:uid="{F54C3BFE-39E8-4491-AA7A-2EC7B8BEB748}"/>
    <cellStyle name="Comma 2 7 2 7" xfId="11477" xr:uid="{B0CF27A1-593E-4FE6-A7AB-582E24CADA0B}"/>
    <cellStyle name="Comma 2 7 3" xfId="11478" xr:uid="{78BDA53F-E8C0-4A96-86FF-B2B667451FB0}"/>
    <cellStyle name="Comma 2 7 3 2" xfId="11479" xr:uid="{CE1EFDB9-5106-4477-8430-72FB9A687793}"/>
    <cellStyle name="Comma 2 7 3 3" xfId="11480" xr:uid="{C7489C87-1ACF-48A8-8DF6-8269B647492F}"/>
    <cellStyle name="Comma 2 7 3 3 2" xfId="11481" xr:uid="{BA91C706-C157-4151-B3FA-66984A9BBB6E}"/>
    <cellStyle name="Comma 2 7 3 3 3" xfId="11482" xr:uid="{3A6707BB-73EA-405A-95B3-1E18783958DC}"/>
    <cellStyle name="Comma 2 7 3 4" xfId="11483" xr:uid="{71B38A4B-5D0D-4585-9082-22D56FFD9A76}"/>
    <cellStyle name="Comma 2 7 4" xfId="11484" xr:uid="{E39C5383-42AA-4568-AA85-F6EF429707E9}"/>
    <cellStyle name="Comma 2 7 4 2" xfId="11485" xr:uid="{6879078F-02CD-4A5D-ADBA-4C288EFC594B}"/>
    <cellStyle name="Comma 2 7 4 3" xfId="11486" xr:uid="{413E7B37-FFEE-4C49-89D9-530E13568403}"/>
    <cellStyle name="Comma 2 7 5" xfId="11487" xr:uid="{97D72498-027A-4DB5-9EBD-75572149EFF8}"/>
    <cellStyle name="Comma 2 7 5 2" xfId="11488" xr:uid="{04372B46-0CB7-42A3-B7BF-1AD5BB3C0731}"/>
    <cellStyle name="Comma 2 7 5 3" xfId="11489" xr:uid="{53623B38-324A-41A5-89DF-0B654DDB754A}"/>
    <cellStyle name="Comma 2 7 6" xfId="11490" xr:uid="{F37033F2-6FF6-402A-BE23-F7D121A21DF7}"/>
    <cellStyle name="Comma 2 7 6 2" xfId="11491" xr:uid="{39E13B43-EF11-4F65-A1CE-6B34CE5CC424}"/>
    <cellStyle name="Comma 2 7 7" xfId="11492" xr:uid="{F044D1C2-DCEF-4DF0-BEAE-5A1339498FFC}"/>
    <cellStyle name="Comma 2 7 7 2" xfId="11493" xr:uid="{23405042-E2E8-46E4-B7F0-4AB6C02DA811}"/>
    <cellStyle name="Comma 2 7 8" xfId="11494" xr:uid="{CD67190B-A87C-42E9-829D-60854D7B1FD3}"/>
    <cellStyle name="Comma 2 7 9" xfId="11495" xr:uid="{7E3BF89B-E7BC-46C7-A410-C4DDEE67C66D}"/>
    <cellStyle name="Comma 2 8" xfId="11496" xr:uid="{50AC05ED-C7A6-4101-B5DF-812E7CA9F6A8}"/>
    <cellStyle name="Comma 2 8 10" xfId="11497" xr:uid="{F723F005-2034-4608-B90C-53DDF270981D}"/>
    <cellStyle name="Comma 2 8 2" xfId="11498" xr:uid="{DE924418-DECF-48CA-8999-AE22C92DB078}"/>
    <cellStyle name="Comma 2 8 2 2" xfId="11499" xr:uid="{00A7BFEA-B2DA-47F9-BEAA-23A481FD19C4}"/>
    <cellStyle name="Comma 2 8 2 2 2" xfId="11500" xr:uid="{F3044D31-FB06-4E1D-855C-E12B60DD6BBF}"/>
    <cellStyle name="Comma 2 8 2 2 2 2" xfId="11501" xr:uid="{51DCE2AC-F867-43BF-865E-FEAFD1D07A9D}"/>
    <cellStyle name="Comma 2 8 2 2 3" xfId="11502" xr:uid="{D89E616B-5937-41B6-B131-87A8875A1D89}"/>
    <cellStyle name="Comma 2 8 2 2 4" xfId="11503" xr:uid="{69AE412F-826A-40C0-AFAB-D5026601FE07}"/>
    <cellStyle name="Comma 2 8 2 3" xfId="11504" xr:uid="{946761C3-C3A6-44B7-804A-80570E15AAAC}"/>
    <cellStyle name="Comma 2 8 2 3 2" xfId="11505" xr:uid="{7812EC35-F7DE-4F5D-835A-98B9CF5EA823}"/>
    <cellStyle name="Comma 2 8 2 3 3" xfId="11506" xr:uid="{495C8CBE-D826-4CC0-8ACC-39CDF80C5282}"/>
    <cellStyle name="Comma 2 8 2 4" xfId="11507" xr:uid="{831EC496-2315-4724-876B-0EEA5D70884E}"/>
    <cellStyle name="Comma 2 8 2 4 2" xfId="11508" xr:uid="{7880562F-8B49-40ED-B9B6-94E7F5B0730C}"/>
    <cellStyle name="Comma 2 8 2 5" xfId="11509" xr:uid="{B067C198-789F-40B5-8F04-0B2A43D593AE}"/>
    <cellStyle name="Comma 2 8 2 5 2" xfId="11510" xr:uid="{EF35037E-CD41-4E52-A0C2-2FD368AC9ED2}"/>
    <cellStyle name="Comma 2 8 2 6" xfId="11511" xr:uid="{5C9910B9-ABDD-4EFB-897D-F17FFD6E4477}"/>
    <cellStyle name="Comma 2 8 2 7" xfId="11512" xr:uid="{5190C13B-797C-455E-9A24-749D1D5936C3}"/>
    <cellStyle name="Comma 2 8 3" xfId="11513" xr:uid="{E6FB94FA-2D11-4AF2-AF9C-8C7B1B3DBD0E}"/>
    <cellStyle name="Comma 2 8 3 2" xfId="11514" xr:uid="{51074917-D21D-4A72-982E-4CE08AAFB383}"/>
    <cellStyle name="Comma 2 8 3 3" xfId="11515" xr:uid="{E7990CCD-06BB-4D30-BC29-CE7FC82BCEB6}"/>
    <cellStyle name="Comma 2 8 3 3 2" xfId="11516" xr:uid="{5C4450A5-2D1A-4E37-A773-6447131337FF}"/>
    <cellStyle name="Comma 2 8 3 3 3" xfId="11517" xr:uid="{79FAAF5E-274A-4396-92D7-4EC709583272}"/>
    <cellStyle name="Comma 2 8 3 4" xfId="11518" xr:uid="{EC7B0AA8-6A6B-437A-B4E9-A591FCD6F6BB}"/>
    <cellStyle name="Comma 2 8 4" xfId="11519" xr:uid="{B01873E7-428F-4D81-AD70-A74EAA9D32E9}"/>
    <cellStyle name="Comma 2 8 4 2" xfId="11520" xr:uid="{47308B67-8B4E-4369-840A-E782C154A433}"/>
    <cellStyle name="Comma 2 8 4 3" xfId="11521" xr:uid="{2F4F6EE7-2D02-4074-9ACE-87D55F0E707B}"/>
    <cellStyle name="Comma 2 8 5" xfId="11522" xr:uid="{F624130E-E504-4D55-96B3-1A186C1B6D5B}"/>
    <cellStyle name="Comma 2 8 5 2" xfId="11523" xr:uid="{E9E7A31D-F368-433D-BEC8-A194A808D566}"/>
    <cellStyle name="Comma 2 8 5 3" xfId="11524" xr:uid="{55A6CED3-5203-47B7-A374-3D491857FDBF}"/>
    <cellStyle name="Comma 2 8 6" xfId="11525" xr:uid="{F4B29F59-A3B5-4E3A-B3D3-611CCF77A219}"/>
    <cellStyle name="Comma 2 8 6 2" xfId="11526" xr:uid="{5062E676-D2CA-420C-A45F-01DD32A0E6E6}"/>
    <cellStyle name="Comma 2 8 7" xfId="11527" xr:uid="{D20BAFE4-8729-4FEE-84D7-5CE539F965C6}"/>
    <cellStyle name="Comma 2 8 7 2" xfId="11528" xr:uid="{41B9A866-8267-42E0-A811-3AC412206E2F}"/>
    <cellStyle name="Comma 2 8 8" xfId="11529" xr:uid="{6FA9E09E-0E50-4FB1-9AED-B379EB85208D}"/>
    <cellStyle name="Comma 2 8 9" xfId="11530" xr:uid="{D537EFF9-6C67-4B68-AE64-B659C13172B6}"/>
    <cellStyle name="Comma 2 9" xfId="11531" xr:uid="{F4330CEF-974D-4AF7-B528-36A920165B58}"/>
    <cellStyle name="Comma 2 9 2" xfId="11532" xr:uid="{5CA61B48-F442-480D-B0AD-B2F996821205}"/>
    <cellStyle name="Comma 2 9 2 2" xfId="11533" xr:uid="{9EBD764D-56A7-4B2C-BF9C-5BA9D6D84AC6}"/>
    <cellStyle name="Comma 2 9 2 2 2" xfId="11534" xr:uid="{E6D860FB-1DEC-4991-9E2E-E4D7C6F56EFB}"/>
    <cellStyle name="Comma 2 9 2 2 2 2" xfId="11535" xr:uid="{E7B0A815-5946-4279-86E5-CCBE034BA5D3}"/>
    <cellStyle name="Comma 2 9 2 2 3" xfId="11536" xr:uid="{0CF28D74-291A-403D-8390-459D715D6D8B}"/>
    <cellStyle name="Comma 2 9 2 2 4" xfId="11537" xr:uid="{366AF3E1-047E-4E1D-8672-08A2E28FCC15}"/>
    <cellStyle name="Comma 2 9 2 3" xfId="11538" xr:uid="{070B2DC5-1F34-451A-8897-9EE8B45C04BA}"/>
    <cellStyle name="Comma 2 9 2 3 2" xfId="11539" xr:uid="{72DA6C0B-6AF5-499C-872C-7391914D656F}"/>
    <cellStyle name="Comma 2 9 2 3 3" xfId="11540" xr:uid="{605168CF-3C41-48DD-A290-006E683FA9F5}"/>
    <cellStyle name="Comma 2 9 2 4" xfId="11541" xr:uid="{D80F6721-4DF9-4FF7-8000-BEFC2CE0A409}"/>
    <cellStyle name="Comma 2 9 2 4 2" xfId="11542" xr:uid="{E893FEC8-C7DF-4A5F-AA7A-0BFC6181586D}"/>
    <cellStyle name="Comma 2 9 2 5" xfId="11543" xr:uid="{DB1E46BF-D019-4C5F-8165-1279DB54F88C}"/>
    <cellStyle name="Comma 2 9 2 5 2" xfId="11544" xr:uid="{A6E1DD81-CD17-49B2-8CD8-2F5224329424}"/>
    <cellStyle name="Comma 2 9 2 6" xfId="11545" xr:uid="{25A17AC4-033A-403C-AD93-CADC5E06BE5B}"/>
    <cellStyle name="Comma 2 9 2 7" xfId="11546" xr:uid="{B207D747-613C-4321-AD13-6F820FEA1CA8}"/>
    <cellStyle name="Comma 2 9 3" xfId="11547" xr:uid="{FAF40C73-EEE7-4027-A8C7-E55403B00BAF}"/>
    <cellStyle name="Comma 2 9 3 2" xfId="11548" xr:uid="{6BB50C46-01F4-40EF-AE32-A6C93A99FE8D}"/>
    <cellStyle name="Comma 2 9 3 3" xfId="11549" xr:uid="{5AF6D504-6D86-43A6-85A7-EB2E7AABA2A6}"/>
    <cellStyle name="Comma 2 9 3 3 2" xfId="11550" xr:uid="{3D6FCB82-1F20-4F32-B9D5-4FDDB438F315}"/>
    <cellStyle name="Comma 2 9 3 3 3" xfId="11551" xr:uid="{BF2AB5CB-B349-4899-A1BD-C7F35AA4F75D}"/>
    <cellStyle name="Comma 2 9 3 4" xfId="11552" xr:uid="{DD2534B1-2DCA-40BE-80C1-05878951336B}"/>
    <cellStyle name="Comma 2 9 4" xfId="11553" xr:uid="{A95275B2-25EC-4602-A62E-2DC5F4FBBF0B}"/>
    <cellStyle name="Comma 2 9 4 2" xfId="11554" xr:uid="{E94224AC-46B4-4CA6-8CE5-63566A1032FF}"/>
    <cellStyle name="Comma 2 9 4 3" xfId="11555" xr:uid="{442F107C-E793-425A-ADE9-551B011D012B}"/>
    <cellStyle name="Comma 2 9 5" xfId="11556" xr:uid="{9E911700-C86A-4BD1-BE9B-CA9EC00F950C}"/>
    <cellStyle name="Comma 2 9 5 2" xfId="11557" xr:uid="{C2A034F1-F1B1-44B4-A4BC-CBD890685944}"/>
    <cellStyle name="Comma 2 9 6" xfId="11558" xr:uid="{9EA30F60-4EED-47FE-BC6D-9ED85FB073FA}"/>
    <cellStyle name="Comma 2 9 6 2" xfId="11559" xr:uid="{319D54C3-156B-4808-9719-2C55960B05C9}"/>
    <cellStyle name="Comma 2 9 7" xfId="11560" xr:uid="{BB99D661-E520-4C71-92DF-61F5180D8C39}"/>
    <cellStyle name="Comma 2 9 8" xfId="11561" xr:uid="{EE671746-E7AA-4F9B-A639-14FACDDA7606}"/>
    <cellStyle name="Comma 2 9 9" xfId="11562" xr:uid="{37780726-58B8-4835-A465-FE081890ADB9}"/>
    <cellStyle name="Comma 2_PrimaryEnergyPrices_TIMES" xfId="11563" xr:uid="{E7C00F9C-23F0-42F8-952A-9B863AEF687C}"/>
    <cellStyle name="Comma 20" xfId="11564" xr:uid="{BAA03392-CC21-4EAE-B8D0-98A4980BE211}"/>
    <cellStyle name="Comma 20 2" xfId="11565" xr:uid="{767D7D81-9CA5-4011-81BA-7CFFA0DDF3F4}"/>
    <cellStyle name="Comma 20 2 2" xfId="11566" xr:uid="{B9C9213D-C3EC-4BFA-9591-F981F809A219}"/>
    <cellStyle name="Comma 20 2 3" xfId="11567" xr:uid="{B9C4EF37-D3B6-467A-95D6-B46E4B5F43EE}"/>
    <cellStyle name="Comma 20 3" xfId="11568" xr:uid="{16C70E8B-DEF9-4E9B-A5C5-947486B56A96}"/>
    <cellStyle name="Comma 20 4" xfId="11569" xr:uid="{6B3B28CC-C8DF-4EA1-8933-696EA6EA58CF}"/>
    <cellStyle name="Comma 21" xfId="11570" xr:uid="{B9C22394-9008-4DD6-9B23-1449C0DCE807}"/>
    <cellStyle name="Comma 21 2" xfId="11571" xr:uid="{0507982A-7219-488A-9891-AD19AEEFDDC2}"/>
    <cellStyle name="Comma 21 2 2" xfId="11572" xr:uid="{97EBDFE6-5E4E-4A00-BC0E-FA434FB9CDE0}"/>
    <cellStyle name="Comma 21 2 3" xfId="11573" xr:uid="{2A7A9C68-6399-4476-9BA1-15E1B78EFC58}"/>
    <cellStyle name="Comma 21 3" xfId="11574" xr:uid="{F0F3E3EF-FAC3-4912-A2CF-162382EA1CCE}"/>
    <cellStyle name="Comma 21 4" xfId="11575" xr:uid="{9CBDB1D1-F35E-4E06-8016-427722D74DC7}"/>
    <cellStyle name="Comma 22" xfId="11576" xr:uid="{9960A61C-824C-4037-9470-60F867D63CA2}"/>
    <cellStyle name="Comma 22 2" xfId="11577" xr:uid="{00BF8F14-C4B5-4212-904A-541372455AD1}"/>
    <cellStyle name="Comma 22 2 2" xfId="11578" xr:uid="{CA5C240A-B586-48BD-A25A-4F0DDB99EA3D}"/>
    <cellStyle name="Comma 22 2 3" xfId="11579" xr:uid="{783C2AA0-7C42-4DDF-9336-56630183B5E9}"/>
    <cellStyle name="Comma 22 3" xfId="11580" xr:uid="{69181E45-F0DF-41C0-A7F3-AF9D7410428D}"/>
    <cellStyle name="Comma 22 4" xfId="11581" xr:uid="{80626352-584A-476D-B267-621280C7D328}"/>
    <cellStyle name="Comma 23" xfId="11582" xr:uid="{27E76A9E-19A5-450B-872E-C17BAFD5F536}"/>
    <cellStyle name="Comma 23 2" xfId="11583" xr:uid="{AAA8887F-9DFE-4178-9D1E-5783C7CAEA44}"/>
    <cellStyle name="Comma 23 2 2" xfId="11584" xr:uid="{D9EBD5BD-FA60-4ABF-84A6-EE0356243020}"/>
    <cellStyle name="Comma 23 3" xfId="11585" xr:uid="{95290061-9900-45C4-82BE-C403FDAF1D70}"/>
    <cellStyle name="Comma 23 4" xfId="11586" xr:uid="{915EE378-34BB-4052-93C0-7CF5B5521AB3}"/>
    <cellStyle name="Comma 24" xfId="11587" xr:uid="{FAC004DC-6C70-40B0-B9B4-C8846568D12C}"/>
    <cellStyle name="Comma 24 2" xfId="11588" xr:uid="{0D29D35E-71F1-4126-92D7-5B5E22898E65}"/>
    <cellStyle name="Comma 24 2 2" xfId="11589" xr:uid="{B6DA5753-725D-4037-B5D1-82895AE39C1E}"/>
    <cellStyle name="Comma 24 3" xfId="11590" xr:uid="{5D72F2F4-8C0B-4A19-9798-D307568B3736}"/>
    <cellStyle name="Comma 24 4" xfId="11591" xr:uid="{D7E0D1BD-C1DA-4F39-9E0A-4257308516DD}"/>
    <cellStyle name="Comma 25" xfId="11592" xr:uid="{6541DE80-5FEA-43ED-A117-45FBD857F6CF}"/>
    <cellStyle name="Comma 25 2" xfId="11593" xr:uid="{FFCE41CA-A4BF-4062-B8F0-42D4C44E5E74}"/>
    <cellStyle name="Comma 25 2 2" xfId="11594" xr:uid="{9701EB2A-00A9-48A8-A26F-CD20152C45A5}"/>
    <cellStyle name="Comma 25 3" xfId="11595" xr:uid="{17475D3B-54A1-46B0-BEA3-B6374A80A2AE}"/>
    <cellStyle name="Comma 25 4" xfId="11596" xr:uid="{5A49064C-212A-4731-ACC4-5EEFE11393B9}"/>
    <cellStyle name="Comma 26" xfId="11597" xr:uid="{D510909F-0194-4B24-9D2B-11D15D65C08F}"/>
    <cellStyle name="Comma 26 2" xfId="11598" xr:uid="{1A74EFE9-06FE-4FF7-A075-8555298AB7BE}"/>
    <cellStyle name="Comma 26 2 2" xfId="11599" xr:uid="{89BA7DF4-86D0-43C3-ABC0-04192C53B794}"/>
    <cellStyle name="Comma 26 3" xfId="11600" xr:uid="{042EBC0C-603A-408F-B623-50BE3E13DD63}"/>
    <cellStyle name="Comma 27" xfId="11601" xr:uid="{CF734C60-482C-44EA-8378-CFA04487E3F3}"/>
    <cellStyle name="Comma 27 2" xfId="11602" xr:uid="{14F0DD18-6630-4552-8397-D8EACD2BE344}"/>
    <cellStyle name="Comma 27 2 2" xfId="11603" xr:uid="{ACF9306E-4CDF-4AC8-A21E-94C5D735B38F}"/>
    <cellStyle name="Comma 27 3" xfId="11604" xr:uid="{A6CB1366-7379-4580-9FE1-C19C4D5D6468}"/>
    <cellStyle name="Comma 28" xfId="11605" xr:uid="{A3B87188-B334-4F9C-B8A8-529A9E3EC054}"/>
    <cellStyle name="Comma 28 2" xfId="11606" xr:uid="{E43FC702-3D51-4B7A-9592-B7298C8D401F}"/>
    <cellStyle name="Comma 28 2 2" xfId="11607" xr:uid="{F2368B9F-60B3-41F1-BB4D-5E26B0B77BC5}"/>
    <cellStyle name="Comma 28 3" xfId="11608" xr:uid="{BB26A2C4-1922-4C7E-B05A-495BD5952B2C}"/>
    <cellStyle name="Comma 29" xfId="11609" xr:uid="{490F365B-065B-44CE-8994-5D89C67F064C}"/>
    <cellStyle name="Comma 29 2" xfId="11610" xr:uid="{9AE7D377-93F3-4A57-A3A0-D1B39A45D005}"/>
    <cellStyle name="Comma 29 2 2" xfId="11611" xr:uid="{AF939EF7-16AC-488C-B257-9C01B659FB25}"/>
    <cellStyle name="Comma 29 3" xfId="11612" xr:uid="{E755E99E-E93E-4D69-A118-959007E2D910}"/>
    <cellStyle name="Comma 3" xfId="11613" xr:uid="{F752E1B4-F0D8-4D1E-B1D2-9EB63B83B898}"/>
    <cellStyle name="Comma 3 10" xfId="11614" xr:uid="{EC5214DA-C81A-4DE2-B1CC-66A8A4BE6126}"/>
    <cellStyle name="Comma 3 10 2" xfId="11615" xr:uid="{CA5E6ECD-43DA-4799-ACEC-966FFE7B928C}"/>
    <cellStyle name="Comma 3 10 2 2" xfId="11616" xr:uid="{69FFB1B3-F909-4DB0-BD77-75606371A5E2}"/>
    <cellStyle name="Comma 3 10 2 3" xfId="11617" xr:uid="{E67D5189-6277-4B50-BEA6-D418B178325A}"/>
    <cellStyle name="Comma 3 10 3" xfId="11618" xr:uid="{6554BC04-6125-4F5A-A255-468D805D6DA7}"/>
    <cellStyle name="Comma 3 10 4" xfId="11619" xr:uid="{A90B0F36-103F-4D39-9E18-42BA7967520D}"/>
    <cellStyle name="Comma 3 10 5" xfId="11620" xr:uid="{D48A01AB-1101-4260-96A5-CCD658902950}"/>
    <cellStyle name="Comma 3 10 6" xfId="11621" xr:uid="{D0B55724-815E-49C3-9B68-E8A2997C11C9}"/>
    <cellStyle name="Comma 3 11" xfId="11622" xr:uid="{49DB5DAF-9CB1-4CFA-A82A-9F8499373AFD}"/>
    <cellStyle name="Comma 3 11 2" xfId="11623" xr:uid="{18B16D89-5F8F-4A3C-A877-26FBCFF72DBB}"/>
    <cellStyle name="Comma 3 11 2 2" xfId="11624" xr:uid="{EF7C707B-6CC4-4783-9BFA-5AFF377B8612}"/>
    <cellStyle name="Comma 3 11 2 3" xfId="11625" xr:uid="{17129833-9D20-496A-8EA6-944618EB7005}"/>
    <cellStyle name="Comma 3 11 3" xfId="11626" xr:uid="{FAD443C3-954E-4F33-BB2E-9D9E63A599CA}"/>
    <cellStyle name="Comma 3 11 4" xfId="11627" xr:uid="{CEA8EC59-7D54-4B37-AE4B-E45B4C2CB001}"/>
    <cellStyle name="Comma 3 12" xfId="11628" xr:uid="{E56D0B4C-DC3F-47FC-9F18-EE34CF768DA4}"/>
    <cellStyle name="Comma 3 12 2" xfId="11629" xr:uid="{2A6B5F0B-B45B-43B0-9FA8-FC0438AFB6F8}"/>
    <cellStyle name="Comma 3 12 2 2" xfId="11630" xr:uid="{A70F7145-0A78-4717-950C-C097AEE3926E}"/>
    <cellStyle name="Comma 3 12 2 3" xfId="11631" xr:uid="{A49170E9-F40E-49F5-BEF1-2CBC1A7EB8A2}"/>
    <cellStyle name="Comma 3 12 3" xfId="11632" xr:uid="{DED10D1A-FF17-4CA7-B572-1B7F52905433}"/>
    <cellStyle name="Comma 3 12 4" xfId="11633" xr:uid="{D561518B-7C74-4E07-8ACA-CAB73315F724}"/>
    <cellStyle name="Comma 3 13" xfId="11634" xr:uid="{7EB30BA7-F015-4544-AD88-D0C744A01822}"/>
    <cellStyle name="Comma 3 13 2" xfId="11635" xr:uid="{16919B1F-8E74-4351-9046-956177E18C01}"/>
    <cellStyle name="Comma 3 13 2 2" xfId="11636" xr:uid="{F2583548-2BFF-46BD-A841-61EEA52AD1B1}"/>
    <cellStyle name="Comma 3 13 2 3" xfId="11637" xr:uid="{E36AA510-1582-4042-AF37-5EA298E0AB50}"/>
    <cellStyle name="Comma 3 13 3" xfId="11638" xr:uid="{A9567043-2A38-4816-A944-193F895B711A}"/>
    <cellStyle name="Comma 3 13 4" xfId="11639" xr:uid="{1ADABA5E-91EC-483F-AC65-9ED3450A6A21}"/>
    <cellStyle name="Comma 3 14" xfId="11640" xr:uid="{DBF90B89-08EA-42A4-8715-8453934E84D1}"/>
    <cellStyle name="Comma 3 14 2" xfId="11641" xr:uid="{C86DA805-3FFF-414E-8D2A-132829B9FAD7}"/>
    <cellStyle name="Comma 3 14 2 2" xfId="11642" xr:uid="{EFFBA7BA-D0C5-4376-AAED-A3F65037F9D8}"/>
    <cellStyle name="Comma 3 14 2 3" xfId="11643" xr:uid="{AE40E978-7942-4D45-85F5-452BC862ED63}"/>
    <cellStyle name="Comma 3 14 3" xfId="11644" xr:uid="{07408AF6-C7C8-4E8F-8446-896A3BC2674A}"/>
    <cellStyle name="Comma 3 14 4" xfId="11645" xr:uid="{F3D412D3-E149-46E2-87E4-B7289BD95D8E}"/>
    <cellStyle name="Comma 3 15" xfId="11646" xr:uid="{27E7A3F6-D2C2-41DA-9C24-A33701D8069E}"/>
    <cellStyle name="Comma 3 15 2" xfId="11647" xr:uid="{7C777733-4481-49C2-BB92-828F9641E280}"/>
    <cellStyle name="Comma 3 15 2 2" xfId="11648" xr:uid="{2900DCFA-F07B-45A2-BC20-788144A59E98}"/>
    <cellStyle name="Comma 3 15 3" xfId="11649" xr:uid="{7776F3A0-D5C9-4ADA-87E1-D70123CC18E4}"/>
    <cellStyle name="Comma 3 15 4" xfId="11650" xr:uid="{715328BE-9BE5-4CB0-B9B4-40E7E78DE281}"/>
    <cellStyle name="Comma 3 16" xfId="11651" xr:uid="{2C231848-8D4B-4EC1-B3C2-CC763C400481}"/>
    <cellStyle name="Comma 3 16 2" xfId="11652" xr:uid="{BDD4B910-E9FD-41F7-84A1-804E1E669F7A}"/>
    <cellStyle name="Comma 3 16 2 2" xfId="11653" xr:uid="{6C03880C-8982-4110-9174-0DF736356E93}"/>
    <cellStyle name="Comma 3 16 3" xfId="11654" xr:uid="{2040B4A7-4BF6-4872-944E-DA3D25156E64}"/>
    <cellStyle name="Comma 3 16 4" xfId="11655" xr:uid="{D20BF25B-3A2A-462C-85D1-9420A4F3D90C}"/>
    <cellStyle name="Comma 3 17" xfId="11656" xr:uid="{E924CBC6-6B6B-4419-89A4-B0E3E2B23051}"/>
    <cellStyle name="Comma 3 17 2" xfId="11657" xr:uid="{83DDB2A2-C120-45B0-9F31-1E4704983E15}"/>
    <cellStyle name="Comma 3 17 2 2" xfId="11658" xr:uid="{2D16C85C-D5C0-475F-98E3-ABF65319D552}"/>
    <cellStyle name="Comma 3 17 3" xfId="11659" xr:uid="{B9C325A3-CCEA-4642-B9B0-E0F1E54E5EC0}"/>
    <cellStyle name="Comma 3 18" xfId="11660" xr:uid="{CF8A4BAF-FB1A-47DD-91F8-7874B6B2B69D}"/>
    <cellStyle name="Comma 3 18 2" xfId="11661" xr:uid="{5BD3CFDE-9750-4E1F-9ABC-FDDB776DE90E}"/>
    <cellStyle name="Comma 3 18 2 2" xfId="11662" xr:uid="{7539FE30-4A14-4622-9DB9-84FC9AEBB861}"/>
    <cellStyle name="Comma 3 18 3" xfId="11663" xr:uid="{0CFBBA93-308F-4D01-907F-5063CD77EDFB}"/>
    <cellStyle name="Comma 3 19" xfId="11664" xr:uid="{7FA57C90-46E1-4337-A307-3C9BEE79419B}"/>
    <cellStyle name="Comma 3 19 2" xfId="11665" xr:uid="{28A72AB9-2208-4422-A1D7-585387D081B0}"/>
    <cellStyle name="Comma 3 19 2 2" xfId="11666" xr:uid="{BEDD9FB9-159B-48DA-8B7A-2832C1A15DCD}"/>
    <cellStyle name="Comma 3 19 3" xfId="11667" xr:uid="{9D1C5FA8-4012-49D6-A27E-C882DA759392}"/>
    <cellStyle name="Comma 3 2" xfId="11668" xr:uid="{3E2A2318-4515-4C8A-95D3-8DA401E478C8}"/>
    <cellStyle name="Comma 3 2 10" xfId="11669" xr:uid="{17C202CD-F801-4F1B-875F-7D7AC8767293}"/>
    <cellStyle name="Comma 3 2 11" xfId="11670" xr:uid="{390CEDD0-E8A1-4644-8389-D014CE22FC67}"/>
    <cellStyle name="Comma 3 2 12" xfId="11671" xr:uid="{16A13BBF-99C2-4A40-863E-BF1E8EBAD6AD}"/>
    <cellStyle name="Comma 3 2 2" xfId="11672" xr:uid="{DACA2F79-7787-4CA6-966C-C27D11434D99}"/>
    <cellStyle name="Comma 3 2 2 2" xfId="11673" xr:uid="{99B433EA-762E-4D17-B7F6-1F7790A3DB2A}"/>
    <cellStyle name="Comma 3 2 2 2 2" xfId="11674" xr:uid="{D4C73639-103E-484D-A453-56B1CC3B13B0}"/>
    <cellStyle name="Comma 3 2 2 2 2 2" xfId="11675" xr:uid="{88FB6C25-4F06-46EB-8E19-FB07D8EFCC98}"/>
    <cellStyle name="Comma 3 2 2 2 3" xfId="11676" xr:uid="{11175239-3534-4416-884D-5488179CE3C3}"/>
    <cellStyle name="Comma 3 2 2 2 4" xfId="11677" xr:uid="{C1F30A8A-BBFF-4B63-970D-8F3B2F6C563A}"/>
    <cellStyle name="Comma 3 2 2 3" xfId="11678" xr:uid="{39BDB2FA-CEDF-43B7-B7B1-17CFCA7A6481}"/>
    <cellStyle name="Comma 3 2 2 3 2" xfId="11679" xr:uid="{3B425519-B6D8-4CED-9B0A-9091AD5C87AE}"/>
    <cellStyle name="Comma 3 2 2 4" xfId="11680" xr:uid="{A4E975E7-7DE4-4D28-8890-038FB0587E98}"/>
    <cellStyle name="Comma 3 2 2 5" xfId="11681" xr:uid="{80058877-D329-479B-AF9F-2470DB3B9023}"/>
    <cellStyle name="Comma 3 2 2 6" xfId="11682" xr:uid="{BEA4D4BC-E459-44DD-A29E-32BE4BB9467A}"/>
    <cellStyle name="Comma 3 2 2 7" xfId="11683" xr:uid="{1E379599-7624-4F48-90DE-CC3B41C29725}"/>
    <cellStyle name="Comma 3 2 3" xfId="11684" xr:uid="{1CCCBF5D-FB75-4267-8702-AE39E61D37F3}"/>
    <cellStyle name="Comma 3 2 3 2" xfId="11685" xr:uid="{436DB9F1-5CCB-4D50-92D2-E1207052CE0B}"/>
    <cellStyle name="Comma 3 2 3 2 2" xfId="11686" xr:uid="{8B06D50A-9052-49B2-914B-BC4B491E15D5}"/>
    <cellStyle name="Comma 3 2 3 2 2 2" xfId="11687" xr:uid="{105D391C-26BB-4123-8D3E-3CCE26A83657}"/>
    <cellStyle name="Comma 3 2 3 2 3" xfId="11688" xr:uid="{B1B60C63-A2C3-4D51-BD9B-B503B429283E}"/>
    <cellStyle name="Comma 3 2 3 3" xfId="11689" xr:uid="{65A6B84D-B9B0-4DB2-B107-52E621766885}"/>
    <cellStyle name="Comma 3 2 3 3 2" xfId="11690" xr:uid="{22CEF4F1-9FF8-4A22-8A81-AF03C90DD75E}"/>
    <cellStyle name="Comma 3 2 3 4" xfId="11691" xr:uid="{E33C9397-AEAB-49EC-AEFE-113C023FCDBB}"/>
    <cellStyle name="Comma 3 2 3 5" xfId="11692" xr:uid="{83D98139-E458-417E-92B6-9B4D32F097F3}"/>
    <cellStyle name="Comma 3 2 3 6" xfId="11693" xr:uid="{4B814100-06A0-496E-B28A-189E1D48DC30}"/>
    <cellStyle name="Comma 3 2 3 7" xfId="11694" xr:uid="{32DAF63A-A1F2-4469-9FE2-DA029A96E86D}"/>
    <cellStyle name="Comma 3 2 4" xfId="11695" xr:uid="{611AAF10-5A64-49F5-BEBC-FC970A73CAAB}"/>
    <cellStyle name="Comma 3 2 4 2" xfId="11696" xr:uid="{41046183-0F16-44F4-A11E-1E62586C95CB}"/>
    <cellStyle name="Comma 3 2 4 2 2" xfId="11697" xr:uid="{8EC93BA7-9F42-4F19-883A-FF784C099916}"/>
    <cellStyle name="Comma 3 2 4 2 2 2" xfId="11698" xr:uid="{9E8483CC-6C45-4C82-A0CD-75573E4BE0AC}"/>
    <cellStyle name="Comma 3 2 4 2 3" xfId="11699" xr:uid="{FDDD2C39-5647-4C0D-B3AD-BC0F76A7EC44}"/>
    <cellStyle name="Comma 3 2 4 3" xfId="11700" xr:uid="{88D6F59E-FAA2-45F8-85CA-D9295C51B894}"/>
    <cellStyle name="Comma 3 2 4 3 2" xfId="11701" xr:uid="{F820D1F5-1AEB-4848-B221-97CCD5C559A0}"/>
    <cellStyle name="Comma 3 2 4 4" xfId="11702" xr:uid="{AA48E68A-7972-40BD-A75C-A353D54224EB}"/>
    <cellStyle name="Comma 3 2 4 5" xfId="11703" xr:uid="{82BB27C7-3997-4E32-BDEA-EF88B02111B8}"/>
    <cellStyle name="Comma 3 2 5" xfId="11704" xr:uid="{4EDEE6B1-B472-4A7E-88F6-E0CD1A000439}"/>
    <cellStyle name="Comma 3 2 5 2" xfId="11705" xr:uid="{00224602-EB74-457C-86F4-92DCFB509064}"/>
    <cellStyle name="Comma 3 2 5 2 2" xfId="11706" xr:uid="{A7E8C0FC-B1B5-4856-AC51-76605790D29B}"/>
    <cellStyle name="Comma 3 2 5 3" xfId="11707" xr:uid="{7AFC8F53-953B-4B9E-BD91-D67001DC40F1}"/>
    <cellStyle name="Comma 3 2 6" xfId="11708" xr:uid="{9581C464-50FE-414D-963B-2C04E79CA860}"/>
    <cellStyle name="Comma 3 2 6 2" xfId="11709" xr:uid="{6F9EFCF6-1ADF-4B16-9572-086576F83507}"/>
    <cellStyle name="Comma 3 2 7" xfId="11710" xr:uid="{79AC0EE5-CFA8-48FE-8141-EA9DFFDC70F4}"/>
    <cellStyle name="Comma 3 2 7 2" xfId="11711" xr:uid="{5148F192-415E-49D8-8E7D-E05B743B8F5E}"/>
    <cellStyle name="Comma 3 2 8" xfId="11712" xr:uid="{327F291A-7914-48E2-95CE-25AE2BA2CBC3}"/>
    <cellStyle name="Comma 3 2 9" xfId="11713" xr:uid="{43A83679-F277-410D-992D-107875677AD6}"/>
    <cellStyle name="Comma 3 20" xfId="11714" xr:uid="{8154D33D-7611-45B3-8E44-F7F0DB2A78F1}"/>
    <cellStyle name="Comma 3 20 2" xfId="11715" xr:uid="{021A3960-890B-47B1-9930-9FFF58DFF8EC}"/>
    <cellStyle name="Comma 3 21" xfId="11716" xr:uid="{0FE2B3FF-5466-4ED0-8BE7-0D4FA0D41FC2}"/>
    <cellStyle name="Comma 3 21 2" xfId="11717" xr:uid="{B3FEB8B6-1FFE-4F4C-A816-18208DF764B2}"/>
    <cellStyle name="Comma 3 22" xfId="11718" xr:uid="{3A2FA9FE-9717-41E3-82FF-46DCFDD81D2A}"/>
    <cellStyle name="Comma 3 23" xfId="11719" xr:uid="{0B90AFF1-6BF2-4180-9347-F97A2F1918D2}"/>
    <cellStyle name="Comma 3 24" xfId="11720" xr:uid="{85B54B05-544E-43C5-AD8C-596567FADFDD}"/>
    <cellStyle name="Comma 3 25" xfId="11721" xr:uid="{EBBA2AF0-FB4A-40EE-9AE4-BC773CB77DBE}"/>
    <cellStyle name="Comma 3 26" xfId="11722" xr:uid="{B31C1792-D54A-4383-928B-87AB74DF9F6D}"/>
    <cellStyle name="Comma 3 27" xfId="42255" xr:uid="{8F7FC627-FB40-41D6-B3E3-E344EC383C67}"/>
    <cellStyle name="Comma 3 28" xfId="42922" xr:uid="{D5559DA3-EC88-4B87-A5E4-19B701077F17}"/>
    <cellStyle name="Comma 3 3" xfId="11723" xr:uid="{16A2C8BA-8FEF-4A5D-B4BC-DF0BE655D294}"/>
    <cellStyle name="Comma 3 3 2" xfId="11724" xr:uid="{0B0C5078-EE0A-4EC9-A03B-A413A9A7061D}"/>
    <cellStyle name="Comma 3 3 2 2" xfId="11725" xr:uid="{6AAF5DBB-BDCD-4F56-81D6-2F1A87BD35D9}"/>
    <cellStyle name="Comma 3 3 2 2 2" xfId="11726" xr:uid="{18596B24-5F01-453D-8C30-CF72899B194A}"/>
    <cellStyle name="Comma 3 3 2 2 3" xfId="11727" xr:uid="{C8C91842-B03B-4E60-AE15-6E2539D191E3}"/>
    <cellStyle name="Comma 3 3 2 3" xfId="11728" xr:uid="{E7EC9D16-6DCE-407E-9289-15E411FF260E}"/>
    <cellStyle name="Comma 3 3 2 4" xfId="11729" xr:uid="{84B8A18D-0E93-42AA-AAC2-94108686E6E3}"/>
    <cellStyle name="Comma 3 3 2 5" xfId="11730" xr:uid="{9134B666-A3D9-4334-9431-0702132A5558}"/>
    <cellStyle name="Comma 3 3 2 6" xfId="11731" xr:uid="{2DCEBB6B-DD3C-4FDC-88D1-7236075AD29A}"/>
    <cellStyle name="Comma 3 3 3" xfId="11732" xr:uid="{01E429D1-3078-4FF0-B96D-39786A27AF2C}"/>
    <cellStyle name="Comma 3 3 3 2" xfId="11733" xr:uid="{9CE76232-38A7-4607-87AC-36CF5B857E5B}"/>
    <cellStyle name="Comma 3 3 3 3" xfId="11734" xr:uid="{A4F4DFB3-9613-44E4-9D2A-173742698424}"/>
    <cellStyle name="Comma 3 3 4" xfId="11735" xr:uid="{CE90349B-205A-4C1C-AF35-2EEA89B3EBAF}"/>
    <cellStyle name="Comma 3 3 4 2" xfId="11736" xr:uid="{BDA8CE1B-58F1-4EA6-A27A-9C9BE3144055}"/>
    <cellStyle name="Comma 3 3 5" xfId="11737" xr:uid="{F8831681-E35C-4802-AA82-A5F4DE7D6577}"/>
    <cellStyle name="Comma 3 3 6" xfId="11738" xr:uid="{7F0AD01F-68D0-4D4A-BF8E-4D896DC13FAE}"/>
    <cellStyle name="Comma 3 3 7" xfId="11739" xr:uid="{7D11717E-65F7-45DB-BCF4-D896D7600243}"/>
    <cellStyle name="Comma 3 3 8" xfId="11740" xr:uid="{026F2397-BE26-43BA-927D-D4238E30DCDD}"/>
    <cellStyle name="Comma 3 3 9" xfId="11741" xr:uid="{7782EEAA-9B8F-40A1-B595-41AAF9D01B96}"/>
    <cellStyle name="Comma 3 4" xfId="11742" xr:uid="{477C8DBD-EB81-43A4-9864-F404AF3F9586}"/>
    <cellStyle name="Comma 3 4 2" xfId="11743" xr:uid="{08231B5A-0616-4180-8FFF-37A48A08D3EB}"/>
    <cellStyle name="Comma 3 4 2 2" xfId="11744" xr:uid="{25125AA0-F0DC-46A2-A9F6-CFA6B8FB3D4F}"/>
    <cellStyle name="Comma 3 4 2 2 2" xfId="11745" xr:uid="{AA81F9C1-80E3-4A1D-9035-908FC835F97F}"/>
    <cellStyle name="Comma 3 4 2 2 2 2" xfId="11746" xr:uid="{7CE85B30-6635-4AA4-BFA5-17A79481E06D}"/>
    <cellStyle name="Comma 3 4 2 2 3" xfId="11747" xr:uid="{55D27343-D7C5-4F76-A482-30215BCED570}"/>
    <cellStyle name="Comma 3 4 2 2 4" xfId="11748" xr:uid="{D66564B8-BB95-4221-90F4-4935A71FB505}"/>
    <cellStyle name="Comma 3 4 2 3" xfId="11749" xr:uid="{F46C24D5-6D47-4D2A-8FBA-21A7FF79E103}"/>
    <cellStyle name="Comma 3 4 2 3 2" xfId="11750" xr:uid="{14F107FA-1CE1-48A5-965C-B0B856949E3E}"/>
    <cellStyle name="Comma 3 4 2 4" xfId="11751" xr:uid="{95F5E61C-569E-495B-8B07-DB6F47378172}"/>
    <cellStyle name="Comma 3 4 2 5" xfId="11752" xr:uid="{0A3518DA-B26C-44A8-8F54-7860B71D7C59}"/>
    <cellStyle name="Comma 3 4 2 6" xfId="11753" xr:uid="{07AE04C2-D2F6-4CB6-9578-0BA28C7176AA}"/>
    <cellStyle name="Comma 3 4 2 7" xfId="11754" xr:uid="{60C287B1-35D6-4E8C-BE7B-F8D215A064BA}"/>
    <cellStyle name="Comma 3 4 3" xfId="11755" xr:uid="{431A41AC-DC36-4D66-ABB1-BCC17B92E50B}"/>
    <cellStyle name="Comma 3 4 3 2" xfId="11756" xr:uid="{C0A68C66-F13E-45A8-9125-DAE9069007DE}"/>
    <cellStyle name="Comma 3 4 3 3" xfId="11757" xr:uid="{A662C5F7-973D-43E7-B19D-DE4A6FFF479B}"/>
    <cellStyle name="Comma 3 4 4" xfId="11758" xr:uid="{F9D53624-8415-409D-BB56-EF0BBF8B3196}"/>
    <cellStyle name="Comma 3 4 4 2" xfId="11759" xr:uid="{9D238D35-9F12-44FB-902C-5C08AAE97991}"/>
    <cellStyle name="Comma 3 4 5" xfId="11760" xr:uid="{00AE94D0-9249-4981-B04F-AEE3D2AC8064}"/>
    <cellStyle name="Comma 3 4 6" xfId="11761" xr:uid="{01FB9E00-C6B6-43C2-B328-DF06B1CA8A1F}"/>
    <cellStyle name="Comma 3 4 7" xfId="11762" xr:uid="{68CE6ADF-6E62-4AC9-AC6F-59C2B6574433}"/>
    <cellStyle name="Comma 3 4 8" xfId="11763" xr:uid="{E21FA4B8-9D90-46AF-95F2-1E23A93F2E85}"/>
    <cellStyle name="Comma 3 4 9" xfId="11764" xr:uid="{59CC6789-865F-4352-96D9-BD067E107F33}"/>
    <cellStyle name="Comma 3 5" xfId="11765" xr:uid="{81938D03-451D-4288-8E1D-A6F08FDB61E7}"/>
    <cellStyle name="Comma 3 5 2" xfId="11766" xr:uid="{20B2061C-7E91-429C-9B38-CA4834643C57}"/>
    <cellStyle name="Comma 3 5 2 2" xfId="11767" xr:uid="{1F7ECE2B-A036-4C3F-9481-42782FE37A28}"/>
    <cellStyle name="Comma 3 5 2 2 2" xfId="11768" xr:uid="{1712F379-AD33-4E22-A002-618D4202DD33}"/>
    <cellStyle name="Comma 3 5 2 2 3" xfId="11769" xr:uid="{BC14107E-5BDC-4496-BB59-75D9D29540BE}"/>
    <cellStyle name="Comma 3 5 2 3" xfId="11770" xr:uid="{B1BFA4E1-C34E-4B3D-8C28-7DFB189D463C}"/>
    <cellStyle name="Comma 3 5 2 4" xfId="11771" xr:uid="{C24D69C5-FBB8-4135-98CA-91FF7BFAC01B}"/>
    <cellStyle name="Comma 3 5 2 5" xfId="11772" xr:uid="{F5813705-6821-463A-8A00-E21361826796}"/>
    <cellStyle name="Comma 3 5 2 6" xfId="11773" xr:uid="{D9FE8D60-048F-447B-9331-142BA02E1809}"/>
    <cellStyle name="Comma 3 5 3" xfId="11774" xr:uid="{ED260EEF-34F2-47B9-BD77-7695F3916141}"/>
    <cellStyle name="Comma 3 5 3 2" xfId="11775" xr:uid="{AE16E4C7-59B2-4F2C-B0C3-0BB4C7939B9A}"/>
    <cellStyle name="Comma 3 5 3 2 2" xfId="11776" xr:uid="{A99FDCB5-081E-4A5D-BF1A-3325775C89FA}"/>
    <cellStyle name="Comma 3 5 3 3" xfId="11777" xr:uid="{D67A6896-A8CB-4C82-9197-ACEE40B89BEC}"/>
    <cellStyle name="Comma 3 5 3 4" xfId="11778" xr:uid="{FDB7477C-7B0F-4B20-A97A-8AA1E0137199}"/>
    <cellStyle name="Comma 3 5 4" xfId="11779" xr:uid="{1A4B8899-D1A2-440B-BAD5-C284CF5236CA}"/>
    <cellStyle name="Comma 3 5 4 2" xfId="11780" xr:uid="{6BE12A93-1206-44E8-BCB3-647AC46FB6DC}"/>
    <cellStyle name="Comma 3 5 5" xfId="11781" xr:uid="{FC046DA2-F7EF-4747-8870-028B6F90A2E9}"/>
    <cellStyle name="Comma 3 5 6" xfId="11782" xr:uid="{A58F1B17-D091-42C7-980D-5F86D2A94E12}"/>
    <cellStyle name="Comma 3 5 7" xfId="11783" xr:uid="{0D50A77A-3089-48C8-BBCD-02310D8513D7}"/>
    <cellStyle name="Comma 3 5 8" xfId="11784" xr:uid="{A888A8AC-2FB4-4F04-AD46-7C268FA46617}"/>
    <cellStyle name="Comma 3 5 9" xfId="11785" xr:uid="{3C10DD2F-B541-4921-A67F-0FA9BCB638C1}"/>
    <cellStyle name="Comma 3 6" xfId="11786" xr:uid="{8FCF11F8-C72C-411D-A157-92A21A852F56}"/>
    <cellStyle name="Comma 3 6 2" xfId="11787" xr:uid="{8E2F2232-76C6-4E89-8F18-FB8AF08CE76B}"/>
    <cellStyle name="Comma 3 6 2 2" xfId="11788" xr:uid="{E13956A5-8A38-4E1F-B2C2-84906B67A1CA}"/>
    <cellStyle name="Comma 3 6 2 3" xfId="11789" xr:uid="{9449DCBA-F596-4B0B-8DA5-3D2DEE4E2253}"/>
    <cellStyle name="Comma 3 6 2 4" xfId="11790" xr:uid="{F645F830-792B-4163-9D94-A557797C69A1}"/>
    <cellStyle name="Comma 3 6 2 5" xfId="11791" xr:uid="{D1883F40-E5C4-4B5B-BF86-97B03626E6DA}"/>
    <cellStyle name="Comma 3 6 3" xfId="11792" xr:uid="{CEB18057-0BD8-42E0-B92E-E860706B0ED2}"/>
    <cellStyle name="Comma 3 6 4" xfId="11793" xr:uid="{9515B4AA-A5FD-4C63-AC55-B1E8A3F96EA3}"/>
    <cellStyle name="Comma 3 6 5" xfId="11794" xr:uid="{F588DE9F-1E38-46D3-9DBA-584B2C0D0D9A}"/>
    <cellStyle name="Comma 3 6 6" xfId="11795" xr:uid="{BD7B2DE0-6839-44B2-8E0E-21686E4C9A0B}"/>
    <cellStyle name="Comma 3 7" xfId="11796" xr:uid="{A9763B82-7177-4BC8-AA05-6208AD47F6FD}"/>
    <cellStyle name="Comma 3 7 2" xfId="11797" xr:uid="{240FDBCC-97CD-48B6-9ABF-6DFD1420F3DE}"/>
    <cellStyle name="Comma 3 7 2 2" xfId="11798" xr:uid="{26706ABF-1494-4DF3-99C9-FAD14BE445F3}"/>
    <cellStyle name="Comma 3 7 2 3" xfId="11799" xr:uid="{E18F0E0D-0718-4740-AD40-E7A17CC185C7}"/>
    <cellStyle name="Comma 3 7 2 4" xfId="11800" xr:uid="{B41ECA02-AFEF-40B0-9D21-8353A749CDF1}"/>
    <cellStyle name="Comma 3 7 2 5" xfId="11801" xr:uid="{613F792C-1236-42B6-95EC-8E27C3B43E33}"/>
    <cellStyle name="Comma 3 7 3" xfId="11802" xr:uid="{BD2AF1E3-D975-42B6-8DD4-8B6E04558661}"/>
    <cellStyle name="Comma 3 7 4" xfId="11803" xr:uid="{38F3D796-9CB3-45E3-BC87-7A1895C7553E}"/>
    <cellStyle name="Comma 3 7 5" xfId="11804" xr:uid="{C546820B-F03D-4D0A-9CA6-2CB3E39C8F70}"/>
    <cellStyle name="Comma 3 7 6" xfId="11805" xr:uid="{56C66E4B-6760-4D52-94FF-6CA070C80180}"/>
    <cellStyle name="Comma 3 8" xfId="11806" xr:uid="{49D3DF1F-0ABD-4F00-A4CF-BD72B1B313DD}"/>
    <cellStyle name="Comma 3 8 2" xfId="11807" xr:uid="{6C8A0C67-44EB-4FB7-8BDF-F9DAED2A3750}"/>
    <cellStyle name="Comma 3 8 2 2" xfId="11808" xr:uid="{50EFDF74-9C88-43A8-8BC1-2190F88BE643}"/>
    <cellStyle name="Comma 3 8 2 3" xfId="11809" xr:uid="{3D2E4038-16A8-4D3A-A367-ACD0FA65FD3B}"/>
    <cellStyle name="Comma 3 8 2 4" xfId="11810" xr:uid="{2EB93226-DB54-4C2D-A38E-1698F34EE8E7}"/>
    <cellStyle name="Comma 3 8 2 5" xfId="11811" xr:uid="{F19A9F4B-3A77-4BB2-9D97-ADE28AC3821A}"/>
    <cellStyle name="Comma 3 8 3" xfId="11812" xr:uid="{8D3F40E5-B220-4AD7-A449-884A98B6A367}"/>
    <cellStyle name="Comma 3 8 4" xfId="11813" xr:uid="{21EE8702-3EF8-45D1-9A0E-E54EDE9073A2}"/>
    <cellStyle name="Comma 3 8 5" xfId="11814" xr:uid="{92470C5A-928D-4C6B-88CD-4BAE113E6A81}"/>
    <cellStyle name="Comma 3 8 6" xfId="11815" xr:uid="{A1A91CD5-FA8C-4667-AC25-CAFEDE84FE7E}"/>
    <cellStyle name="Comma 3 9" xfId="11816" xr:uid="{07D1529A-734A-44A9-86A3-350038A4ACD8}"/>
    <cellStyle name="Comma 3 9 2" xfId="11817" xr:uid="{C62000FC-6DDB-4A00-BD96-EE98FA632C55}"/>
    <cellStyle name="Comma 3 9 2 2" xfId="11818" xr:uid="{4077A959-89FA-4043-8645-EA6F22907DAD}"/>
    <cellStyle name="Comma 3 9 2 3" xfId="11819" xr:uid="{F2689335-28D0-4141-9A1B-82298291E599}"/>
    <cellStyle name="Comma 3 9 3" xfId="11820" xr:uid="{2C63E334-68EF-424A-B47A-0E53ABF74E0C}"/>
    <cellStyle name="Comma 3 9 4" xfId="11821" xr:uid="{4153BF3A-50FB-4517-B156-803E4BB0D466}"/>
    <cellStyle name="Comma 3 9 5" xfId="11822" xr:uid="{28C5ECAF-E0EB-4B25-B6F4-2258AAF35B33}"/>
    <cellStyle name="Comma 3 9 6" xfId="11823" xr:uid="{269363B0-F2F9-48D5-B68F-D2900D649F87}"/>
    <cellStyle name="Comma 30" xfId="11824" xr:uid="{E423C40C-2B4E-47D6-8DF6-60EECBF24A43}"/>
    <cellStyle name="Comma 30 2" xfId="11825" xr:uid="{F16F3808-7A2E-4C6E-B9A8-37620E078A71}"/>
    <cellStyle name="Comma 30 2 2" xfId="11826" xr:uid="{6A9021B8-71C4-4CEB-ACE7-6FA0A9FD6D83}"/>
    <cellStyle name="Comma 30 3" xfId="11827" xr:uid="{FD982B0C-8477-4031-86EE-93D027F1F6CD}"/>
    <cellStyle name="Comma 31" xfId="11828" xr:uid="{336EFE6C-B157-4F51-BAA3-B6F6CF79ED45}"/>
    <cellStyle name="Comma 31 2" xfId="11829" xr:uid="{0C05FB02-5AD1-411B-A150-6A3D4085B383}"/>
    <cellStyle name="Comma 31 2 2" xfId="11830" xr:uid="{8CC69072-C418-4D89-81CA-7709C838BA16}"/>
    <cellStyle name="Comma 31 3" xfId="11831" xr:uid="{B3A2889D-4AEB-4844-896F-75A7331AAFF8}"/>
    <cellStyle name="Comma 32" xfId="11832" xr:uid="{135D97E5-E9FA-4ED0-8F6C-0E29499BA34B}"/>
    <cellStyle name="Comma 33" xfId="42918" xr:uid="{7ED183D6-D5EF-42D2-83B4-4F63E687CE8D}"/>
    <cellStyle name="Comma 34" xfId="42921" xr:uid="{B2331B3E-A745-4C0D-981E-D9F4FAEB7C20}"/>
    <cellStyle name="Comma 35" xfId="42916" xr:uid="{0E69E9A4-C90F-492E-BC76-59F285B147E1}"/>
    <cellStyle name="Comma 36" xfId="42928" xr:uid="{008CB3B0-7E84-42B9-9764-021253B583C3}"/>
    <cellStyle name="Comma 37" xfId="42929" xr:uid="{6BF2521F-2734-4579-A0CE-C307FFFA65BF}"/>
    <cellStyle name="Comma 4" xfId="11833" xr:uid="{46A09823-5EDD-4D70-A30C-CEB3ADC89AC0}"/>
    <cellStyle name="Comma 4 10" xfId="11834" xr:uid="{121ACC94-810F-4C98-82D8-090682DE3245}"/>
    <cellStyle name="Comma 4 10 2" xfId="11835" xr:uid="{84E8A005-ADAB-4410-9BD2-B654B24AE677}"/>
    <cellStyle name="Comma 4 10 2 2" xfId="11836" xr:uid="{D4DD23A3-9C79-4D8B-B1F0-AE37A824B21E}"/>
    <cellStyle name="Comma 4 10 3" xfId="11837" xr:uid="{D61121DE-FBEE-4CB8-9646-013273579013}"/>
    <cellStyle name="Comma 4 10 4" xfId="11838" xr:uid="{3B37F12F-E44B-42DC-93D9-C3695D5F1B12}"/>
    <cellStyle name="Comma 4 10 5" xfId="11839" xr:uid="{40FE30D2-DF09-490D-8DE9-3DE8DCF5F09B}"/>
    <cellStyle name="Comma 4 11" xfId="11840" xr:uid="{CC6E97FF-891D-4ACF-BFEA-AF32489A2EAC}"/>
    <cellStyle name="Comma 4 11 2" xfId="11841" xr:uid="{022C5816-773D-4630-9745-48FA7EB4041F}"/>
    <cellStyle name="Comma 4 11 2 2" xfId="11842" xr:uid="{85B88108-985E-4A0E-BF0E-BAA530989BA5}"/>
    <cellStyle name="Comma 4 11 3" xfId="11843" xr:uid="{3BBC839B-7A23-45A4-A12E-27741414108A}"/>
    <cellStyle name="Comma 4 11 4" xfId="11844" xr:uid="{AFE2BDC1-1DCD-4428-99B9-834CA31687C0}"/>
    <cellStyle name="Comma 4 12" xfId="11845" xr:uid="{09B93C8A-09E6-4F99-8F15-D8F79EAE8BB7}"/>
    <cellStyle name="Comma 4 12 2" xfId="11846" xr:uid="{918097DB-A5AD-4BE6-8938-765F88BB2158}"/>
    <cellStyle name="Comma 4 12 2 2" xfId="11847" xr:uid="{82AB182B-1C00-4F5B-B8E0-40F7B85D3CFD}"/>
    <cellStyle name="Comma 4 12 3" xfId="11848" xr:uid="{D97CBBD3-A32F-4A29-97C1-CC01AE10EC32}"/>
    <cellStyle name="Comma 4 13" xfId="11849" xr:uid="{0666418B-C957-4461-8C68-2C99D4250EB7}"/>
    <cellStyle name="Comma 4 13 2" xfId="11850" xr:uid="{AB13300F-6E0C-4607-9F95-90779F79F1D9}"/>
    <cellStyle name="Comma 4 14" xfId="11851" xr:uid="{FEC3F12A-5F83-43DE-B6B8-8DE5E1D85AE6}"/>
    <cellStyle name="Comma 4 14 2" xfId="11852" xr:uid="{13AFBF1C-12B9-4792-A005-F732F28D1648}"/>
    <cellStyle name="Comma 4 15" xfId="11853" xr:uid="{01889E4D-D750-4311-B66E-0269998911AE}"/>
    <cellStyle name="Comma 4 16" xfId="11854" xr:uid="{CA8B2C66-FAEA-4AB9-8CDC-E97A38DB2995}"/>
    <cellStyle name="Comma 4 17" xfId="11855" xr:uid="{1DF3811A-AB2A-4A43-A210-10D96BC5D393}"/>
    <cellStyle name="Comma 4 18" xfId="11856" xr:uid="{90633175-340A-4B93-8149-55DDCC4FE84B}"/>
    <cellStyle name="Comma 4 19" xfId="11857" xr:uid="{6C0CF96E-AAF7-4AE2-8AE5-7C1980F7B3B1}"/>
    <cellStyle name="Comma 4 2" xfId="11858" xr:uid="{CF23B6EB-5ACE-4A5C-BDA9-7C6E68B63D33}"/>
    <cellStyle name="Comma 4 2 10" xfId="11859" xr:uid="{5A7ED76C-6D17-4B15-9B64-A72010F6B573}"/>
    <cellStyle name="Comma 4 2 2" xfId="11860" xr:uid="{F8F66578-214A-4E0B-9C5C-8A9B5D28B7DE}"/>
    <cellStyle name="Comma 4 2 2 2" xfId="11861" xr:uid="{645D5F92-DDA1-463F-99CC-0FEAE7AB5738}"/>
    <cellStyle name="Comma 4 2 2 2 2" xfId="11862" xr:uid="{58FB2AB5-2C9F-4BDA-8006-2D8B29591EC2}"/>
    <cellStyle name="Comma 4 2 2 3" xfId="11863" xr:uid="{1B7DC874-6020-4012-B643-B0FA0BFCBEA7}"/>
    <cellStyle name="Comma 4 2 2 4" xfId="11864" xr:uid="{A3AA232F-FF82-452A-8E49-D84A8DD842A3}"/>
    <cellStyle name="Comma 4 2 2 5" xfId="11865" xr:uid="{D109D905-D973-4598-B278-5760EC1EAB7E}"/>
    <cellStyle name="Comma 4 2 2 6" xfId="11866" xr:uid="{F7C3FCDF-1D0E-45BF-82F2-7FF1E83742F9}"/>
    <cellStyle name="Comma 4 2 3" xfId="11867" xr:uid="{C8B9A80A-2742-4410-B5FF-A31319A81C05}"/>
    <cellStyle name="Comma 4 2 3 2" xfId="11868" xr:uid="{189A8440-34CD-4361-98CF-D5C88A9885B0}"/>
    <cellStyle name="Comma 4 2 3 2 2" xfId="11869" xr:uid="{55D21EAC-2490-4AA6-ABEB-D324796C4B1A}"/>
    <cellStyle name="Comma 4 2 3 3" xfId="11870" xr:uid="{25923BA9-584C-4CBE-B528-6C1942B71546}"/>
    <cellStyle name="Comma 4 2 4" xfId="11871" xr:uid="{B092FB38-37E0-4A04-9046-AD8EA11BD836}"/>
    <cellStyle name="Comma 4 2 4 2" xfId="11872" xr:uid="{A7ECDB43-A19B-4CAC-843C-DFC197254DBD}"/>
    <cellStyle name="Comma 4 2 5" xfId="11873" xr:uid="{AE27502B-896D-45C6-A827-D827BE1FA5C7}"/>
    <cellStyle name="Comma 4 2 5 2" xfId="11874" xr:uid="{C31D8958-0C4D-4179-8C1F-3B78308BFDBA}"/>
    <cellStyle name="Comma 4 2 6" xfId="11875" xr:uid="{EA9F3215-0B72-411D-836A-975DB8290F66}"/>
    <cellStyle name="Comma 4 2 7" xfId="11876" xr:uid="{01DA00D9-A6DE-4063-8CDC-A5EA5D9D11C6}"/>
    <cellStyle name="Comma 4 2 8" xfId="11877" xr:uid="{52899E22-D3A3-4F38-84DC-E2CF75B04FCB}"/>
    <cellStyle name="Comma 4 2 9" xfId="11878" xr:uid="{1CAEC615-A79F-4B67-865E-C4812C2B0DC1}"/>
    <cellStyle name="Comma 4 3" xfId="11879" xr:uid="{E685075B-2DAB-4D27-8CD7-71517A791686}"/>
    <cellStyle name="Comma 4 3 2" xfId="11880" xr:uid="{3EBCB808-19FA-493A-BE5B-DC4D5018E6B3}"/>
    <cellStyle name="Comma 4 3 2 2" xfId="11881" xr:uid="{EA3A3CB7-2FDA-44EA-AFCE-82569514E0FA}"/>
    <cellStyle name="Comma 4 3 2 2 2" xfId="11882" xr:uid="{1A0F91BC-C864-4C78-89B5-4F32B7C692E9}"/>
    <cellStyle name="Comma 4 3 2 3" xfId="11883" xr:uid="{72F89F18-D06E-480E-BD1F-2E0DCAF2E345}"/>
    <cellStyle name="Comma 4 3 2 4" xfId="11884" xr:uid="{CAA816B2-7E62-49B6-ACD7-EF6760CBF23F}"/>
    <cellStyle name="Comma 4 3 2 5" xfId="11885" xr:uid="{C06B4A19-5259-4BDC-AE6D-FE189DC65DCC}"/>
    <cellStyle name="Comma 4 3 2 6" xfId="11886" xr:uid="{B6F0BACA-E25E-477A-8D9E-C02B4480D393}"/>
    <cellStyle name="Comma 4 3 3" xfId="11887" xr:uid="{3ABDA7DC-EC5A-4643-AB0D-ED97A06F6C7A}"/>
    <cellStyle name="Comma 4 3 3 2" xfId="11888" xr:uid="{81616301-B8A4-4917-972F-197CD37D0FB9}"/>
    <cellStyle name="Comma 4 3 4" xfId="11889" xr:uid="{42E2936D-EFE2-49F6-A9EB-5463F110F169}"/>
    <cellStyle name="Comma 4 3 4 2" xfId="11890" xr:uid="{D21CF920-A2E3-4CC9-BD3D-9204523CF0C4}"/>
    <cellStyle name="Comma 4 3 5" xfId="11891" xr:uid="{6AC5BC81-C2DC-4F1E-97F5-56ADD75ED754}"/>
    <cellStyle name="Comma 4 3 6" xfId="11892" xr:uid="{7FC05A63-FF1B-40D0-B360-5FCD03A3D4A2}"/>
    <cellStyle name="Comma 4 3 7" xfId="11893" xr:uid="{D188259B-F15F-4C61-9CD1-72B01D5A44FC}"/>
    <cellStyle name="Comma 4 3 8" xfId="11894" xr:uid="{755CA1B5-844E-4DDC-9521-88A08AAC3F50}"/>
    <cellStyle name="Comma 4 3 9" xfId="11895" xr:uid="{2C5B3033-96F0-4161-9EF1-8FEC6949FBD4}"/>
    <cellStyle name="Comma 4 4" xfId="11896" xr:uid="{D62D6164-B555-49B8-AA8E-0E7BCD79844A}"/>
    <cellStyle name="Comma 4 4 2" xfId="11897" xr:uid="{808F4770-6F21-42F3-A115-2BDDDB9CBABB}"/>
    <cellStyle name="Comma 4 4 2 2" xfId="11898" xr:uid="{95A3AA69-B3D3-440D-8662-2E67E4F39370}"/>
    <cellStyle name="Comma 4 4 2 2 2" xfId="11899" xr:uid="{D673443D-FA0F-45B4-B155-BB817F8F0706}"/>
    <cellStyle name="Comma 4 4 2 3" xfId="11900" xr:uid="{577229D6-27DB-44FA-81A0-0BE78E4D56A8}"/>
    <cellStyle name="Comma 4 4 2 4" xfId="11901" xr:uid="{00918C37-AAE4-47DA-8D95-59F07B4DF2C3}"/>
    <cellStyle name="Comma 4 4 2 5" xfId="11902" xr:uid="{D4157796-7407-4175-898C-B3D8827D9CD7}"/>
    <cellStyle name="Comma 4 4 2 6" xfId="11903" xr:uid="{BBB9F4AD-7FE0-4673-AD65-7F55356B83CE}"/>
    <cellStyle name="Comma 4 4 3" xfId="11904" xr:uid="{FBB3B324-7596-497C-A386-573B404259DD}"/>
    <cellStyle name="Comma 4 4 3 2" xfId="11905" xr:uid="{2A6596A9-4D97-4B9C-AD75-451D71E1508D}"/>
    <cellStyle name="Comma 4 4 4" xfId="11906" xr:uid="{E591F373-51D7-47C7-B303-84C5093BFC51}"/>
    <cellStyle name="Comma 4 4 4 2" xfId="11907" xr:uid="{9DF263A3-EFA1-49F5-85DC-DDBC1CEE0A02}"/>
    <cellStyle name="Comma 4 4 5" xfId="11908" xr:uid="{643A41E8-C4E3-479A-B47D-79CC7F327342}"/>
    <cellStyle name="Comma 4 4 6" xfId="11909" xr:uid="{9CC015F2-2B98-4109-A87F-64D0250EF180}"/>
    <cellStyle name="Comma 4 4 7" xfId="11910" xr:uid="{BA7DA420-0FB6-4AD3-83A0-18B127117171}"/>
    <cellStyle name="Comma 4 4 8" xfId="11911" xr:uid="{88555C96-A10F-4399-8A71-D039C73BC88D}"/>
    <cellStyle name="Comma 4 4 9" xfId="11912" xr:uid="{7274266D-6318-4DE8-A0B3-671C3B444D1C}"/>
    <cellStyle name="Comma 4 5" xfId="11913" xr:uid="{9E71C90D-7FDE-4F49-A317-AB1025E9C6A6}"/>
    <cellStyle name="Comma 4 5 2" xfId="11914" xr:uid="{C2D421F2-33C4-4C36-AA1D-7B226459BCC5}"/>
    <cellStyle name="Comma 4 5 2 2" xfId="11915" xr:uid="{823AFADC-831E-4320-A83B-89E770B84DC1}"/>
    <cellStyle name="Comma 4 5 2 2 2" xfId="11916" xr:uid="{4FE14C07-B697-4578-A7E0-74913EA16863}"/>
    <cellStyle name="Comma 4 5 2 3" xfId="11917" xr:uid="{1A3AAD47-5702-412A-B3DB-617E2AC47362}"/>
    <cellStyle name="Comma 4 5 2 4" xfId="11918" xr:uid="{0968FD39-D138-45B5-96CC-C7A4651B8145}"/>
    <cellStyle name="Comma 4 5 2 5" xfId="11919" xr:uid="{B199DD2C-0C71-4E4E-A0FC-2895820B08AF}"/>
    <cellStyle name="Comma 4 5 2 6" xfId="11920" xr:uid="{FA6DF5E7-C7E1-4BC6-BD38-9DA71550A42D}"/>
    <cellStyle name="Comma 4 5 3" xfId="11921" xr:uid="{8E9351D4-AEF0-40AE-B6BF-8F75C27BF46A}"/>
    <cellStyle name="Comma 4 5 3 2" xfId="11922" xr:uid="{541F16D5-30F6-4CC7-8D58-6DC4388DA14C}"/>
    <cellStyle name="Comma 4 5 4" xfId="11923" xr:uid="{AEF99D8F-D905-4A4E-951C-931ED70FD755}"/>
    <cellStyle name="Comma 4 5 5" xfId="11924" xr:uid="{55E59C83-D9B1-4E00-A96A-38180BAF09AE}"/>
    <cellStyle name="Comma 4 5 6" xfId="11925" xr:uid="{543FB113-A6C0-4198-BC31-8F92C15929A5}"/>
    <cellStyle name="Comma 4 5 7" xfId="11926" xr:uid="{88630F48-1138-4190-897A-EDE1024622EB}"/>
    <cellStyle name="Comma 4 5 8" xfId="11927" xr:uid="{33CE1A17-6A09-477B-B427-FE944A616575}"/>
    <cellStyle name="Comma 4 6" xfId="11928" xr:uid="{1C241622-009A-4539-8D21-09DE04762D89}"/>
    <cellStyle name="Comma 4 6 2" xfId="11929" xr:uid="{555A559E-ECC7-4A9B-9571-E51465946A15}"/>
    <cellStyle name="Comma 4 6 2 2" xfId="11930" xr:uid="{58BC4F0C-62AA-400E-BB57-27AC94A10EDA}"/>
    <cellStyle name="Comma 4 6 2 2 2" xfId="11931" xr:uid="{F34F5BAC-31F5-4A8A-835B-D69DD0EDF97B}"/>
    <cellStyle name="Comma 4 6 2 3" xfId="11932" xr:uid="{F5EEA73E-2D99-4087-8094-2A90588C56A8}"/>
    <cellStyle name="Comma 4 6 2 4" xfId="11933" xr:uid="{65D99945-0F56-400F-B062-47790EAC93E5}"/>
    <cellStyle name="Comma 4 6 2 5" xfId="11934" xr:uid="{9467A757-BA44-4B5F-B318-113F30DEBC77}"/>
    <cellStyle name="Comma 4 6 2 6" xfId="11935" xr:uid="{505073C0-B546-4896-9EC2-B6DF8258A9B6}"/>
    <cellStyle name="Comma 4 6 3" xfId="11936" xr:uid="{3B0B4B1C-1AAD-4100-8317-80D30374D187}"/>
    <cellStyle name="Comma 4 6 3 2" xfId="11937" xr:uid="{FFC68453-96FA-4E04-906C-23A323C6D100}"/>
    <cellStyle name="Comma 4 6 4" xfId="11938" xr:uid="{33284255-9E16-4DDA-BB2C-43FC2B512F3F}"/>
    <cellStyle name="Comma 4 6 5" xfId="11939" xr:uid="{CC1F23AD-15AE-4651-8C64-FAB3B7B678F1}"/>
    <cellStyle name="Comma 4 6 6" xfId="11940" xr:uid="{2D29DB3C-1427-440F-879E-98697EBF8604}"/>
    <cellStyle name="Comma 4 6 7" xfId="11941" xr:uid="{CEAEA199-0FA5-4487-B8BE-C5D149FC5332}"/>
    <cellStyle name="Comma 4 7" xfId="11942" xr:uid="{21CD8575-D6CF-47FA-B29D-FB4095CEA3B4}"/>
    <cellStyle name="Comma 4 7 2" xfId="11943" xr:uid="{C3467C34-9AB4-47B5-9373-8A98A89A9F32}"/>
    <cellStyle name="Comma 4 7 2 2" xfId="11944" xr:uid="{00003222-DD4A-4A68-A9A9-3445056DA3A6}"/>
    <cellStyle name="Comma 4 7 2 3" xfId="11945" xr:uid="{2C398F50-1EF5-4E8E-8F00-19102DCB5116}"/>
    <cellStyle name="Comma 4 7 2 4" xfId="11946" xr:uid="{7768465A-3E9A-424B-842B-178908C7D030}"/>
    <cellStyle name="Comma 4 7 2 5" xfId="11947" xr:uid="{BE807428-5E28-4AFE-958F-115A20FB83E4}"/>
    <cellStyle name="Comma 4 7 3" xfId="11948" xr:uid="{1C7E9E2C-77FA-4990-A085-58548DA839B8}"/>
    <cellStyle name="Comma 4 7 4" xfId="11949" xr:uid="{0577B900-79B4-47F3-8FC6-2E71617A768E}"/>
    <cellStyle name="Comma 4 7 5" xfId="11950" xr:uid="{2EF5E7AC-1FA9-471A-8BBE-50C9E3B6C5D5}"/>
    <cellStyle name="Comma 4 7 6" xfId="11951" xr:uid="{3893D1FD-B51D-47EC-96BC-AEC1D4000451}"/>
    <cellStyle name="Comma 4 8" xfId="11952" xr:uid="{E1CBC0C4-2EFF-41AC-82A4-E692A311FAA0}"/>
    <cellStyle name="Comma 4 8 2" xfId="11953" xr:uid="{006281CB-14DA-44C2-AC6B-11101376BCFA}"/>
    <cellStyle name="Comma 4 8 2 2" xfId="11954" xr:uid="{A7FA320B-1579-4072-AA7D-0507BB1EDB6B}"/>
    <cellStyle name="Comma 4 8 2 3" xfId="11955" xr:uid="{AF0CC938-C34E-4708-B54F-4921B78EF552}"/>
    <cellStyle name="Comma 4 8 2 4" xfId="11956" xr:uid="{B6B7DB9A-40A4-413F-919C-98AE9109FB1A}"/>
    <cellStyle name="Comma 4 8 2 5" xfId="11957" xr:uid="{34C3CC1F-F1DE-4FE2-A31D-7DD3B99557D7}"/>
    <cellStyle name="Comma 4 8 3" xfId="11958" xr:uid="{D451F4EB-FCAB-4751-8B52-BC709445A1D4}"/>
    <cellStyle name="Comma 4 8 4" xfId="11959" xr:uid="{228E4313-ACD8-44C8-BE4F-E66F260C0FA7}"/>
    <cellStyle name="Comma 4 8 5" xfId="11960" xr:uid="{8F3C6D21-5384-47DE-96DE-3AB80B6EE819}"/>
    <cellStyle name="Comma 4 8 6" xfId="11961" xr:uid="{29310A7D-7CA8-42EF-A474-839EA41BED9B}"/>
    <cellStyle name="Comma 4 9" xfId="11962" xr:uid="{F9D02416-B723-4335-800B-E41BDAA180BB}"/>
    <cellStyle name="Comma 4 9 2" xfId="11963" xr:uid="{64C5D235-2EA4-4A25-B8F9-5E083E3D5278}"/>
    <cellStyle name="Comma 4 9 2 2" xfId="11964" xr:uid="{CEE48247-AA97-44FD-BCD6-1C70AE282763}"/>
    <cellStyle name="Comma 4 9 2 3" xfId="11965" xr:uid="{6D198000-E8BF-4F01-B1AA-16CFC072A2EF}"/>
    <cellStyle name="Comma 4 9 3" xfId="11966" xr:uid="{1589EDF0-AA10-4BE8-9190-A862599A0F60}"/>
    <cellStyle name="Comma 4 9 4" xfId="11967" xr:uid="{582F97FF-5544-45D1-9224-B399A7CE497D}"/>
    <cellStyle name="Comma 4 9 5" xfId="11968" xr:uid="{1FCC3D22-82C1-486D-8B9A-F94EA4B25D73}"/>
    <cellStyle name="Comma 4 9 6" xfId="11969" xr:uid="{1CFE9CA9-F862-4F20-971C-DBB45FBE1D97}"/>
    <cellStyle name="Comma 5" xfId="11970" xr:uid="{0994195A-E7EE-4189-A71D-0EA99EE017EB}"/>
    <cellStyle name="Comma 5 10" xfId="11971" xr:uid="{C578E9C1-ED6C-421B-ABE2-491F5BB4DD08}"/>
    <cellStyle name="Comma 5 10 2" xfId="11972" xr:uid="{F98FA3D5-CABB-4BF2-8F33-C8CDE312CAC1}"/>
    <cellStyle name="Comma 5 10 2 2" xfId="11973" xr:uid="{E703146E-A95D-436E-8804-2ECAF57BC2C6}"/>
    <cellStyle name="Comma 5 10 3" xfId="11974" xr:uid="{2D4FAE93-A0D7-4D96-9F78-1C5306D26F09}"/>
    <cellStyle name="Comma 5 10 4" xfId="11975" xr:uid="{6D721F40-9EDD-420A-A0D4-1AF1D9DA6F0C}"/>
    <cellStyle name="Comma 5 11" xfId="11976" xr:uid="{ABB0A97E-6FBC-44AC-908A-FE3345B7C82D}"/>
    <cellStyle name="Comma 5 11 2" xfId="11977" xr:uid="{242B57AC-F597-4C41-804F-D4E34FFF1518}"/>
    <cellStyle name="Comma 5 11 2 2" xfId="11978" xr:uid="{6FEA4A8D-E3A0-4A53-B61C-010337066E1D}"/>
    <cellStyle name="Comma 5 11 3" xfId="11979" xr:uid="{9E7C875E-8E4E-49EF-BAB9-8AC8BC1AE858}"/>
    <cellStyle name="Comma 5 11 4" xfId="11980" xr:uid="{B69E2BA8-92C1-4FEC-B1AA-6D18E84D9259}"/>
    <cellStyle name="Comma 5 12" xfId="11981" xr:uid="{10597014-E7DD-4AF1-ABAE-EFA6AF51ECBA}"/>
    <cellStyle name="Comma 5 12 2" xfId="11982" xr:uid="{5BEA61FE-7D44-4FB5-8D20-F7253530268D}"/>
    <cellStyle name="Comma 5 13" xfId="11983" xr:uid="{DF7F1478-0C94-48A1-ADD0-481AFAD2CAD2}"/>
    <cellStyle name="Comma 5 13 2" xfId="11984" xr:uid="{6E44170B-F102-4266-9E14-14D6B213C6FF}"/>
    <cellStyle name="Comma 5 14" xfId="11985" xr:uid="{4C269765-C316-48C9-B8A7-7841B452B853}"/>
    <cellStyle name="Comma 5 15" xfId="11986" xr:uid="{E5A4A9F2-30A4-42B7-8F51-5181640184CE}"/>
    <cellStyle name="Comma 5 16" xfId="11987" xr:uid="{E8D5EC34-1EB3-417C-804D-44736F1F667E}"/>
    <cellStyle name="Comma 5 17" xfId="11988" xr:uid="{546A2C68-8227-4E3C-A1BF-0B1F45668E70}"/>
    <cellStyle name="Comma 5 18" xfId="11989" xr:uid="{6D1A5803-E81B-4FA6-9D1B-C02849CE8724}"/>
    <cellStyle name="Comma 5 2" xfId="11990" xr:uid="{82DC1E46-EED0-4BE6-BCC9-AB11EF1AF056}"/>
    <cellStyle name="Comma 5 2 2" xfId="11991" xr:uid="{6CBC0925-3707-4794-9120-451EE4D4E4D2}"/>
    <cellStyle name="Comma 5 2 2 2" xfId="11992" xr:uid="{C7899E15-C39D-4D54-AB62-5D6F60282FB8}"/>
    <cellStyle name="Comma 5 2 2 3" xfId="11993" xr:uid="{85D770CF-FA75-465A-BEF2-17CBFF53CFA0}"/>
    <cellStyle name="Comma 5 2 2 4" xfId="11994" xr:uid="{DBFC1499-9293-4F83-94EC-61FCA943C387}"/>
    <cellStyle name="Comma 5 2 2 5" xfId="11995" xr:uid="{38990D59-F924-44E4-A1BE-6642CE3C06A2}"/>
    <cellStyle name="Comma 5 2 3" xfId="11996" xr:uid="{6EC18256-105E-45F0-8A90-9143FDEB3FCE}"/>
    <cellStyle name="Comma 5 2 3 2" xfId="11997" xr:uid="{13291AA4-C20E-43EC-A536-F4113D1A4E69}"/>
    <cellStyle name="Comma 5 2 4" xfId="11998" xr:uid="{FA56B7EA-6FEA-474A-A6DE-622E760E9E66}"/>
    <cellStyle name="Comma 5 2 5" xfId="11999" xr:uid="{F04D16D4-8067-4335-9154-5FD332008A31}"/>
    <cellStyle name="Comma 5 2 6" xfId="12000" xr:uid="{8A2F6D67-FA14-4914-A38C-7152CB3BA643}"/>
    <cellStyle name="Comma 5 2 7" xfId="12001" xr:uid="{5BC15FC9-993A-458E-B354-D9F596D2A39D}"/>
    <cellStyle name="Comma 5 2 8" xfId="12002" xr:uid="{15EB7B38-6AE4-41D9-96B4-29ED51CFE97F}"/>
    <cellStyle name="Comma 5 3" xfId="12003" xr:uid="{08A3A6C4-6435-44D9-8B19-3B7BEE9C548D}"/>
    <cellStyle name="Comma 5 3 2" xfId="12004" xr:uid="{8691F0C9-26E8-4E93-A7B9-18A6D1C9C582}"/>
    <cellStyle name="Comma 5 3 2 2" xfId="12005" xr:uid="{867FCBAC-AC49-4E45-9789-6A178D5226BE}"/>
    <cellStyle name="Comma 5 3 2 3" xfId="12006" xr:uid="{9BEB1DE8-0523-493F-A44A-35217F730090}"/>
    <cellStyle name="Comma 5 3 2 4" xfId="12007" xr:uid="{BCCF9411-0DE8-4059-9E0A-4AB86EEB9AFE}"/>
    <cellStyle name="Comma 5 3 2 5" xfId="12008" xr:uid="{F5CE5C24-EBEF-46DC-B859-0E4DA1E7D6D2}"/>
    <cellStyle name="Comma 5 3 3" xfId="12009" xr:uid="{1DE877C2-4396-4256-AFAC-F2364AB5C31D}"/>
    <cellStyle name="Comma 5 3 3 2" xfId="12010" xr:uid="{9BB9A223-1D0C-480B-8488-84D2C459D04B}"/>
    <cellStyle name="Comma 5 3 3 3" xfId="12011" xr:uid="{2FF9820D-8A13-40BD-AD3F-0547269E027B}"/>
    <cellStyle name="Comma 5 3 3 4" xfId="12012" xr:uid="{B9ECC98F-9207-4703-B9E0-F905A2B23F79}"/>
    <cellStyle name="Comma 5 3 4" xfId="12013" xr:uid="{7EB4CAA3-3A7A-4B53-8BBC-450345DFDD33}"/>
    <cellStyle name="Comma 5 3 5" xfId="12014" xr:uid="{C8A18CDB-8247-417B-A2E0-26005C887BED}"/>
    <cellStyle name="Comma 5 3 6" xfId="12015" xr:uid="{C9AD0672-C89B-4984-9D27-F24BB6F477B4}"/>
    <cellStyle name="Comma 5 3 7" xfId="12016" xr:uid="{FFA135C0-90A3-4C13-AA11-4C7D8D52C6F5}"/>
    <cellStyle name="Comma 5 3 8" xfId="12017" xr:uid="{36D09E47-5D80-49D2-BB15-82DAB3427A5F}"/>
    <cellStyle name="Comma 5 4" xfId="12018" xr:uid="{9406124B-560B-4C2C-8EE2-EDEE9FDC2C80}"/>
    <cellStyle name="Comma 5 4 2" xfId="12019" xr:uid="{FBBB2FD7-5625-4A34-B088-2E14B1F5899B}"/>
    <cellStyle name="Comma 5 4 2 2" xfId="12020" xr:uid="{3CA6DD7A-28BB-4995-AA95-FDBB4550CEF9}"/>
    <cellStyle name="Comma 5 4 2 3" xfId="12021" xr:uid="{EAD32264-DA3A-42C5-8EE6-C547EDE826F0}"/>
    <cellStyle name="Comma 5 4 2 4" xfId="12022" xr:uid="{71A111B0-325A-43DB-A7F4-7FA8F1ECBAF1}"/>
    <cellStyle name="Comma 5 4 2 5" xfId="12023" xr:uid="{AD26DB44-20DF-4740-A3D6-D3856CEF177E}"/>
    <cellStyle name="Comma 5 4 3" xfId="12024" xr:uid="{558ACE5C-48E7-431D-9C27-40AB7D043EDD}"/>
    <cellStyle name="Comma 5 4 3 2" xfId="12025" xr:uid="{63BEC3A3-1D25-4B91-AD36-28716BCFE340}"/>
    <cellStyle name="Comma 5 4 4" xfId="12026" xr:uid="{F3E05C20-58AF-44C8-9A1D-F426FDFA49E1}"/>
    <cellStyle name="Comma 5 4 5" xfId="12027" xr:uid="{D678583C-E9F0-44B6-B483-8E78DAB410A2}"/>
    <cellStyle name="Comma 5 4 6" xfId="12028" xr:uid="{8EDD1340-158A-4CAE-876C-288DA10E6E29}"/>
    <cellStyle name="Comma 5 4 7" xfId="12029" xr:uid="{70E3AC42-ADB0-4473-B0EE-6D3D836448B9}"/>
    <cellStyle name="Comma 5 4 8" xfId="12030" xr:uid="{B0C9819D-7EFA-4083-981E-16E27FED5AA5}"/>
    <cellStyle name="Comma 5 5" xfId="12031" xr:uid="{7E2B6540-70FD-45EE-8726-FDA1E4BB717F}"/>
    <cellStyle name="Comma 5 5 2" xfId="12032" xr:uid="{96DB661A-0C64-42CA-9467-92CE8C68A92C}"/>
    <cellStyle name="Comma 5 5 2 2" xfId="12033" xr:uid="{FCB619EC-D0EE-4356-9FE4-9517715A47CC}"/>
    <cellStyle name="Comma 5 5 2 3" xfId="12034" xr:uid="{088BB5D0-A656-483D-A6A7-7DFCD72C5D35}"/>
    <cellStyle name="Comma 5 5 2 4" xfId="12035" xr:uid="{15A6FE18-AC9C-48EE-BB86-EF40979E652F}"/>
    <cellStyle name="Comma 5 5 2 5" xfId="12036" xr:uid="{9F723256-59D6-4324-BAC7-3F4E45AFEEAE}"/>
    <cellStyle name="Comma 5 5 3" xfId="12037" xr:uid="{0781E8B5-D926-40C7-AB5C-9F19AC3C5681}"/>
    <cellStyle name="Comma 5 5 4" xfId="12038" xr:uid="{EF3FDB15-3407-4EBA-8112-A15720D187EF}"/>
    <cellStyle name="Comma 5 5 5" xfId="12039" xr:uid="{82E361DC-7B2A-4A54-8147-C76D8FC1CD89}"/>
    <cellStyle name="Comma 5 5 6" xfId="12040" xr:uid="{E5C9D9D4-1633-4446-BF2E-580AB8EE5A77}"/>
    <cellStyle name="Comma 5 5 7" xfId="12041" xr:uid="{7C4C5996-5213-4EBD-879D-61029102C889}"/>
    <cellStyle name="Comma 5 6" xfId="12042" xr:uid="{12DEB800-AC6D-4BFE-A93A-1C49DB34B93C}"/>
    <cellStyle name="Comma 5 6 2" xfId="12043" xr:uid="{857A46F7-2CBD-4DB1-9D35-89E246BD2310}"/>
    <cellStyle name="Comma 5 6 2 2" xfId="12044" xr:uid="{7113BA9D-21C9-47E2-B9C8-17AC3906FB05}"/>
    <cellStyle name="Comma 5 6 2 3" xfId="12045" xr:uid="{7A419651-1EFE-47F8-AD35-FF141A22F516}"/>
    <cellStyle name="Comma 5 6 2 4" xfId="12046" xr:uid="{DB4C730B-054E-4B91-B5C0-7F09E5995E68}"/>
    <cellStyle name="Comma 5 6 2 5" xfId="12047" xr:uid="{6FAA71D8-9FDC-4D8B-B16E-8DC780CBBFE2}"/>
    <cellStyle name="Comma 5 6 3" xfId="12048" xr:uid="{83DE68B4-9A1B-4A07-9EB8-0671A720F526}"/>
    <cellStyle name="Comma 5 6 4" xfId="12049" xr:uid="{38EEECD0-7652-4339-8926-30C22894B8B0}"/>
    <cellStyle name="Comma 5 6 5" xfId="12050" xr:uid="{97F2AFB0-5D1F-465D-A47C-7619E447313C}"/>
    <cellStyle name="Comma 5 6 6" xfId="12051" xr:uid="{72D11486-C49A-4CD9-8EBC-5C87760E3420}"/>
    <cellStyle name="Comma 5 7" xfId="12052" xr:uid="{25AA6C17-E247-4D7C-8F5E-EBC9BFAD92B1}"/>
    <cellStyle name="Comma 5 7 2" xfId="12053" xr:uid="{CDCF7149-54CD-4C76-9791-28C2EC410B5E}"/>
    <cellStyle name="Comma 5 7 2 2" xfId="12054" xr:uid="{0773837A-F6A8-4C68-A5AD-E303EB34EDAD}"/>
    <cellStyle name="Comma 5 7 2 3" xfId="12055" xr:uid="{B1D45EB5-F882-4F9F-8573-F11D5FE00F53}"/>
    <cellStyle name="Comma 5 7 2 4" xfId="12056" xr:uid="{50069676-7102-4075-80B6-5D5D8DAE6ADB}"/>
    <cellStyle name="Comma 5 7 2 5" xfId="12057" xr:uid="{43F789A3-68D7-4C60-AB3F-8C4CD9B25AC4}"/>
    <cellStyle name="Comma 5 7 3" xfId="12058" xr:uid="{E2906766-B9F6-41AF-B206-5D86F465D1A1}"/>
    <cellStyle name="Comma 5 7 4" xfId="12059" xr:uid="{151E7FA7-CEDE-4DB0-9980-5D6D6DD6F585}"/>
    <cellStyle name="Comma 5 7 5" xfId="12060" xr:uid="{98C8DAAA-A9CD-4EC7-87A0-282AB8451A57}"/>
    <cellStyle name="Comma 5 7 6" xfId="12061" xr:uid="{7FEF25BC-6DBF-4C59-8D1D-5E8272532D31}"/>
    <cellStyle name="Comma 5 8" xfId="12062" xr:uid="{03DB1739-F66E-45F3-BF42-D25DF5D93DD0}"/>
    <cellStyle name="Comma 5 8 2" xfId="12063" xr:uid="{85A9B58F-D4D9-4736-B7E0-D53CB90901C4}"/>
    <cellStyle name="Comma 5 8 2 2" xfId="12064" xr:uid="{2DEE8C18-76E8-4A8A-8BB4-2F12D2B16492}"/>
    <cellStyle name="Comma 5 8 2 3" xfId="12065" xr:uid="{E7C0C126-744E-4339-ADD4-8B8EB9707293}"/>
    <cellStyle name="Comma 5 8 2 4" xfId="12066" xr:uid="{10F17784-0393-4DDB-A4B5-F33170D8AC5E}"/>
    <cellStyle name="Comma 5 8 2 5" xfId="12067" xr:uid="{E42285B0-D97A-4CD1-99CE-A931BFA3308B}"/>
    <cellStyle name="Comma 5 8 3" xfId="12068" xr:uid="{B5965B77-D2D7-4F1C-9239-E195E6506597}"/>
    <cellStyle name="Comma 5 8 4" xfId="12069" xr:uid="{AD3E5382-E2D4-47F1-86EA-63EAF48AE41A}"/>
    <cellStyle name="Comma 5 8 5" xfId="12070" xr:uid="{F1C34A94-846A-4BA1-ACB1-F7C8099A17F2}"/>
    <cellStyle name="Comma 5 8 6" xfId="12071" xr:uid="{4E20E777-00F5-42D2-82FD-E3EAE5BAA81B}"/>
    <cellStyle name="Comma 5 9" xfId="12072" xr:uid="{051577BE-6084-4978-988B-FA2955D15350}"/>
    <cellStyle name="Comma 5 9 2" xfId="12073" xr:uid="{EE8D7834-7596-451E-AEC3-77175B1AB0CB}"/>
    <cellStyle name="Comma 5 9 2 2" xfId="12074" xr:uid="{AB63B3BD-8917-4F73-9382-F9C3184D89D0}"/>
    <cellStyle name="Comma 5 9 2 3" xfId="12075" xr:uid="{D8E50C4F-3DB4-462B-B06E-A7D60085A865}"/>
    <cellStyle name="Comma 5 9 3" xfId="12076" xr:uid="{9FBB50CA-321B-4396-94E6-59D9A44E1C60}"/>
    <cellStyle name="Comma 5 9 4" xfId="12077" xr:uid="{C6767256-12CB-47E7-BDD0-445D50861BBF}"/>
    <cellStyle name="Comma 5 9 5" xfId="12078" xr:uid="{D9CBBE1C-4BF7-4EB5-9877-38F6C15BACBB}"/>
    <cellStyle name="Comma 5 9 6" xfId="12079" xr:uid="{87DDE319-9698-4843-AE08-4EEE6ABA5F69}"/>
    <cellStyle name="Comma 6" xfId="12080" xr:uid="{7DBABBAF-1F03-4561-8906-570646DBA4CF}"/>
    <cellStyle name="Comma 6 10" xfId="12081" xr:uid="{033B8F61-CFD4-4CE9-8DE0-8F9C652EA802}"/>
    <cellStyle name="Comma 6 10 2" xfId="12082" xr:uid="{866501AD-FB12-42CA-ABE1-6FB9BC4A80D3}"/>
    <cellStyle name="Comma 6 10 2 2" xfId="12083" xr:uid="{9BA160DF-3BBB-4F5B-A927-2717C62ADD40}"/>
    <cellStyle name="Comma 6 10 3" xfId="12084" xr:uid="{0D1A52E0-05B9-46E7-A8EA-D25D21CC9FCE}"/>
    <cellStyle name="Comma 6 10 4" xfId="12085" xr:uid="{6791CF8E-FF9A-411F-AEA6-CF1C6BC6F4FB}"/>
    <cellStyle name="Comma 6 11" xfId="12086" xr:uid="{5D86B0E6-CBAB-4295-8E7D-3C4FA370BE9E}"/>
    <cellStyle name="Comma 6 11 2" xfId="12087" xr:uid="{0D944CEF-E7F4-443F-92A1-9981F0F5E291}"/>
    <cellStyle name="Comma 6 12" xfId="12088" xr:uid="{CBFCD1B6-547C-4275-8C3C-F9643603942F}"/>
    <cellStyle name="Comma 6 12 2" xfId="12089" xr:uid="{0F2DBD0C-90EC-42C1-8AB3-C103EDD4E30F}"/>
    <cellStyle name="Comma 6 13" xfId="12090" xr:uid="{75194853-DC97-4E5E-B5C3-284DAF023936}"/>
    <cellStyle name="Comma 6 14" xfId="12091" xr:uid="{4F9FD3DD-E15E-4C50-B97C-6A199185F29D}"/>
    <cellStyle name="Comma 6 15" xfId="12092" xr:uid="{4EA5727A-BACE-4640-9249-CCAAD0CCB10C}"/>
    <cellStyle name="Comma 6 16" xfId="12093" xr:uid="{D177C115-4BD8-4662-848B-8B066F773BD1}"/>
    <cellStyle name="Comma 6 17" xfId="12094" xr:uid="{846DE686-7DE2-4A96-8252-EA9008A441A7}"/>
    <cellStyle name="Comma 6 2" xfId="12095" xr:uid="{8401DF0A-5D22-46A3-86D6-1D7B60E3EF5A}"/>
    <cellStyle name="Comma 6 2 2" xfId="12096" xr:uid="{EF4916FA-B1C8-4870-B6FF-D13C80E627CB}"/>
    <cellStyle name="Comma 6 2 2 2" xfId="12097" xr:uid="{4A1215EF-22DB-40F4-9478-5B7CC69A62D1}"/>
    <cellStyle name="Comma 6 2 2 2 2" xfId="12098" xr:uid="{B117EE92-E920-4CE3-9D4F-4E02864FA0E0}"/>
    <cellStyle name="Comma 6 2 2 3" xfId="12099" xr:uid="{5A5BC30E-900B-47A9-B7AA-94932EF56269}"/>
    <cellStyle name="Comma 6 2 2 4" xfId="12100" xr:uid="{7DFD0E30-E686-4D58-B541-09C1EF8FA04E}"/>
    <cellStyle name="Comma 6 2 2 5" xfId="12101" xr:uid="{59350D16-83EC-4378-ACCF-9571F966E2EB}"/>
    <cellStyle name="Comma 6 2 2 6" xfId="12102" xr:uid="{C95CD910-9EFD-4273-8A7C-7438F9D9251E}"/>
    <cellStyle name="Comma 6 2 3" xfId="12103" xr:uid="{6CB059E9-16ED-4711-9C64-E4F53E615A73}"/>
    <cellStyle name="Comma 6 2 3 2" xfId="12104" xr:uid="{956C5864-EED1-4F2C-9284-B5D8BC5306D0}"/>
    <cellStyle name="Comma 6 2 4" xfId="12105" xr:uid="{3360B939-9DCA-4343-A159-21BE068661A7}"/>
    <cellStyle name="Comma 6 2 4 2" xfId="12106" xr:uid="{5BD5FB3A-DCFA-4C59-A158-824FFACA7B28}"/>
    <cellStyle name="Comma 6 2 5" xfId="12107" xr:uid="{31A0CEDE-4F5E-4D49-B0F7-3E5E0C558634}"/>
    <cellStyle name="Comma 6 2 6" xfId="12108" xr:uid="{93AF49FF-751F-4028-BC6A-44CB62C300A5}"/>
    <cellStyle name="Comma 6 2 7" xfId="12109" xr:uid="{5C25C3D4-D822-45CF-955D-B1CE40BF7569}"/>
    <cellStyle name="Comma 6 2 8" xfId="12110" xr:uid="{A39C6C47-133A-42C8-96E1-36A45A5FBA72}"/>
    <cellStyle name="Comma 6 2 9" xfId="12111" xr:uid="{F29076EE-1DFF-4658-AB49-01243B899D78}"/>
    <cellStyle name="Comma 6 3" xfId="12112" xr:uid="{DB6E3817-4BD9-49E8-A3F8-D598206700E9}"/>
    <cellStyle name="Comma 6 3 2" xfId="12113" xr:uid="{B3B46C03-A7BE-40CB-B868-492E573B7187}"/>
    <cellStyle name="Comma 6 3 2 2" xfId="12114" xr:uid="{A2E68982-4E38-46E2-A3D6-773011841D9A}"/>
    <cellStyle name="Comma 6 3 2 3" xfId="12115" xr:uid="{0EEA875E-AC84-490E-9061-803A28BABE40}"/>
    <cellStyle name="Comma 6 3 2 4" xfId="12116" xr:uid="{C9449A4E-DD58-48F9-A351-92500A32B065}"/>
    <cellStyle name="Comma 6 3 2 5" xfId="12117" xr:uid="{E616280A-2371-44D8-AABC-EDBCFF89B43B}"/>
    <cellStyle name="Comma 6 3 3" xfId="12118" xr:uid="{8F54DC41-CA81-43D1-A1B3-D21CFD326C27}"/>
    <cellStyle name="Comma 6 3 3 2" xfId="12119" xr:uid="{A82C644B-8688-440D-B001-41806CB07C7A}"/>
    <cellStyle name="Comma 6 3 4" xfId="12120" xr:uid="{E07305B0-BF39-4E6B-BD0B-8D4D7E28B07D}"/>
    <cellStyle name="Comma 6 3 5" xfId="12121" xr:uid="{645466D4-74EC-4741-A438-F4ED778C54F0}"/>
    <cellStyle name="Comma 6 3 6" xfId="12122" xr:uid="{2E173220-15B7-4E57-A214-71B0ACE49238}"/>
    <cellStyle name="Comma 6 3 7" xfId="12123" xr:uid="{7B1B4699-F170-4AF8-BA56-50D6441FEEA6}"/>
    <cellStyle name="Comma 6 3 8" xfId="12124" xr:uid="{AC9FA2C8-4F99-4DC1-941E-62128AA15480}"/>
    <cellStyle name="Comma 6 4" xfId="12125" xr:uid="{FC4FC473-9770-4D8F-AA1D-0063286B53C9}"/>
    <cellStyle name="Comma 6 4 2" xfId="12126" xr:uid="{C8BBA00E-8273-4804-8938-D382BEACCD48}"/>
    <cellStyle name="Comma 6 4 2 2" xfId="12127" xr:uid="{51A12DD5-64F0-4B4A-8B40-A2E9A7C4C1FE}"/>
    <cellStyle name="Comma 6 4 2 3" xfId="12128" xr:uid="{23431991-F4F8-4CF2-84CE-2C4D7DD7D345}"/>
    <cellStyle name="Comma 6 4 2 4" xfId="12129" xr:uid="{0BDDEA44-4809-499E-A587-785B3962B5F6}"/>
    <cellStyle name="Comma 6 4 2 5" xfId="12130" xr:uid="{0A6E848D-F11E-4505-AD48-B1EACFDCCD43}"/>
    <cellStyle name="Comma 6 4 3" xfId="12131" xr:uid="{14EDC13B-CBDA-4444-862A-AAB6BEF32439}"/>
    <cellStyle name="Comma 6 4 3 2" xfId="12132" xr:uid="{C4E3B1AD-9751-45A4-BE37-59DD3F190D8D}"/>
    <cellStyle name="Comma 6 4 4" xfId="12133" xr:uid="{9195F0A6-7B7E-4960-86AB-9D4D96338170}"/>
    <cellStyle name="Comma 6 4 5" xfId="12134" xr:uid="{837CD3C2-DBA6-4200-B6EF-DA555BEBB950}"/>
    <cellStyle name="Comma 6 4 6" xfId="12135" xr:uid="{759DF9EA-CD44-463A-9E2E-FDA5A9D05FD8}"/>
    <cellStyle name="Comma 6 4 7" xfId="12136" xr:uid="{7180EB0E-B982-4A41-82F1-6CA904DD82DF}"/>
    <cellStyle name="Comma 6 4 8" xfId="12137" xr:uid="{4404464A-8862-4372-BEA5-7F1F18021AE1}"/>
    <cellStyle name="Comma 6 5" xfId="12138" xr:uid="{70A4D35D-6DB8-4FFF-B5D5-DB09A04D8B6B}"/>
    <cellStyle name="Comma 6 5 2" xfId="12139" xr:uid="{F507A9F8-F68A-4E68-A19B-96B7CEE705C0}"/>
    <cellStyle name="Comma 6 5 2 2" xfId="12140" xr:uid="{64967415-3DC7-42C6-8C73-415236B21683}"/>
    <cellStyle name="Comma 6 5 2 3" xfId="12141" xr:uid="{35EFA38F-17E2-4231-9177-4937C176428F}"/>
    <cellStyle name="Comma 6 5 2 4" xfId="12142" xr:uid="{A233CAAA-A70F-43F6-AA1F-61BEBF58E479}"/>
    <cellStyle name="Comma 6 5 2 5" xfId="12143" xr:uid="{5851FC3F-06D9-4BC1-ACE6-D7FF57803BEC}"/>
    <cellStyle name="Comma 6 5 3" xfId="12144" xr:uid="{3E537BC3-B84B-4F1A-A778-8285D63A4FDA}"/>
    <cellStyle name="Comma 6 5 4" xfId="12145" xr:uid="{CBABB4CC-7CE4-4F74-A855-2AD293742E69}"/>
    <cellStyle name="Comma 6 5 5" xfId="12146" xr:uid="{099AC228-09E9-49E6-BA4D-FDB0A1372DBA}"/>
    <cellStyle name="Comma 6 5 6" xfId="12147" xr:uid="{FD656E09-B10C-4F96-BF5F-C4C190138F92}"/>
    <cellStyle name="Comma 6 5 7" xfId="12148" xr:uid="{EDFF2BB3-4228-455B-AC72-B34B2A2E07C8}"/>
    <cellStyle name="Comma 6 6" xfId="12149" xr:uid="{1AE7B18A-57DF-4100-9752-DEE5DBB3EA05}"/>
    <cellStyle name="Comma 6 6 2" xfId="12150" xr:uid="{59F27DC5-2859-44DF-A73F-B74B5467B0A5}"/>
    <cellStyle name="Comma 6 6 2 2" xfId="12151" xr:uid="{0252F3C0-77C9-4152-BC2C-2E76146A7FEB}"/>
    <cellStyle name="Comma 6 6 2 3" xfId="12152" xr:uid="{EC7F9D66-1CF0-420F-93CC-E851884509BE}"/>
    <cellStyle name="Comma 6 6 2 4" xfId="12153" xr:uid="{714C8BEF-070B-4452-801C-D89CEB9C30C5}"/>
    <cellStyle name="Comma 6 6 2 5" xfId="12154" xr:uid="{DFBAA07A-A4EE-4AF2-B702-2C40FA9580A7}"/>
    <cellStyle name="Comma 6 6 3" xfId="12155" xr:uid="{6A9B84A5-BB74-45BC-B712-7F69C0C6966A}"/>
    <cellStyle name="Comma 6 6 4" xfId="12156" xr:uid="{79002782-1F08-4E42-BC87-172A553583BF}"/>
    <cellStyle name="Comma 6 6 5" xfId="12157" xr:uid="{D2D7AEF6-0643-4C03-BDDF-A150566D9C5C}"/>
    <cellStyle name="Comma 6 6 6" xfId="12158" xr:uid="{B7DC6136-D340-4DD3-9BB3-B1E381A83F5F}"/>
    <cellStyle name="Comma 6 7" xfId="12159" xr:uid="{BE910399-F8FD-4934-A662-628AF3BAC11C}"/>
    <cellStyle name="Comma 6 7 2" xfId="12160" xr:uid="{DFD44957-2418-4137-9630-5C51C485D0A8}"/>
    <cellStyle name="Comma 6 7 2 2" xfId="12161" xr:uid="{38C104F2-455A-4E00-B8C7-40BCD2D9EA67}"/>
    <cellStyle name="Comma 6 7 2 3" xfId="12162" xr:uid="{C6BEFE67-95A4-4A70-A5EA-6CD78914FE7F}"/>
    <cellStyle name="Comma 6 7 2 4" xfId="12163" xr:uid="{046F493D-A709-49EE-90CB-BDE08ACDDC9C}"/>
    <cellStyle name="Comma 6 7 2 5" xfId="12164" xr:uid="{F90E19A8-5288-416D-98CF-094B52738848}"/>
    <cellStyle name="Comma 6 7 3" xfId="12165" xr:uid="{83A08F78-0998-4C71-933A-8F8741082D6B}"/>
    <cellStyle name="Comma 6 7 4" xfId="12166" xr:uid="{B4C3C61A-18D8-4B92-A85C-0E54029F164D}"/>
    <cellStyle name="Comma 6 7 5" xfId="12167" xr:uid="{79D9F3B5-D6E6-4365-B3C8-49214B3B6EA8}"/>
    <cellStyle name="Comma 6 7 6" xfId="12168" xr:uid="{4CBD5E0B-4C47-4F77-8162-F93FDDD86028}"/>
    <cellStyle name="Comma 6 8" xfId="12169" xr:uid="{178FCB44-B189-4B60-A5C3-FFAFE5F52EFB}"/>
    <cellStyle name="Comma 6 8 2" xfId="12170" xr:uid="{DF0D0875-C83F-4169-B77F-248224312909}"/>
    <cellStyle name="Comma 6 8 2 2" xfId="12171" xr:uid="{7161544A-D791-4866-9E2D-D8A444CA117D}"/>
    <cellStyle name="Comma 6 8 2 3" xfId="12172" xr:uid="{0348A15C-4E36-4BB1-B363-AC4B5B05B7E2}"/>
    <cellStyle name="Comma 6 8 2 4" xfId="12173" xr:uid="{8E98CD0D-8E21-43EE-8ED6-3F03B16D33D6}"/>
    <cellStyle name="Comma 6 8 2 5" xfId="12174" xr:uid="{862C798D-A86D-4578-B980-A78DF921662C}"/>
    <cellStyle name="Comma 6 8 3" xfId="12175" xr:uid="{DF2B1CFA-5227-4A90-998D-87C5F61C0E30}"/>
    <cellStyle name="Comma 6 8 4" xfId="12176" xr:uid="{5B4D9F0D-3CEB-4056-89D0-7C936D09F6ED}"/>
    <cellStyle name="Comma 6 8 5" xfId="12177" xr:uid="{F813931F-3D6D-494B-8837-3D04DC31E603}"/>
    <cellStyle name="Comma 6 8 6" xfId="12178" xr:uid="{AB1AF215-24AC-470D-9995-F7E5518A28D3}"/>
    <cellStyle name="Comma 6 9" xfId="12179" xr:uid="{15E7450E-C790-44E2-B42C-3AF9D413F61F}"/>
    <cellStyle name="Comma 6 9 2" xfId="12180" xr:uid="{6E5F2F96-5712-4537-B9E7-98B32D09D011}"/>
    <cellStyle name="Comma 6 9 2 2" xfId="12181" xr:uid="{79389FF9-2D71-4468-B76E-3CBBC1A46334}"/>
    <cellStyle name="Comma 6 9 2 3" xfId="12182" xr:uid="{CF7939FB-C40C-4369-9CCB-609977C98AFE}"/>
    <cellStyle name="Comma 6 9 3" xfId="12183" xr:uid="{EBB74450-DE7A-42DC-9E88-91DF3908B4E0}"/>
    <cellStyle name="Comma 6 9 4" xfId="12184" xr:uid="{5027936A-CE50-48D9-9B99-4C46618C480E}"/>
    <cellStyle name="Comma 6 9 5" xfId="12185" xr:uid="{757594C7-83DB-45DA-9E23-45C640CF56E9}"/>
    <cellStyle name="Comma 6 9 6" xfId="12186" xr:uid="{D23E71BA-5693-4663-9BC0-2C94AEFC97D2}"/>
    <cellStyle name="Comma 7" xfId="12187" xr:uid="{7B7AEDF6-9BC5-4C69-B4E8-64D032D589FD}"/>
    <cellStyle name="Comma 7 10" xfId="12188" xr:uid="{4BCCAC66-6929-42F5-BC69-949112B45EAF}"/>
    <cellStyle name="Comma 7 10 2" xfId="12189" xr:uid="{D73F3411-CEC4-48C4-819C-CB8A6E6F9F3B}"/>
    <cellStyle name="Comma 7 10 2 2" xfId="12190" xr:uid="{AC2D7B74-4113-4136-AB95-136DFF012612}"/>
    <cellStyle name="Comma 7 10 2 3" xfId="12191" xr:uid="{4F2AA42E-04F7-4CE9-BAE1-A63FF84DCCC3}"/>
    <cellStyle name="Comma 7 10 2 4" xfId="12192" xr:uid="{9D5A4976-700B-4C58-BC36-3132C544AF19}"/>
    <cellStyle name="Comma 7 10 2 5" xfId="12193" xr:uid="{9945488A-8FED-4D0A-8E43-C9E678DA5B89}"/>
    <cellStyle name="Comma 7 10 3" xfId="12194" xr:uid="{36022AEC-25B1-4AC8-9D71-E0EE2B0E4164}"/>
    <cellStyle name="Comma 7 10 4" xfId="12195" xr:uid="{7182B277-54D9-4000-8345-7410CBBE8106}"/>
    <cellStyle name="Comma 7 10 5" xfId="12196" xr:uid="{59C84288-5E5A-47B4-945B-E7A4FDE7C944}"/>
    <cellStyle name="Comma 7 10 6" xfId="12197" xr:uid="{B1401CAB-E0AC-41D4-8A2A-407FF400841D}"/>
    <cellStyle name="Comma 7 11" xfId="12198" xr:uid="{70FC3D68-3935-47AE-8A8A-DED1B16360EB}"/>
    <cellStyle name="Comma 7 11 2" xfId="12199" xr:uid="{A27BDD50-82AF-472F-B3A6-8FA399FE457E}"/>
    <cellStyle name="Comma 7 11 2 2" xfId="12200" xr:uid="{9979B6D4-470C-47A4-B722-ED7B8A9F0A08}"/>
    <cellStyle name="Comma 7 11 2 3" xfId="12201" xr:uid="{8CCA3339-04A1-4D5A-AC56-A92E0F359AB1}"/>
    <cellStyle name="Comma 7 11 2 4" xfId="12202" xr:uid="{65768578-3D15-4E9D-9489-BF31C1BE121D}"/>
    <cellStyle name="Comma 7 11 2 5" xfId="12203" xr:uid="{FFA4CEAD-D127-43F6-95EF-ECC60BA55878}"/>
    <cellStyle name="Comma 7 11 3" xfId="12204" xr:uid="{CCD77243-638E-4730-9D78-D9438CF632AF}"/>
    <cellStyle name="Comma 7 11 4" xfId="12205" xr:uid="{F54353D5-BBC7-4293-B61B-BFB129ACAB30}"/>
    <cellStyle name="Comma 7 11 5" xfId="12206" xr:uid="{05662EE3-0E8F-4608-86EF-16F4A49FD671}"/>
    <cellStyle name="Comma 7 11 6" xfId="12207" xr:uid="{55C0D0EB-E6D4-4E87-B002-2E91F91DCB54}"/>
    <cellStyle name="Comma 7 12" xfId="12208" xr:uid="{6F9A17B5-47DE-4AEF-9E7D-580492B24963}"/>
    <cellStyle name="Comma 7 12 2" xfId="12209" xr:uid="{D30452ED-33C4-49A7-A0FA-0CE4804D1200}"/>
    <cellStyle name="Comma 7 12 2 2" xfId="12210" xr:uid="{53B362D8-37D9-4699-BE5F-9CEA096429F0}"/>
    <cellStyle name="Comma 7 12 2 3" xfId="12211" xr:uid="{288D127A-367F-4A07-B2BF-267BD621F5C2}"/>
    <cellStyle name="Comma 7 12 2 4" xfId="12212" xr:uid="{53FB117F-E395-43AF-A738-1E7B9D432DAB}"/>
    <cellStyle name="Comma 7 12 2 5" xfId="12213" xr:uid="{B06546AB-F898-4CE2-8021-4C17F1E6E43B}"/>
    <cellStyle name="Comma 7 12 3" xfId="12214" xr:uid="{B41A0782-F2F0-4859-B3D7-20E4474056D3}"/>
    <cellStyle name="Comma 7 12 4" xfId="12215" xr:uid="{C0DD73DE-EAA7-445E-A6E8-BB3D5107CC54}"/>
    <cellStyle name="Comma 7 12 5" xfId="12216" xr:uid="{31387343-30D0-4D3D-86ED-26D7E1CA2CD7}"/>
    <cellStyle name="Comma 7 12 6" xfId="12217" xr:uid="{4486A45E-7B27-4609-A075-35CB6895A41E}"/>
    <cellStyle name="Comma 7 13" xfId="12218" xr:uid="{452DB54D-8486-4065-B3CF-2F26A9009BF4}"/>
    <cellStyle name="Comma 7 13 2" xfId="12219" xr:uid="{B3456003-FADF-43AE-883F-AA8CAB548C9B}"/>
    <cellStyle name="Comma 7 13 2 2" xfId="12220" xr:uid="{17957B4C-E97B-4C1C-A983-D798AE0AFEC5}"/>
    <cellStyle name="Comma 7 13 2 3" xfId="12221" xr:uid="{F2C1E09A-5166-42D0-88AF-82BEC4330844}"/>
    <cellStyle name="Comma 7 13 2 4" xfId="12222" xr:uid="{C020E563-D8CA-4353-8F6C-729F7D3E1586}"/>
    <cellStyle name="Comma 7 13 2 5" xfId="12223" xr:uid="{3EF73E03-BD78-42BF-9E9A-0E8CBAB7233A}"/>
    <cellStyle name="Comma 7 13 3" xfId="12224" xr:uid="{8C24E6DB-E568-4309-8E54-B6EA3BDCEF3F}"/>
    <cellStyle name="Comma 7 13 4" xfId="12225" xr:uid="{28611CA7-D103-4DB1-9B93-C56BE9F54340}"/>
    <cellStyle name="Comma 7 13 5" xfId="12226" xr:uid="{34578328-1B71-4219-B3FC-CBD172B9B9E2}"/>
    <cellStyle name="Comma 7 13 6" xfId="12227" xr:uid="{3B807E94-FDA8-4AC2-A492-C23B62B9AEFA}"/>
    <cellStyle name="Comma 7 14" xfId="12228" xr:uid="{461019DA-42F5-40EF-8C56-3040EDC5F8E3}"/>
    <cellStyle name="Comma 7 14 2" xfId="12229" xr:uid="{C830BB6C-6D77-4544-B4F4-2F983FD82F76}"/>
    <cellStyle name="Comma 7 14 2 2" xfId="12230" xr:uid="{5E61C682-793C-4FBA-9C40-480783CCB1F9}"/>
    <cellStyle name="Comma 7 14 2 3" xfId="12231" xr:uid="{D011736B-E42A-47EC-99ED-9AFF4EADE253}"/>
    <cellStyle name="Comma 7 14 2 4" xfId="12232" xr:uid="{3C414C66-B3BD-4F52-9BAC-949C74E0E7DE}"/>
    <cellStyle name="Comma 7 14 2 5" xfId="12233" xr:uid="{9451BF66-E8B4-434C-933B-885AF86C7583}"/>
    <cellStyle name="Comma 7 14 3" xfId="12234" xr:uid="{B14A6A14-C7A0-4905-8C0F-2289A8B690C8}"/>
    <cellStyle name="Comma 7 14 4" xfId="12235" xr:uid="{D461CDE4-3495-48A9-A9D9-A9E90C8AD12D}"/>
    <cellStyle name="Comma 7 14 5" xfId="12236" xr:uid="{0B913392-8FF9-45DD-B59C-D60FBB26C614}"/>
    <cellStyle name="Comma 7 14 6" xfId="12237" xr:uid="{05A829ED-D1E9-4856-BD78-C121ED9AEB76}"/>
    <cellStyle name="Comma 7 15" xfId="12238" xr:uid="{FC2FECF9-72D1-432B-B5A4-4F41ECADBBFB}"/>
    <cellStyle name="Comma 7 15 2" xfId="12239" xr:uid="{A9863D07-3601-4F7B-A784-F4AFFC5F1679}"/>
    <cellStyle name="Comma 7 15 2 2" xfId="12240" xr:uid="{7D9EF493-50EA-4083-8915-B528C3A6682C}"/>
    <cellStyle name="Comma 7 15 2 3" xfId="12241" xr:uid="{754D0959-6337-47D3-BA50-A606ABAA8D75}"/>
    <cellStyle name="Comma 7 15 2 4" xfId="12242" xr:uid="{FBB64A52-BD25-4D41-A19A-16C404BA51C9}"/>
    <cellStyle name="Comma 7 15 2 5" xfId="12243" xr:uid="{C141B0EB-06CB-42E1-B39B-410327AFFC8E}"/>
    <cellStyle name="Comma 7 15 3" xfId="12244" xr:uid="{9C4D4B05-1169-4D2D-BB9A-62915981B40B}"/>
    <cellStyle name="Comma 7 15 4" xfId="12245" xr:uid="{C1D48178-B9D9-49AE-80A2-9AD68BC85A0B}"/>
    <cellStyle name="Comma 7 15 5" xfId="12246" xr:uid="{9E9AD9AB-48C1-45D9-A429-4ACDE3972756}"/>
    <cellStyle name="Comma 7 15 6" xfId="12247" xr:uid="{B33B71FF-CB16-4E6F-B607-C61EF5E26FD7}"/>
    <cellStyle name="Comma 7 16" xfId="12248" xr:uid="{809B1633-2327-4E7F-B97C-970F3E26CBC6}"/>
    <cellStyle name="Comma 7 16 2" xfId="12249" xr:uid="{26468C6E-0C3F-4E2D-991F-B607B15EA7C0}"/>
    <cellStyle name="Comma 7 16 2 2" xfId="12250" xr:uid="{CF985E97-B04D-4A58-9951-B65A79AD3DCC}"/>
    <cellStyle name="Comma 7 16 2 3" xfId="12251" xr:uid="{B9168F24-2E09-4B97-8573-6BEE4E73F5AF}"/>
    <cellStyle name="Comma 7 16 2 4" xfId="12252" xr:uid="{2C25BDD7-F3DA-406E-A75A-039AC139F6A0}"/>
    <cellStyle name="Comma 7 16 2 5" xfId="12253" xr:uid="{A1120149-7442-40B1-ACB3-9F41AF4794D3}"/>
    <cellStyle name="Comma 7 16 3" xfId="12254" xr:uid="{36476833-9A7F-4837-A0D8-9B957715EDF1}"/>
    <cellStyle name="Comma 7 16 4" xfId="12255" xr:uid="{3D063F7C-5026-4A50-AF1E-F685E58F9F55}"/>
    <cellStyle name="Comma 7 16 5" xfId="12256" xr:uid="{2852AE2C-AC59-4BF1-A18F-97A38CB7022F}"/>
    <cellStyle name="Comma 7 16 6" xfId="12257" xr:uid="{EB4152A9-AB80-448D-8E00-34DBD8984EC4}"/>
    <cellStyle name="Comma 7 17" xfId="12258" xr:uid="{DB4D5906-4E4A-4382-9B67-D1C9EA3DDB85}"/>
    <cellStyle name="Comma 7 17 2" xfId="12259" xr:uid="{1A545461-EF49-4898-B1F6-AED2AD5AC200}"/>
    <cellStyle name="Comma 7 17 2 2" xfId="12260" xr:uid="{0EDF9C3C-FE6E-4B77-B731-B74D660415C0}"/>
    <cellStyle name="Comma 7 17 2 3" xfId="12261" xr:uid="{EA3BFFB0-7103-47C1-BD10-CC97F386AF8C}"/>
    <cellStyle name="Comma 7 17 2 4" xfId="12262" xr:uid="{C5BCF347-C669-424B-8E54-D3CEA02F868A}"/>
    <cellStyle name="Comma 7 17 2 5" xfId="12263" xr:uid="{7C88D721-12F0-415C-B6D4-69CBA92AF59F}"/>
    <cellStyle name="Comma 7 17 3" xfId="12264" xr:uid="{D2DB6746-B4BA-4DFD-9D26-1248AA6E3338}"/>
    <cellStyle name="Comma 7 17 4" xfId="12265" xr:uid="{7DDA840B-EC4B-4B83-9B6B-974D984A1A03}"/>
    <cellStyle name="Comma 7 17 5" xfId="12266" xr:uid="{2D42AC39-4C82-4094-9847-B00E0ECE68A0}"/>
    <cellStyle name="Comma 7 17 6" xfId="12267" xr:uid="{E94D5F8D-1CB4-4D6A-A7B8-9FA592433902}"/>
    <cellStyle name="Comma 7 18" xfId="12268" xr:uid="{35A7DE74-7678-4741-B42C-E6BEC7A946FA}"/>
    <cellStyle name="Comma 7 18 2" xfId="12269" xr:uid="{50430408-83B8-4CBA-B912-22F0AA7FFBE8}"/>
    <cellStyle name="Comma 7 18 2 2" xfId="12270" xr:uid="{8FDC1AD5-2030-4A4C-8320-F2C9E52680AD}"/>
    <cellStyle name="Comma 7 18 2 3" xfId="12271" xr:uid="{04D37FCC-250F-4F5F-95F6-01077A650A92}"/>
    <cellStyle name="Comma 7 18 2 4" xfId="12272" xr:uid="{53908233-E4B1-49EE-B240-5CE5774069D9}"/>
    <cellStyle name="Comma 7 18 2 5" xfId="12273" xr:uid="{10E939D6-3D64-4C59-B4C6-178D44EAAF04}"/>
    <cellStyle name="Comma 7 18 3" xfId="12274" xr:uid="{558026AF-EFBC-46EF-8D55-AD2AABD27C48}"/>
    <cellStyle name="Comma 7 18 4" xfId="12275" xr:uid="{0CC31E26-3719-416C-853C-0DE26F94B407}"/>
    <cellStyle name="Comma 7 18 5" xfId="12276" xr:uid="{08C76274-28D0-44B8-ABB4-50F86597C73C}"/>
    <cellStyle name="Comma 7 18 6" xfId="12277" xr:uid="{6EEF2EBC-07E8-432E-AE25-99A50E7C84B6}"/>
    <cellStyle name="Comma 7 19" xfId="12278" xr:uid="{F691F657-48CE-4960-B7DB-E109088E5073}"/>
    <cellStyle name="Comma 7 19 2" xfId="12279" xr:uid="{4AB6EA56-B716-45BD-A56E-B1AA08138782}"/>
    <cellStyle name="Comma 7 19 2 2" xfId="12280" xr:uid="{7EB0D1B6-2326-4867-BC90-A466162B361F}"/>
    <cellStyle name="Comma 7 19 2 3" xfId="12281" xr:uid="{2FACE21C-554A-4FF1-8C3E-F1AB88FCCC84}"/>
    <cellStyle name="Comma 7 19 2 4" xfId="12282" xr:uid="{46420ADF-9B8C-4A98-A44D-502D5CE10DB8}"/>
    <cellStyle name="Comma 7 19 2 5" xfId="12283" xr:uid="{656A4388-85AD-460F-916D-235F8C483BE0}"/>
    <cellStyle name="Comma 7 19 3" xfId="12284" xr:uid="{0912D70C-F187-4ADB-B9C0-1C3C19576716}"/>
    <cellStyle name="Comma 7 19 4" xfId="12285" xr:uid="{C4A4CB49-AD34-4A64-9C62-AB6944DA4E7D}"/>
    <cellStyle name="Comma 7 19 5" xfId="12286" xr:uid="{C9E74E99-B3CC-4567-8BC5-1B8F6CFA7817}"/>
    <cellStyle name="Comma 7 19 6" xfId="12287" xr:uid="{4D2E8F1A-4803-49EF-8AD9-A0B40A0934C7}"/>
    <cellStyle name="Comma 7 2" xfId="12288" xr:uid="{42F9DCAD-6170-415F-8917-ECA444198E74}"/>
    <cellStyle name="Comma 7 2 2" xfId="12289" xr:uid="{C035B563-BFD5-43F8-8971-791CC57F4C8A}"/>
    <cellStyle name="Comma 7 2 2 2" xfId="12290" xr:uid="{291FB993-4230-4F4D-9F14-FE7D785EA33C}"/>
    <cellStyle name="Comma 7 2 2 3" xfId="12291" xr:uid="{46B3536B-255F-46FB-A24F-DEC7B667F36F}"/>
    <cellStyle name="Comma 7 2 2 4" xfId="12292" xr:uid="{0E36046D-893B-4DD2-AF30-959CFB596D22}"/>
    <cellStyle name="Comma 7 2 2 5" xfId="12293" xr:uid="{821817BB-6B42-4A7B-BE36-B1DF671D50E4}"/>
    <cellStyle name="Comma 7 2 3" xfId="12294" xr:uid="{71D43D8F-4B31-4595-927B-F47CC06BB94E}"/>
    <cellStyle name="Comma 7 2 3 2" xfId="12295" xr:uid="{BA2498B4-15C1-4454-AD0E-D106233349D5}"/>
    <cellStyle name="Comma 7 2 4" xfId="12296" xr:uid="{E43D1569-6936-4552-9D84-CD508833C5B6}"/>
    <cellStyle name="Comma 7 2 5" xfId="12297" xr:uid="{F3D4429D-646C-4436-B16C-D548C43A0046}"/>
    <cellStyle name="Comma 7 2 6" xfId="12298" xr:uid="{029FF64C-BFA7-4799-92D9-1B3E14BE59C1}"/>
    <cellStyle name="Comma 7 2 7" xfId="12299" xr:uid="{C342D24D-4B45-4729-95CF-EEF4B7842A61}"/>
    <cellStyle name="Comma 7 2 8" xfId="12300" xr:uid="{D1B43B2F-C1F8-4177-BA09-1A933F106484}"/>
    <cellStyle name="Comma 7 20" xfId="12301" xr:uid="{5868609A-F06C-4ABE-B525-45322B7C6131}"/>
    <cellStyle name="Comma 7 20 2" xfId="12302" xr:uid="{9ABF2053-CFDE-4A5E-A77C-F76577CAC9C5}"/>
    <cellStyle name="Comma 7 20 2 2" xfId="12303" xr:uid="{235C258D-48AE-4EEE-A4D3-C04B4DF89D2A}"/>
    <cellStyle name="Comma 7 20 2 3" xfId="12304" xr:uid="{7031EEA6-7643-4880-84BC-BCE06FC37E8C}"/>
    <cellStyle name="Comma 7 20 2 4" xfId="12305" xr:uid="{00EDA316-92B3-4C06-8CC5-435A490AC4EC}"/>
    <cellStyle name="Comma 7 20 2 5" xfId="12306" xr:uid="{332E984D-7588-40A7-818E-0A43479546BB}"/>
    <cellStyle name="Comma 7 20 3" xfId="12307" xr:uid="{4B9FB567-5B91-484B-87E3-E23557024D87}"/>
    <cellStyle name="Comma 7 20 4" xfId="12308" xr:uid="{ACEE64E9-98A1-4C6A-B165-3C124EE70A38}"/>
    <cellStyle name="Comma 7 20 5" xfId="12309" xr:uid="{85A486CF-FDFC-4D46-8B95-72B81186A7E0}"/>
    <cellStyle name="Comma 7 20 6" xfId="12310" xr:uid="{513B1B74-0080-4B68-9E25-468FE7F44A53}"/>
    <cellStyle name="Comma 7 21" xfId="12311" xr:uid="{B0F01B5E-5528-4B15-9709-606998BCAD78}"/>
    <cellStyle name="Comma 7 21 2" xfId="12312" xr:uid="{56CC8FCA-EE07-4FC3-844F-AE4E6B57B2BE}"/>
    <cellStyle name="Comma 7 21 2 2" xfId="12313" xr:uid="{E164056A-193E-4896-9ECF-AD0285B6B96F}"/>
    <cellStyle name="Comma 7 21 2 3" xfId="12314" xr:uid="{B609DD2A-44DD-4B15-BF09-CD2AE20F5BC1}"/>
    <cellStyle name="Comma 7 21 2 4" xfId="12315" xr:uid="{89494FC0-C21B-45BA-AD1B-95D5288DCF63}"/>
    <cellStyle name="Comma 7 21 2 5" xfId="12316" xr:uid="{B2E724C8-E5B7-44D4-A165-C9EF91B63137}"/>
    <cellStyle name="Comma 7 21 3" xfId="12317" xr:uid="{9B31947C-26ED-4254-89CD-55954F2A19DC}"/>
    <cellStyle name="Comma 7 21 4" xfId="12318" xr:uid="{74032FEE-CB6E-4693-83C5-3337D9881C3D}"/>
    <cellStyle name="Comma 7 21 5" xfId="12319" xr:uid="{2306E25F-1E11-41A6-A4F2-AC3019C0AC1B}"/>
    <cellStyle name="Comma 7 21 6" xfId="12320" xr:uid="{A95176AC-6904-49AA-AA7A-3091143E3330}"/>
    <cellStyle name="Comma 7 22" xfId="12321" xr:uid="{23C1EDF5-297C-4B48-8298-A87FA6DA47FF}"/>
    <cellStyle name="Comma 7 23" xfId="12322" xr:uid="{D17A5C16-CF3C-4CB5-A7C3-7CF743D188B7}"/>
    <cellStyle name="Comma 7 23 2" xfId="12323" xr:uid="{949BC0AE-0322-4AEF-B925-E8710893E8A4}"/>
    <cellStyle name="Comma 7 23 3" xfId="12324" xr:uid="{BB1936A8-07EF-4D73-80B4-C25E7507FC15}"/>
    <cellStyle name="Comma 7 24" xfId="12325" xr:uid="{ECD81767-1E36-40D5-9554-93F1A18BD02E}"/>
    <cellStyle name="Comma 7 24 2" xfId="12326" xr:uid="{9C37206A-9A2F-450C-ACDE-2D323DFEE112}"/>
    <cellStyle name="Comma 7 25" xfId="12327" xr:uid="{8A6157FE-FD20-4909-8BF0-D6E98201CE8E}"/>
    <cellStyle name="Comma 7 26" xfId="12328" xr:uid="{F96088ED-28FA-401F-9CF8-379B7CE4F22E}"/>
    <cellStyle name="Comma 7 27" xfId="12329" xr:uid="{E91D04AC-0229-4FF5-B8DA-0304F9B915CC}"/>
    <cellStyle name="Comma 7 3" xfId="12330" xr:uid="{61C8748E-926C-4397-8C28-34596FE73AA2}"/>
    <cellStyle name="Comma 7 3 10" xfId="12331" xr:uid="{70416E6D-85EB-44F6-B079-6EB550A0B344}"/>
    <cellStyle name="Comma 7 3 10 2" xfId="12332" xr:uid="{6E1153BD-F112-45BC-9DCC-7F44E111F8A8}"/>
    <cellStyle name="Comma 7 3 10 2 2" xfId="12333" xr:uid="{3E92F252-0B5C-435B-9229-64F9C97983DE}"/>
    <cellStyle name="Comma 7 3 10 2 3" xfId="12334" xr:uid="{C367836F-190A-41A8-94D4-E49B1197AF4F}"/>
    <cellStyle name="Comma 7 3 10 2 4" xfId="12335" xr:uid="{FA54CBEC-1622-48D3-B07B-78719FEDB030}"/>
    <cellStyle name="Comma 7 3 10 2 5" xfId="12336" xr:uid="{045888AF-7CAB-43A9-91C9-1A2275960092}"/>
    <cellStyle name="Comma 7 3 10 3" xfId="12337" xr:uid="{9B153BCF-81C0-40A0-9727-80970778BD5A}"/>
    <cellStyle name="Comma 7 3 10 4" xfId="12338" xr:uid="{14994A48-763F-4115-8796-1210563FD4E5}"/>
    <cellStyle name="Comma 7 3 10 5" xfId="12339" xr:uid="{C6341198-9FCA-41BF-A2ED-77FB10E1A964}"/>
    <cellStyle name="Comma 7 3 10 6" xfId="12340" xr:uid="{FCBE7F01-1B4C-4168-8151-5ED6AEE276ED}"/>
    <cellStyle name="Comma 7 3 11" xfId="12341" xr:uid="{32303EE0-205B-43F7-8903-716739B86F48}"/>
    <cellStyle name="Comma 7 3 11 2" xfId="12342" xr:uid="{9C6F3D41-D8D0-43B7-9871-93C3DCD9BB68}"/>
    <cellStyle name="Comma 7 3 11 2 2" xfId="12343" xr:uid="{2D537C89-CD34-41B8-9511-2C1B1F4184BB}"/>
    <cellStyle name="Comma 7 3 11 2 3" xfId="12344" xr:uid="{B0102359-0D7C-4606-85B8-73F8DE078B0B}"/>
    <cellStyle name="Comma 7 3 11 2 4" xfId="12345" xr:uid="{32FE6C9C-FF87-4636-8A01-76BFC6B8BA69}"/>
    <cellStyle name="Comma 7 3 11 2 5" xfId="12346" xr:uid="{B53B6772-CF50-4859-BF17-B5D02C220D98}"/>
    <cellStyle name="Comma 7 3 11 3" xfId="12347" xr:uid="{95FA13AD-52B3-4C3F-B4B4-B0A4C9962432}"/>
    <cellStyle name="Comma 7 3 11 4" xfId="12348" xr:uid="{878F1ECF-CBD7-41F4-9D69-53434A6E98B9}"/>
    <cellStyle name="Comma 7 3 11 5" xfId="12349" xr:uid="{88EDBF14-D254-4D3F-BE28-D70884DD753E}"/>
    <cellStyle name="Comma 7 3 11 6" xfId="12350" xr:uid="{AED77281-05CC-4E66-97FF-86C0956CF816}"/>
    <cellStyle name="Comma 7 3 12" xfId="12351" xr:uid="{FB2FF630-AD98-4EAC-93FB-CAAECB63006E}"/>
    <cellStyle name="Comma 7 3 12 2" xfId="12352" xr:uid="{983CCF84-4559-4D10-A6D0-15C5D082C73B}"/>
    <cellStyle name="Comma 7 3 12 2 2" xfId="12353" xr:uid="{4682FF73-A37E-4546-BC65-EC3DB009C559}"/>
    <cellStyle name="Comma 7 3 12 2 3" xfId="12354" xr:uid="{0C412FE0-7F4A-4388-AB2E-37D9ED7DE4C8}"/>
    <cellStyle name="Comma 7 3 12 2 4" xfId="12355" xr:uid="{864E9C0D-EB96-4266-9138-1EC213179859}"/>
    <cellStyle name="Comma 7 3 12 2 5" xfId="12356" xr:uid="{9E2A4EB0-439B-44DC-A49B-CFF5A53AEAD8}"/>
    <cellStyle name="Comma 7 3 12 3" xfId="12357" xr:uid="{1B8D2244-874A-48EB-A43F-9AB8EDDCF125}"/>
    <cellStyle name="Comma 7 3 12 4" xfId="12358" xr:uid="{DD0340BD-ED0A-495E-800F-4EBF60DE2281}"/>
    <cellStyle name="Comma 7 3 12 5" xfId="12359" xr:uid="{D1E40D5D-98E2-41BB-B2C4-21271898F426}"/>
    <cellStyle name="Comma 7 3 12 6" xfId="12360" xr:uid="{7A055A9E-7EA7-45FD-9C3B-B6E39EF9B603}"/>
    <cellStyle name="Comma 7 3 13" xfId="12361" xr:uid="{36FBE5FF-98F4-4CF1-BBB1-77926B1399B3}"/>
    <cellStyle name="Comma 7 3 13 2" xfId="12362" xr:uid="{705BCC54-9AAB-4F9F-841D-1EC4011856B4}"/>
    <cellStyle name="Comma 7 3 13 2 2" xfId="12363" xr:uid="{AAEBB852-64E2-43A0-BC9B-501D3A445FA2}"/>
    <cellStyle name="Comma 7 3 13 2 3" xfId="12364" xr:uid="{1F232FC4-AA89-4E5C-ADAE-65A50D748136}"/>
    <cellStyle name="Comma 7 3 13 2 4" xfId="12365" xr:uid="{CC5ED7FF-2637-4EAF-9F0C-BAB64C698682}"/>
    <cellStyle name="Comma 7 3 13 2 5" xfId="12366" xr:uid="{EE9A502F-E228-4FE1-A511-C4BA979CF7F9}"/>
    <cellStyle name="Comma 7 3 13 3" xfId="12367" xr:uid="{620D3F70-DD7E-4359-9F21-8906F5C8BC8C}"/>
    <cellStyle name="Comma 7 3 13 4" xfId="12368" xr:uid="{E2707078-580F-46F2-8039-19098F912564}"/>
    <cellStyle name="Comma 7 3 13 5" xfId="12369" xr:uid="{2F2740B6-88DC-4288-A787-C2DCDB40C70A}"/>
    <cellStyle name="Comma 7 3 13 6" xfId="12370" xr:uid="{E8059FC1-0DA1-44E6-A398-345D0D72A45B}"/>
    <cellStyle name="Comma 7 3 14" xfId="12371" xr:uid="{710D8F16-41C6-439F-BFB3-9C0C55929A56}"/>
    <cellStyle name="Comma 7 3 14 2" xfId="12372" xr:uid="{8A979225-5035-4ED7-A9EF-DFEBF4A2E7B5}"/>
    <cellStyle name="Comma 7 3 14 2 2" xfId="12373" xr:uid="{8B26DC29-350F-4669-A079-F8615D7C9219}"/>
    <cellStyle name="Comma 7 3 14 2 3" xfId="12374" xr:uid="{E18EF960-A1A2-4217-AE75-F6FDEFBF739C}"/>
    <cellStyle name="Comma 7 3 14 2 4" xfId="12375" xr:uid="{F8574628-4914-4F36-9DE4-4005097F4612}"/>
    <cellStyle name="Comma 7 3 14 2 5" xfId="12376" xr:uid="{F865BD18-815A-4C80-B02D-50F7E67829C4}"/>
    <cellStyle name="Comma 7 3 14 3" xfId="12377" xr:uid="{CE7FB339-2972-41A2-B507-236AA823BB44}"/>
    <cellStyle name="Comma 7 3 14 4" xfId="12378" xr:uid="{87F5D9B8-3D8D-4B3B-B6FA-3BDF09EBDC3C}"/>
    <cellStyle name="Comma 7 3 14 5" xfId="12379" xr:uid="{45B72E6B-64EA-45D7-A7E3-6D394E83D0EB}"/>
    <cellStyle name="Comma 7 3 14 6" xfId="12380" xr:uid="{D91C8C34-6B1C-4978-A091-5140C63B309E}"/>
    <cellStyle name="Comma 7 3 15" xfId="12381" xr:uid="{BD22DDEE-4C29-4145-913C-70FF108C35E1}"/>
    <cellStyle name="Comma 7 3 15 2" xfId="12382" xr:uid="{2671A47D-1774-41B6-B356-5C7587A875B6}"/>
    <cellStyle name="Comma 7 3 15 2 2" xfId="12383" xr:uid="{0C15AB3A-05F3-4562-BF62-36F387B919E3}"/>
    <cellStyle name="Comma 7 3 15 2 3" xfId="12384" xr:uid="{DDBC9497-987C-45E3-BA45-7EC6608EB841}"/>
    <cellStyle name="Comma 7 3 15 2 4" xfId="12385" xr:uid="{D94B6AE4-D181-4BFF-9233-28403D27BD39}"/>
    <cellStyle name="Comma 7 3 15 2 5" xfId="12386" xr:uid="{073DEEE3-6881-4B99-98A2-237DA5C12CF2}"/>
    <cellStyle name="Comma 7 3 15 3" xfId="12387" xr:uid="{A1B110BE-612F-4379-8239-883752EE5C26}"/>
    <cellStyle name="Comma 7 3 15 4" xfId="12388" xr:uid="{B8CEE26F-656B-46F2-A112-04AB7BBAFE07}"/>
    <cellStyle name="Comma 7 3 15 5" xfId="12389" xr:uid="{5F682F89-8EF1-4FF5-9370-8EE4AB8B401E}"/>
    <cellStyle name="Comma 7 3 15 6" xfId="12390" xr:uid="{63386DAC-E343-401D-922C-0A9620F579F2}"/>
    <cellStyle name="Comma 7 3 16" xfId="12391" xr:uid="{67C7A047-5396-4E8C-A609-465341B936AF}"/>
    <cellStyle name="Comma 7 3 16 2" xfId="12392" xr:uid="{DB6008E8-31F8-4A76-897A-B1F51C702A21}"/>
    <cellStyle name="Comma 7 3 16 3" xfId="12393" xr:uid="{43744887-3C77-4A95-9D7B-F7A21250AE36}"/>
    <cellStyle name="Comma 7 3 16 4" xfId="12394" xr:uid="{332E9D17-BCAC-4A8C-8630-2D8E15B7A2EA}"/>
    <cellStyle name="Comma 7 3 16 5" xfId="12395" xr:uid="{2768AE97-10D5-4A21-AA1C-6A94F0289D64}"/>
    <cellStyle name="Comma 7 3 17" xfId="12396" xr:uid="{6BB8EE0E-D6B8-4335-8244-BAF76CC05531}"/>
    <cellStyle name="Comma 7 3 17 2" xfId="12397" xr:uid="{D1344415-9E67-4862-A836-EA278F9592A9}"/>
    <cellStyle name="Comma 7 3 18" xfId="12398" xr:uid="{866FAD8E-301E-40BC-B39B-1FAD0C82C371}"/>
    <cellStyle name="Comma 7 3 19" xfId="12399" xr:uid="{88F43D07-14E4-4753-B948-1964946ABDBF}"/>
    <cellStyle name="Comma 7 3 2" xfId="12400" xr:uid="{B90C6AD3-68BA-4218-8E65-137F2E516EF5}"/>
    <cellStyle name="Comma 7 3 2 2" xfId="12401" xr:uid="{AFD8881C-D2B9-4F93-9FCE-F22A52CEA534}"/>
    <cellStyle name="Comma 7 3 2 2 2" xfId="12402" xr:uid="{7F2077EB-1CA4-455A-A7B9-F4C9481EF862}"/>
    <cellStyle name="Comma 7 3 2 2 3" xfId="12403" xr:uid="{A5A76F76-CC7F-4ACE-99BC-517D421D6B7D}"/>
    <cellStyle name="Comma 7 3 2 2 4" xfId="12404" xr:uid="{A9E95FB2-1372-419D-89FA-8D6CF92822D2}"/>
    <cellStyle name="Comma 7 3 2 2 5" xfId="12405" xr:uid="{A351D1C3-77DF-430A-9324-FF2B774FCCA3}"/>
    <cellStyle name="Comma 7 3 2 3" xfId="12406" xr:uid="{1B084F2E-6DB7-4771-885B-8BA4D7B31655}"/>
    <cellStyle name="Comma 7 3 2 4" xfId="12407" xr:uid="{0E5B14B5-04A9-4E0C-8C85-A23A3E6C728D}"/>
    <cellStyle name="Comma 7 3 2 5" xfId="12408" xr:uid="{F459C11C-DA3F-4FE7-A252-A5C9BDCF7F1C}"/>
    <cellStyle name="Comma 7 3 2 6" xfId="12409" xr:uid="{DE90F071-4EC9-417E-801E-7714BA08ECB0}"/>
    <cellStyle name="Comma 7 3 20" xfId="12410" xr:uid="{3D18B311-49C8-40B1-84B5-FE149965796D}"/>
    <cellStyle name="Comma 7 3 21" xfId="12411" xr:uid="{AC37EB22-32A7-4737-825B-1F67E7AACA9A}"/>
    <cellStyle name="Comma 7 3 22" xfId="12412" xr:uid="{1FA4458A-55DC-4443-B2FE-72A137C8CA7B}"/>
    <cellStyle name="Comma 7 3 3" xfId="12413" xr:uid="{77577AA7-AAB9-4584-B5FE-B6A7CC706252}"/>
    <cellStyle name="Comma 7 3 3 2" xfId="12414" xr:uid="{EF11909F-B2FB-410E-9246-B71EBDCA49F7}"/>
    <cellStyle name="Comma 7 3 3 2 2" xfId="12415" xr:uid="{B4643505-BDCA-434F-A951-8D66C1667B28}"/>
    <cellStyle name="Comma 7 3 3 2 3" xfId="12416" xr:uid="{DB6C425D-997C-467B-A872-F8BA70118473}"/>
    <cellStyle name="Comma 7 3 3 2 4" xfId="12417" xr:uid="{1CE6EBEF-1C93-47AF-9290-5488417FC544}"/>
    <cellStyle name="Comma 7 3 3 2 5" xfId="12418" xr:uid="{59009AD4-847E-4A7C-B4A6-53699B1E6C9B}"/>
    <cellStyle name="Comma 7 3 3 3" xfId="12419" xr:uid="{4767E6B6-7905-4DFE-AD30-3759D5DB7FAF}"/>
    <cellStyle name="Comma 7 3 3 4" xfId="12420" xr:uid="{0C58FEF4-7CAE-4F61-8A7E-1D1224538E43}"/>
    <cellStyle name="Comma 7 3 3 5" xfId="12421" xr:uid="{E377BDBF-4BAD-4161-B038-6D59CD9C5974}"/>
    <cellStyle name="Comma 7 3 3 6" xfId="12422" xr:uid="{988DDC0C-F830-4209-968F-7BF35A67752D}"/>
    <cellStyle name="Comma 7 3 4" xfId="12423" xr:uid="{220343D7-9FA8-4A98-8FA7-74D76684A6F5}"/>
    <cellStyle name="Comma 7 3 4 2" xfId="12424" xr:uid="{BCD25EDE-B98B-4FFD-A33F-CDE0B9DA526E}"/>
    <cellStyle name="Comma 7 3 4 2 2" xfId="12425" xr:uid="{3644A372-AD5D-4450-B689-2D23D3456CFD}"/>
    <cellStyle name="Comma 7 3 4 2 3" xfId="12426" xr:uid="{96D74345-44F9-4C75-B629-395B190A2A11}"/>
    <cellStyle name="Comma 7 3 4 2 4" xfId="12427" xr:uid="{15793657-05EB-4C63-9385-F237E24B80C5}"/>
    <cellStyle name="Comma 7 3 4 2 5" xfId="12428" xr:uid="{F8D2FF51-E9C9-4031-8D7F-F9C2032C8CB4}"/>
    <cellStyle name="Comma 7 3 4 3" xfId="12429" xr:uid="{F13EA466-8A87-4E49-8F0F-44D4872004D4}"/>
    <cellStyle name="Comma 7 3 4 4" xfId="12430" xr:uid="{7D184BDE-8EEE-4DCC-94CC-8F877B1380A2}"/>
    <cellStyle name="Comma 7 3 4 5" xfId="12431" xr:uid="{54A375F4-795D-4321-831D-6E349C63320A}"/>
    <cellStyle name="Comma 7 3 4 6" xfId="12432" xr:uid="{26B24312-E042-4D62-A479-A02D82DAD7A9}"/>
    <cellStyle name="Comma 7 3 5" xfId="12433" xr:uid="{22333AA3-ACE2-4CAF-86DB-CC1649A763CB}"/>
    <cellStyle name="Comma 7 3 5 2" xfId="12434" xr:uid="{EBE1BAAB-1A19-4B80-9800-2A6E52E5CBF0}"/>
    <cellStyle name="Comma 7 3 5 2 2" xfId="12435" xr:uid="{CBE8821F-7977-4463-AABD-A56675419EBE}"/>
    <cellStyle name="Comma 7 3 5 2 3" xfId="12436" xr:uid="{D13B3E44-1899-483A-910D-45FBD82AC08D}"/>
    <cellStyle name="Comma 7 3 5 2 4" xfId="12437" xr:uid="{7126E1B9-0F33-402B-A4E5-E6E3D64E5A77}"/>
    <cellStyle name="Comma 7 3 5 2 5" xfId="12438" xr:uid="{BE2AC221-F39D-4239-BB32-04A571BA3CE1}"/>
    <cellStyle name="Comma 7 3 5 3" xfId="12439" xr:uid="{893164C2-43B2-4758-814A-647AED36A650}"/>
    <cellStyle name="Comma 7 3 5 4" xfId="12440" xr:uid="{43C4FE57-7001-4069-88D8-2F04F7B26E28}"/>
    <cellStyle name="Comma 7 3 5 5" xfId="12441" xr:uid="{296896B4-85BE-47E2-9C58-9A956F6817B8}"/>
    <cellStyle name="Comma 7 3 5 6" xfId="12442" xr:uid="{95C89687-2F20-4F33-BF91-954CC8C6EE2D}"/>
    <cellStyle name="Comma 7 3 6" xfId="12443" xr:uid="{33CE2DF8-6E78-484C-AB09-6041A80DA5BF}"/>
    <cellStyle name="Comma 7 3 6 2" xfId="12444" xr:uid="{2F717DBE-07C6-404C-852D-1065F1ECB533}"/>
    <cellStyle name="Comma 7 3 6 2 2" xfId="12445" xr:uid="{7F5B4A24-CB7F-43E0-ACB1-4EE655F0C5DB}"/>
    <cellStyle name="Comma 7 3 6 2 3" xfId="12446" xr:uid="{29709A43-0338-4729-A58C-9CDFD2D78CAA}"/>
    <cellStyle name="Comma 7 3 6 2 4" xfId="12447" xr:uid="{214F7C12-BC90-4965-9EB2-B4FD90123E3B}"/>
    <cellStyle name="Comma 7 3 6 2 5" xfId="12448" xr:uid="{B92BFAF6-F588-4C9F-96FD-E44FAE7087A2}"/>
    <cellStyle name="Comma 7 3 6 3" xfId="12449" xr:uid="{2A7C7666-692E-4D6D-977C-1A9E6932B5C2}"/>
    <cellStyle name="Comma 7 3 6 4" xfId="12450" xr:uid="{A6F0EB0C-F59D-438B-80FA-93561B706617}"/>
    <cellStyle name="Comma 7 3 6 5" xfId="12451" xr:uid="{515F1A06-F101-46C6-8FE2-F997E221F5DA}"/>
    <cellStyle name="Comma 7 3 6 6" xfId="12452" xr:uid="{EC9FC059-8E3D-48F8-8484-1721042E9988}"/>
    <cellStyle name="Comma 7 3 7" xfId="12453" xr:uid="{4D3B805D-9DC5-4710-AF4B-56ABA06C4C53}"/>
    <cellStyle name="Comma 7 3 7 2" xfId="12454" xr:uid="{AB7CD152-9E24-43C3-AE8D-8C8061F630ED}"/>
    <cellStyle name="Comma 7 3 7 2 2" xfId="12455" xr:uid="{F46262F8-8E65-4041-B1DE-E9DAC1130FD8}"/>
    <cellStyle name="Comma 7 3 7 2 3" xfId="12456" xr:uid="{F0C81EA4-0983-4E3B-A794-6EB62038A597}"/>
    <cellStyle name="Comma 7 3 7 2 4" xfId="12457" xr:uid="{FE756051-1081-4C26-AEC6-C5C3F6887D81}"/>
    <cellStyle name="Comma 7 3 7 2 5" xfId="12458" xr:uid="{17481F49-2496-4CDA-BED9-EAC5F5081D7C}"/>
    <cellStyle name="Comma 7 3 7 3" xfId="12459" xr:uid="{C04D4374-E478-4C74-BFA2-F40649CEE3F0}"/>
    <cellStyle name="Comma 7 3 7 4" xfId="12460" xr:uid="{85CF14F5-160E-44F0-8F93-E9175A668CC5}"/>
    <cellStyle name="Comma 7 3 7 5" xfId="12461" xr:uid="{815B29E1-6113-4117-89A2-1B3F6DAA9405}"/>
    <cellStyle name="Comma 7 3 7 6" xfId="12462" xr:uid="{ED129DC5-E0CD-42DB-BC41-9B8421C689A8}"/>
    <cellStyle name="Comma 7 3 8" xfId="12463" xr:uid="{4526DFCB-BD85-4450-8933-2D42754A96FA}"/>
    <cellStyle name="Comma 7 3 8 2" xfId="12464" xr:uid="{3FC87908-73D6-40DD-B283-0CD7D66C4C5D}"/>
    <cellStyle name="Comma 7 3 8 2 2" xfId="12465" xr:uid="{E48DE0D4-E887-48B8-884D-8E3CEA613054}"/>
    <cellStyle name="Comma 7 3 8 2 3" xfId="12466" xr:uid="{F06199CC-CD63-45F4-AA82-F99E031E3AF4}"/>
    <cellStyle name="Comma 7 3 8 2 4" xfId="12467" xr:uid="{2BDECA14-E313-42A8-BBD4-105F813D8BB3}"/>
    <cellStyle name="Comma 7 3 8 2 5" xfId="12468" xr:uid="{7EE33579-02B1-4BD3-81AF-621B4CB4EF87}"/>
    <cellStyle name="Comma 7 3 8 3" xfId="12469" xr:uid="{57878139-4165-4627-91F0-347A0B4842AF}"/>
    <cellStyle name="Comma 7 3 8 4" xfId="12470" xr:uid="{C73C8639-4FA2-4CC1-8335-F30D18A4F78B}"/>
    <cellStyle name="Comma 7 3 8 5" xfId="12471" xr:uid="{E08540DD-CF79-4289-A746-393606DE6869}"/>
    <cellStyle name="Comma 7 3 8 6" xfId="12472" xr:uid="{15FE9B25-2164-4808-AC71-E594C8B64AE6}"/>
    <cellStyle name="Comma 7 3 9" xfId="12473" xr:uid="{4F812156-BE81-4015-904F-E6BB686A7445}"/>
    <cellStyle name="Comma 7 3 9 2" xfId="12474" xr:uid="{19A3060B-83AB-4D63-A448-D596BA1EDC85}"/>
    <cellStyle name="Comma 7 3 9 2 2" xfId="12475" xr:uid="{BD30EF90-513D-441F-B5E6-AE0ADE531555}"/>
    <cellStyle name="Comma 7 3 9 2 3" xfId="12476" xr:uid="{177DD83A-0001-4B26-9AE2-02A4551870AF}"/>
    <cellStyle name="Comma 7 3 9 2 4" xfId="12477" xr:uid="{8DF0B469-A31F-4F3D-A844-A8E48A095961}"/>
    <cellStyle name="Comma 7 3 9 2 5" xfId="12478" xr:uid="{18CE74B7-1754-4783-B725-67250810921A}"/>
    <cellStyle name="Comma 7 3 9 3" xfId="12479" xr:uid="{D28CF400-D6DC-4641-A4F1-5629B9DB48AD}"/>
    <cellStyle name="Comma 7 3 9 4" xfId="12480" xr:uid="{36C90266-D652-4D9F-BC3A-11BF7C3B9E3A}"/>
    <cellStyle name="Comma 7 3 9 5" xfId="12481" xr:uid="{8ECC8D84-F8A4-46EB-B463-83AE6B9F0587}"/>
    <cellStyle name="Comma 7 3 9 6" xfId="12482" xr:uid="{804C0D50-33B0-40A8-B150-5A492D5FBDE8}"/>
    <cellStyle name="Comma 7 4" xfId="12483" xr:uid="{B267B167-CE0C-47D2-8503-E8CA82A08B83}"/>
    <cellStyle name="Comma 7 4 2" xfId="12484" xr:uid="{319A3029-FE26-4722-A641-29DEF85CCEEC}"/>
    <cellStyle name="Comma 7 4 2 2" xfId="12485" xr:uid="{235A8B86-8D81-49D1-8434-A7CC24E2A544}"/>
    <cellStyle name="Comma 7 4 2 3" xfId="12486" xr:uid="{B19957FE-5232-4F98-947D-5F2E6D30BE44}"/>
    <cellStyle name="Comma 7 4 2 4" xfId="12487" xr:uid="{96C8DFF6-D78D-4CDF-920D-13733C774383}"/>
    <cellStyle name="Comma 7 4 2 5" xfId="12488" xr:uid="{C23981F9-42F5-4273-A262-4782C31AB913}"/>
    <cellStyle name="Comma 7 4 3" xfId="12489" xr:uid="{87339A74-D4AE-4798-9392-6630603C0FD0}"/>
    <cellStyle name="Comma 7 4 3 2" xfId="12490" xr:uid="{C070D689-19BF-4E4F-879F-7CC79EF2EDB4}"/>
    <cellStyle name="Comma 7 4 4" xfId="12491" xr:uid="{2D95037D-F1B9-47B7-B148-834F055A5BA9}"/>
    <cellStyle name="Comma 7 4 5" xfId="12492" xr:uid="{8EDF45DF-2328-43ED-9D35-B14F85BD5371}"/>
    <cellStyle name="Comma 7 4 6" xfId="12493" xr:uid="{3EC649F0-EB7B-47C0-BB1C-A17F83B305EE}"/>
    <cellStyle name="Comma 7 4 7" xfId="12494" xr:uid="{1EEDC093-76BD-43BF-B32C-30234D827EC6}"/>
    <cellStyle name="Comma 7 4 8" xfId="12495" xr:uid="{F011ECB4-76B6-4089-92CD-000EC0A02C05}"/>
    <cellStyle name="Comma 7 5" xfId="12496" xr:uid="{1FBA598E-E494-4450-8AFE-4DC443F4319C}"/>
    <cellStyle name="Comma 7 5 2" xfId="12497" xr:uid="{54471E02-00EE-486B-891B-21A6001F0345}"/>
    <cellStyle name="Comma 7 5 2 2" xfId="12498" xr:uid="{AEA85C0C-9888-4AC5-88E5-CA31BA40ED66}"/>
    <cellStyle name="Comma 7 5 2 3" xfId="12499" xr:uid="{2169EB08-4CB1-4FCB-95E9-8BB8D1C4AF90}"/>
    <cellStyle name="Comma 7 5 2 4" xfId="12500" xr:uid="{ECED5007-CFD3-4151-B7F6-B0214195D261}"/>
    <cellStyle name="Comma 7 5 2 5" xfId="12501" xr:uid="{F9181ED3-C363-422E-9E38-4EE9DD7BDB64}"/>
    <cellStyle name="Comma 7 5 3" xfId="12502" xr:uid="{432228F6-30F3-4DF2-BD52-CA1A2A5D16F2}"/>
    <cellStyle name="Comma 7 5 4" xfId="12503" xr:uid="{E984AC03-1D9B-4ED1-B1FF-6735ECF1E12D}"/>
    <cellStyle name="Comma 7 5 5" xfId="12504" xr:uid="{A723D4E6-0487-4A96-9958-2C5D891AF683}"/>
    <cellStyle name="Comma 7 5 6" xfId="12505" xr:uid="{4FDA13BA-CAF1-4036-8F95-4AEA09FEC4DE}"/>
    <cellStyle name="Comma 7 5 7" xfId="12506" xr:uid="{83E5D028-36AE-4E15-A681-FCF2F44CBE35}"/>
    <cellStyle name="Comma 7 6" xfId="12507" xr:uid="{E6DE2E49-80FD-4587-BD20-1653110C296E}"/>
    <cellStyle name="Comma 7 6 2" xfId="12508" xr:uid="{57B6618D-918D-49C2-961C-6740921268F8}"/>
    <cellStyle name="Comma 7 6 2 2" xfId="12509" xr:uid="{854D14D5-E142-449F-BB18-416035271F3A}"/>
    <cellStyle name="Comma 7 6 2 3" xfId="12510" xr:uid="{B48AAF94-FB0F-4131-9535-89C3655EB7DC}"/>
    <cellStyle name="Comma 7 6 2 4" xfId="12511" xr:uid="{1B3E6490-B9A6-4548-BA2E-ED25B7EE765D}"/>
    <cellStyle name="Comma 7 6 2 5" xfId="12512" xr:uid="{EF2083DC-C221-434E-A22F-F6935ED17D50}"/>
    <cellStyle name="Comma 7 6 3" xfId="12513" xr:uid="{4E721FDE-5D1E-4371-AE73-66FD2B87DDB1}"/>
    <cellStyle name="Comma 7 6 4" xfId="12514" xr:uid="{3EF434A1-03C5-4161-9806-FDA5136A9409}"/>
    <cellStyle name="Comma 7 6 5" xfId="12515" xr:uid="{6BE2D0A3-AF01-46A6-A854-1D05CC660E77}"/>
    <cellStyle name="Comma 7 6 6" xfId="12516" xr:uid="{9F89AA7E-1E97-4829-9DE0-17A379708755}"/>
    <cellStyle name="Comma 7 7" xfId="12517" xr:uid="{19BC0E2D-E0EA-403C-9508-5B20BED5849E}"/>
    <cellStyle name="Comma 7 7 2" xfId="12518" xr:uid="{629390EF-C54A-4886-9586-243B2A5BFF2A}"/>
    <cellStyle name="Comma 7 7 2 2" xfId="12519" xr:uid="{E813D8D3-D787-49A3-A23D-76280760490A}"/>
    <cellStyle name="Comma 7 7 2 3" xfId="12520" xr:uid="{9991E324-90B5-43DD-943A-43BF25B10C88}"/>
    <cellStyle name="Comma 7 7 2 4" xfId="12521" xr:uid="{BF9B5C58-466F-4AB3-ABDF-D761A6DAE5C1}"/>
    <cellStyle name="Comma 7 7 2 5" xfId="12522" xr:uid="{D7F20D0E-A20E-489C-BDB6-2DE403452BC6}"/>
    <cellStyle name="Comma 7 7 3" xfId="12523" xr:uid="{09E60167-8687-4542-B01D-ECC1482C1129}"/>
    <cellStyle name="Comma 7 7 4" xfId="12524" xr:uid="{36BCD021-8737-4E7B-8CEC-AC0FBBCF5E19}"/>
    <cellStyle name="Comma 7 7 5" xfId="12525" xr:uid="{07BCFB0E-4D46-4B4C-899C-B4D650425CD9}"/>
    <cellStyle name="Comma 7 7 6" xfId="12526" xr:uid="{6A6C19D9-97D7-4AD7-AD25-D1EC85AB4999}"/>
    <cellStyle name="Comma 7 8" xfId="12527" xr:uid="{942D932C-7F6A-4268-ADB6-4F2DFD461713}"/>
    <cellStyle name="Comma 7 8 2" xfId="12528" xr:uid="{9C040A33-D449-4DBC-906E-B359CF1D089F}"/>
    <cellStyle name="Comma 7 8 2 2" xfId="12529" xr:uid="{A1680E10-7CC6-463B-A628-3A88AD71CA3B}"/>
    <cellStyle name="Comma 7 8 2 3" xfId="12530" xr:uid="{A6B0CC79-126E-4CB6-A4B8-4B49655A3794}"/>
    <cellStyle name="Comma 7 8 2 4" xfId="12531" xr:uid="{1C007B06-3224-4A6F-B72A-E095F2898F16}"/>
    <cellStyle name="Comma 7 8 2 5" xfId="12532" xr:uid="{3A0D4D9A-E814-4A54-BD70-AD498DAA8715}"/>
    <cellStyle name="Comma 7 8 3" xfId="12533" xr:uid="{675B1E92-DAEC-43C3-87E4-4E45165D2EA4}"/>
    <cellStyle name="Comma 7 8 4" xfId="12534" xr:uid="{AD440A8E-D6E9-4418-999F-16A65BFDDD2E}"/>
    <cellStyle name="Comma 7 8 5" xfId="12535" xr:uid="{3ADA8EF2-D05E-40C3-83B4-BF8CC7F9CB03}"/>
    <cellStyle name="Comma 7 8 6" xfId="12536" xr:uid="{0004D9B7-380C-4BF2-A50F-47A0044ECF6A}"/>
    <cellStyle name="Comma 7 9" xfId="12537" xr:uid="{A4713129-0203-45FB-96DC-0E20D513B21E}"/>
    <cellStyle name="Comma 7 9 2" xfId="12538" xr:uid="{CBF0393A-E502-48B6-8D15-7A1AA679ED07}"/>
    <cellStyle name="Comma 7 9 2 2" xfId="12539" xr:uid="{77086AF8-AD80-4709-BE15-B7DCFB9BB3BA}"/>
    <cellStyle name="Comma 7 9 2 3" xfId="12540" xr:uid="{4FAB2050-C0D9-4BCF-8121-86FA8E97ABF1}"/>
    <cellStyle name="Comma 7 9 2 4" xfId="12541" xr:uid="{C87D18F2-8E7C-4BFB-B2A0-620C4B28B38E}"/>
    <cellStyle name="Comma 7 9 2 5" xfId="12542" xr:uid="{E841B59D-0093-4480-AFAE-AC2923CDC896}"/>
    <cellStyle name="Comma 7 9 3" xfId="12543" xr:uid="{3A8E1C23-865C-4A6A-8683-D65BE93822DE}"/>
    <cellStyle name="Comma 7 9 4" xfId="12544" xr:uid="{63DD603D-0423-410A-ADBA-BB153ABA123E}"/>
    <cellStyle name="Comma 7 9 5" xfId="12545" xr:uid="{59A6EDC0-C9BF-4CA6-921E-7A4A566A83B0}"/>
    <cellStyle name="Comma 7 9 6" xfId="12546" xr:uid="{C19EB7B1-A286-492D-A506-0561EEE246C1}"/>
    <cellStyle name="Comma 8" xfId="12547" xr:uid="{C4B435D0-1580-4844-B7C5-11E75C7BB8A9}"/>
    <cellStyle name="Comma 8 10" xfId="12548" xr:uid="{3BAB5FD1-9052-4FBB-BA29-DAE42F2B104D}"/>
    <cellStyle name="Comma 8 11" xfId="12549" xr:uid="{DB650995-CD90-42C8-A10B-45EDE5F05D33}"/>
    <cellStyle name="Comma 8 12" xfId="12550" xr:uid="{97D7D258-F3C4-45BF-AC73-B5EEC000B3BE}"/>
    <cellStyle name="Comma 8 2" xfId="12551" xr:uid="{C68ADFDA-555E-4F0C-AD49-2E140638C8A4}"/>
    <cellStyle name="Comma 8 2 2" xfId="12552" xr:uid="{0451B504-1D61-45DE-BF35-EEA1D10C23F1}"/>
    <cellStyle name="Comma 8 2 2 2" xfId="12553" xr:uid="{D70994E9-4A75-4F91-8371-6E39319B3F21}"/>
    <cellStyle name="Comma 8 2 2 3" xfId="12554" xr:uid="{D86C55EA-FA50-438A-9B81-A47B558277FA}"/>
    <cellStyle name="Comma 8 2 2 4" xfId="12555" xr:uid="{E46B3242-5915-41CF-8FF4-9DDC7A58227E}"/>
    <cellStyle name="Comma 8 2 2 5" xfId="12556" xr:uid="{1A757EAA-A5B6-4D74-9775-C37C6CCE476F}"/>
    <cellStyle name="Comma 8 2 3" xfId="12557" xr:uid="{09837B13-389D-4057-B4FE-CD55FB44492B}"/>
    <cellStyle name="Comma 8 2 3 2" xfId="12558" xr:uid="{45B3CB4A-C85E-4AC6-9D84-A8164C4C2D15}"/>
    <cellStyle name="Comma 8 2 3 3" xfId="12559" xr:uid="{D9433F2E-C1EE-4D74-91E9-410CDD03E68F}"/>
    <cellStyle name="Comma 8 2 4" xfId="12560" xr:uid="{160626FB-7005-44AC-80C0-470C0F016154}"/>
    <cellStyle name="Comma 8 2 5" xfId="12561" xr:uid="{B337BF5D-B1CD-48C6-8A23-7E285EF97E9B}"/>
    <cellStyle name="Comma 8 2 6" xfId="12562" xr:uid="{2BED2A84-8735-4D3A-9815-B34C948351A2}"/>
    <cellStyle name="Comma 8 3" xfId="12563" xr:uid="{B70DA332-ACB4-4001-BD28-B4896DB4623D}"/>
    <cellStyle name="Comma 8 3 2" xfId="12564" xr:uid="{BFDD39BA-1C0E-4170-B25E-C6D23A5945BF}"/>
    <cellStyle name="Comma 8 3 2 2" xfId="12565" xr:uid="{FE0DA5BB-FB6F-44A6-BB1A-181E8471EE5D}"/>
    <cellStyle name="Comma 8 3 2 3" xfId="12566" xr:uid="{E3738066-1592-41D1-8825-5E1F703509C4}"/>
    <cellStyle name="Comma 8 3 2 4" xfId="12567" xr:uid="{D17FF22A-9481-4A34-9BCC-02330DD628A9}"/>
    <cellStyle name="Comma 8 3 2 5" xfId="12568" xr:uid="{7173CE9A-A264-423C-A835-DB7285911C7F}"/>
    <cellStyle name="Comma 8 3 3" xfId="12569" xr:uid="{5D4F8D8B-C115-4E12-9181-141C5554410A}"/>
    <cellStyle name="Comma 8 3 4" xfId="12570" xr:uid="{2ADE83A9-72FF-4F50-8B4D-20895748A60A}"/>
    <cellStyle name="Comma 8 3 5" xfId="12571" xr:uid="{1FE27AAC-3C9C-4D83-BCA9-577497C08E41}"/>
    <cellStyle name="Comma 8 3 6" xfId="12572" xr:uid="{290899DA-C439-45E3-A19B-017B81D5FD1F}"/>
    <cellStyle name="Comma 8 4" xfId="12573" xr:uid="{04356523-4B4D-4DBD-B266-04D90DE50112}"/>
    <cellStyle name="Comma 8 4 2" xfId="12574" xr:uid="{121187B7-8A9A-4BC9-85C6-4C4FAB9FBA4C}"/>
    <cellStyle name="Comma 8 4 2 2" xfId="12575" xr:uid="{84FC9627-FF93-4625-AFAD-3F0089EA1B99}"/>
    <cellStyle name="Comma 8 4 2 3" xfId="12576" xr:uid="{A41397E9-D8C7-4CB0-A647-C2B4D8B340ED}"/>
    <cellStyle name="Comma 8 4 2 4" xfId="12577" xr:uid="{7EF0213E-C836-443C-9A6A-FF3FD4D2E7B5}"/>
    <cellStyle name="Comma 8 4 2 5" xfId="12578" xr:uid="{DF3E450F-D053-47EA-B7A9-CFA6807A2358}"/>
    <cellStyle name="Comma 8 4 3" xfId="12579" xr:uid="{9A9D3A58-2123-440F-A342-C2BCB04111F5}"/>
    <cellStyle name="Comma 8 4 4" xfId="12580" xr:uid="{5A608AFB-FA2B-48F1-ADA1-230C1B6B433A}"/>
    <cellStyle name="Comma 8 4 5" xfId="12581" xr:uid="{4296D618-9C7C-4C8B-91B8-45A7DAF70DC1}"/>
    <cellStyle name="Comma 8 4 6" xfId="12582" xr:uid="{814A7590-932E-4CDB-96C3-3FF6F999474B}"/>
    <cellStyle name="Comma 8 5" xfId="12583" xr:uid="{1B96AF24-EEE4-48B9-84A8-14AF4138E60F}"/>
    <cellStyle name="Comma 8 5 2" xfId="12584" xr:uid="{EA6C92DB-BEF7-4593-96E5-4EF32D0B1558}"/>
    <cellStyle name="Comma 8 5 2 2" xfId="12585" xr:uid="{97ED006D-BD16-4AF5-8AAE-A742F350A052}"/>
    <cellStyle name="Comma 8 5 2 3" xfId="12586" xr:uid="{FD635F05-B9BB-4FD2-9ED5-A1B80BCE62EA}"/>
    <cellStyle name="Comma 8 5 2 4" xfId="12587" xr:uid="{7E8B26BC-B5C3-446C-A1B9-6C7BCA63D641}"/>
    <cellStyle name="Comma 8 5 2 5" xfId="12588" xr:uid="{035FB8F0-E408-4A9E-A349-61C50982124B}"/>
    <cellStyle name="Comma 8 5 3" xfId="12589" xr:uid="{E5495529-43A5-4D67-95B3-B1D8016AAC3C}"/>
    <cellStyle name="Comma 8 5 4" xfId="12590" xr:uid="{AADC040E-7948-408A-B075-3FA5AF81CB7A}"/>
    <cellStyle name="Comma 8 5 5" xfId="12591" xr:uid="{5A6BAA62-5149-4332-9F31-AD25FFF66850}"/>
    <cellStyle name="Comma 8 5 6" xfId="12592" xr:uid="{D67EBE98-9375-4D46-BD01-4C3B8C4A3EFE}"/>
    <cellStyle name="Comma 8 6" xfId="12593" xr:uid="{6BCCF47B-04D1-41BF-A463-748BBEE67095}"/>
    <cellStyle name="Comma 8 6 2" xfId="12594" xr:uid="{E3691482-B48B-413E-9E10-93594F33A219}"/>
    <cellStyle name="Comma 8 6 2 2" xfId="12595" xr:uid="{53BE1DF6-7CFD-4CE3-925A-3233B0E29461}"/>
    <cellStyle name="Comma 8 6 2 3" xfId="12596" xr:uid="{9A3CB4C7-FDE2-4459-9594-12D89577040D}"/>
    <cellStyle name="Comma 8 6 2 4" xfId="12597" xr:uid="{C3BD5454-50D6-41BF-877A-DB98AC540739}"/>
    <cellStyle name="Comma 8 6 2 5" xfId="12598" xr:uid="{D88295E3-FFD1-486B-89D0-60CE3D5EC869}"/>
    <cellStyle name="Comma 8 6 3" xfId="12599" xr:uid="{15F8EC2F-49F2-473E-BDA9-C56C1B12B984}"/>
    <cellStyle name="Comma 8 6 4" xfId="12600" xr:uid="{3C4E8439-389B-4002-A786-1C3E6ECFB7C8}"/>
    <cellStyle name="Comma 8 6 5" xfId="12601" xr:uid="{8C67F16A-AF63-403B-BA24-45440E6A33AE}"/>
    <cellStyle name="Comma 8 6 6" xfId="12602" xr:uid="{B9A83DC0-3226-480C-B3A6-C08949301352}"/>
    <cellStyle name="Comma 8 7" xfId="12603" xr:uid="{FEB42C36-E017-42A8-86A2-1C5F32C42403}"/>
    <cellStyle name="Comma 8 7 2" xfId="12604" xr:uid="{C3CEAA9A-49F3-4DDC-B6C7-CB7FE04E70DC}"/>
    <cellStyle name="Comma 8 7 2 2" xfId="12605" xr:uid="{828EAF55-A31D-4E4C-B1A0-C64548544BE8}"/>
    <cellStyle name="Comma 8 7 2 3" xfId="12606" xr:uid="{F6B2EC76-1A5A-48A0-A41A-1C385408918A}"/>
    <cellStyle name="Comma 8 7 2 4" xfId="12607" xr:uid="{A783C571-F88C-4BE3-ABF9-039E625F3178}"/>
    <cellStyle name="Comma 8 7 2 5" xfId="12608" xr:uid="{D4C71B00-8FBC-4462-98CE-A6E07AFC3D57}"/>
    <cellStyle name="Comma 8 7 3" xfId="12609" xr:uid="{A9E6E39D-7A99-4390-B6F3-5028292525AD}"/>
    <cellStyle name="Comma 8 7 4" xfId="12610" xr:uid="{263A3B1A-D4F5-40BE-B002-30B6FF1A0566}"/>
    <cellStyle name="Comma 8 7 5" xfId="12611" xr:uid="{A23437F3-6355-4951-81BD-51CFCC4D2C95}"/>
    <cellStyle name="Comma 8 7 6" xfId="12612" xr:uid="{EE318511-9A7A-4727-8796-62C51DB36CC1}"/>
    <cellStyle name="Comma 8 8" xfId="12613" xr:uid="{18C25C64-7303-40A9-8035-9EBDA7779A00}"/>
    <cellStyle name="Comma 8 8 2" xfId="12614" xr:uid="{8009B007-81B4-488C-9783-7D93EA97B261}"/>
    <cellStyle name="Comma 8 8 2 2" xfId="12615" xr:uid="{6CD4CB00-CC4E-4CAD-82FC-6CDE2D9744E2}"/>
    <cellStyle name="Comma 8 8 2 3" xfId="12616" xr:uid="{5248CB49-503B-4C36-A994-6F4E3754BB55}"/>
    <cellStyle name="Comma 8 8 2 4" xfId="12617" xr:uid="{32C9D7A4-3AF8-43A1-A4E0-FDC998421CD7}"/>
    <cellStyle name="Comma 8 8 2 5" xfId="12618" xr:uid="{A74426EC-B5BC-450B-812D-DA7D264B241C}"/>
    <cellStyle name="Comma 8 8 3" xfId="12619" xr:uid="{DEE38989-FF65-4D1C-957F-EB08E1F0741D}"/>
    <cellStyle name="Comma 8 8 4" xfId="12620" xr:uid="{F41B0D2D-97FD-4088-904C-CB4558EBC632}"/>
    <cellStyle name="Comma 8 8 5" xfId="12621" xr:uid="{7EC7735D-D50A-47C8-9BE8-9108CDA33F9F}"/>
    <cellStyle name="Comma 8 8 6" xfId="12622" xr:uid="{204B209B-CF39-4019-9182-80EB232543B9}"/>
    <cellStyle name="Comma 8 9" xfId="12623" xr:uid="{86041104-4D84-4CFC-90C5-B7F0915D01E0}"/>
    <cellStyle name="Comma 9" xfId="12624" xr:uid="{7BC6782B-0440-41CE-9DAB-C14D24FCB4A5}"/>
    <cellStyle name="Comma 9 10" xfId="12625" xr:uid="{5E878A30-695D-4A56-BE9F-2231B2A64B2D}"/>
    <cellStyle name="Comma 9 10 2" xfId="12626" xr:uid="{25A782E7-B630-45A9-9BA9-7EE2C0BB69ED}"/>
    <cellStyle name="Comma 9 10 3" xfId="12627" xr:uid="{07D76EC4-5B69-48BA-818F-2397D175BA3C}"/>
    <cellStyle name="Comma 9 10 4" xfId="12628" xr:uid="{BB9CA125-B2D7-4639-9827-D81950518AC6}"/>
    <cellStyle name="Comma 9 10 5" xfId="12629" xr:uid="{E3475645-B70C-4BDF-BA15-F49DD59FA957}"/>
    <cellStyle name="Comma 9 11" xfId="12630" xr:uid="{30CF5717-4404-451D-AD9D-385D81B0FAC9}"/>
    <cellStyle name="Comma 9 11 2" xfId="12631" xr:uid="{CFD69CBB-6F41-4391-8C58-D6E13213F0A4}"/>
    <cellStyle name="Comma 9 12" xfId="12632" xr:uid="{D16245D1-FDDD-4BE2-B50D-E29D9940AF76}"/>
    <cellStyle name="Comma 9 13" xfId="12633" xr:uid="{5D284495-B30F-4D5B-BE5A-ED107F73C4A5}"/>
    <cellStyle name="Comma 9 14" xfId="12634" xr:uid="{1160BF20-7201-49FC-A01C-45A819736D2B}"/>
    <cellStyle name="Comma 9 15" xfId="12635" xr:uid="{6BCFAD5B-0141-4BF2-BE38-B742F454E8B5}"/>
    <cellStyle name="Comma 9 16" xfId="12636" xr:uid="{561873C7-1B07-49A1-B483-C5E7883F7A41}"/>
    <cellStyle name="Comma 9 2" xfId="12637" xr:uid="{9DA62974-D58D-486A-A1C2-A452A78FAF98}"/>
    <cellStyle name="Comma 9 2 2" xfId="12638" xr:uid="{ADC04C46-4ECA-4F5B-9CC9-B741B12F771D}"/>
    <cellStyle name="Comma 9 2 2 2" xfId="12639" xr:uid="{0B11A5E5-0FF5-40B4-A790-A02BC2841C39}"/>
    <cellStyle name="Comma 9 2 2 3" xfId="12640" xr:uid="{8FAB721F-B555-4823-B35F-3F01C1D43B58}"/>
    <cellStyle name="Comma 9 2 2 4" xfId="12641" xr:uid="{70746EA5-DF6E-4E57-9DE0-26D41EA082A4}"/>
    <cellStyle name="Comma 9 2 2 5" xfId="12642" xr:uid="{5362FBBE-1498-4B7E-A67F-3EBB63D210D0}"/>
    <cellStyle name="Comma 9 2 3" xfId="12643" xr:uid="{55980F1F-92AF-476F-94D0-BB376DC66857}"/>
    <cellStyle name="Comma 9 2 4" xfId="12644" xr:uid="{8176920D-2DFC-4C23-A1C2-14183418C64E}"/>
    <cellStyle name="Comma 9 2 5" xfId="12645" xr:uid="{1DC63AF5-5A17-4D78-9AE0-C9540B7961AA}"/>
    <cellStyle name="Comma 9 2 6" xfId="12646" xr:uid="{E4198322-3CA0-4ABF-8F25-F323D6A2AAB4}"/>
    <cellStyle name="Comma 9 3" xfId="12647" xr:uid="{9C55E0BD-A01E-40F2-9BBA-66F18C175665}"/>
    <cellStyle name="Comma 9 3 2" xfId="12648" xr:uid="{BE8CE0C1-3D29-4A6D-BA5D-E70C6ADA9494}"/>
    <cellStyle name="Comma 9 3 2 2" xfId="12649" xr:uid="{B88401A2-D60B-4303-A87B-7291B4FAA2E4}"/>
    <cellStyle name="Comma 9 3 2 3" xfId="12650" xr:uid="{A8D3E919-BB27-40A8-9329-20004FBB2B28}"/>
    <cellStyle name="Comma 9 3 2 4" xfId="12651" xr:uid="{8661FD74-1141-40C8-B9C4-86088DCF1234}"/>
    <cellStyle name="Comma 9 3 2 5" xfId="12652" xr:uid="{5EC73274-F332-483A-83CB-D5CAE2C702B4}"/>
    <cellStyle name="Comma 9 3 3" xfId="12653" xr:uid="{163AC0F2-E3BD-40BB-AACB-1BE3BAFCB7E8}"/>
    <cellStyle name="Comma 9 3 4" xfId="12654" xr:uid="{FA250DAA-D2D1-4F1D-825B-825E4CB41715}"/>
    <cellStyle name="Comma 9 3 5" xfId="12655" xr:uid="{DA88FC0E-28C3-4C94-8927-15DFDD963466}"/>
    <cellStyle name="Comma 9 3 6" xfId="12656" xr:uid="{F3717826-B26E-401E-949A-743989483E39}"/>
    <cellStyle name="Comma 9 4" xfId="12657" xr:uid="{DCA3EFE8-6558-4800-862B-542A22FC2B77}"/>
    <cellStyle name="Comma 9 4 2" xfId="12658" xr:uid="{996036A6-A346-4560-B688-07BC4EBDA00D}"/>
    <cellStyle name="Comma 9 4 2 2" xfId="12659" xr:uid="{17101654-F262-44C5-9BE9-C3EB2A5E7EC6}"/>
    <cellStyle name="Comma 9 4 2 3" xfId="12660" xr:uid="{F9CD24E6-DF4E-4D34-9599-01ABEE6BCE8D}"/>
    <cellStyle name="Comma 9 4 2 4" xfId="12661" xr:uid="{5CD44E9C-625B-4906-B81B-5CD50E053263}"/>
    <cellStyle name="Comma 9 4 2 5" xfId="12662" xr:uid="{6E54F0A1-06BE-4A28-B0BB-031B5BA2CEF2}"/>
    <cellStyle name="Comma 9 4 3" xfId="12663" xr:uid="{053E7B1C-578A-40CC-B8BE-FE123D9D7FDB}"/>
    <cellStyle name="Comma 9 4 4" xfId="12664" xr:uid="{58E235E1-8FE5-483F-8AB5-4B549ED3D708}"/>
    <cellStyle name="Comma 9 4 5" xfId="12665" xr:uid="{8C06FFD8-7B60-4FAF-B2C6-507BBAE9606E}"/>
    <cellStyle name="Comma 9 4 6" xfId="12666" xr:uid="{E35FF743-EF4E-4639-920E-226A969CDC30}"/>
    <cellStyle name="Comma 9 5" xfId="12667" xr:uid="{DA45D824-7E02-4BE5-A76E-A9420CC5820B}"/>
    <cellStyle name="Comma 9 5 2" xfId="12668" xr:uid="{A8BCC366-A2B9-49AF-ABC5-861D0379BD7B}"/>
    <cellStyle name="Comma 9 5 2 2" xfId="12669" xr:uid="{ABB0B9CE-6EB3-4A58-9721-FF5F6452D665}"/>
    <cellStyle name="Comma 9 5 2 3" xfId="12670" xr:uid="{A55ECB34-7C04-48DA-92EB-EBE2BB09CDD9}"/>
    <cellStyle name="Comma 9 5 2 4" xfId="12671" xr:uid="{55CF8DA0-3C75-4DCB-B565-161B4AD93345}"/>
    <cellStyle name="Comma 9 5 2 5" xfId="12672" xr:uid="{C87549AC-AD60-44A7-B02C-DAA3E3D11751}"/>
    <cellStyle name="Comma 9 5 3" xfId="12673" xr:uid="{B4AE228B-6DF9-49B9-A97A-79F7D9C24947}"/>
    <cellStyle name="Comma 9 5 4" xfId="12674" xr:uid="{6577D090-02DA-4D08-9375-6872FCA0058F}"/>
    <cellStyle name="Comma 9 5 5" xfId="12675" xr:uid="{039976E4-BBE6-4161-AFA3-36ADF984D960}"/>
    <cellStyle name="Comma 9 5 6" xfId="12676" xr:uid="{A680950C-CE7E-470C-9B0E-AC34FD504239}"/>
    <cellStyle name="Comma 9 6" xfId="12677" xr:uid="{4DDAFB3E-C8C6-431E-8BAC-1E0DE6676905}"/>
    <cellStyle name="Comma 9 6 2" xfId="12678" xr:uid="{1D6D0AF0-6668-4329-BC06-A609440802AA}"/>
    <cellStyle name="Comma 9 6 2 2" xfId="12679" xr:uid="{E5B9C416-8E14-4194-8FE2-3AD1E2922F9A}"/>
    <cellStyle name="Comma 9 6 2 3" xfId="12680" xr:uid="{FD86A881-F3B2-4276-8B03-5177580966C2}"/>
    <cellStyle name="Comma 9 6 2 4" xfId="12681" xr:uid="{A46C1855-1D04-4E0D-97E9-D0E3EB8C7639}"/>
    <cellStyle name="Comma 9 6 2 5" xfId="12682" xr:uid="{57C1662D-35E1-415D-8592-5A42ECF89D1E}"/>
    <cellStyle name="Comma 9 6 3" xfId="12683" xr:uid="{FC59B14A-AC1C-4753-ADE3-6792586F5E9B}"/>
    <cellStyle name="Comma 9 6 4" xfId="12684" xr:uid="{D888CD05-5A29-42CF-B3AD-DFB24203C166}"/>
    <cellStyle name="Comma 9 6 5" xfId="12685" xr:uid="{576601BD-E42A-4709-B0AB-C03412783776}"/>
    <cellStyle name="Comma 9 6 6" xfId="12686" xr:uid="{9FED19B8-CE43-46DD-AA39-3D1F14EA9F4A}"/>
    <cellStyle name="Comma 9 7" xfId="12687" xr:uid="{D036224C-4547-4EF1-A64A-4462212BE0ED}"/>
    <cellStyle name="Comma 9 7 2" xfId="12688" xr:uid="{788AE07B-2B3D-4AF5-A07E-EE7599ED7E00}"/>
    <cellStyle name="Comma 9 7 2 2" xfId="12689" xr:uid="{612DCF27-1F67-4CB8-AB98-ACAF92786E7D}"/>
    <cellStyle name="Comma 9 7 2 3" xfId="12690" xr:uid="{A71F23DF-FE83-4C4F-8B04-5615F9880115}"/>
    <cellStyle name="Comma 9 7 2 4" xfId="12691" xr:uid="{0BB68D5D-E22D-450C-9B38-CEC728F762FB}"/>
    <cellStyle name="Comma 9 7 2 5" xfId="12692" xr:uid="{D3F4AE56-6300-4976-AFF3-DF0DBBB10B93}"/>
    <cellStyle name="Comma 9 7 3" xfId="12693" xr:uid="{8FB0E86C-3E45-4B66-944A-CE3FB8EF9E5C}"/>
    <cellStyle name="Comma 9 7 4" xfId="12694" xr:uid="{6B958CA6-27DE-4EE7-8AE5-5CE4DC54858A}"/>
    <cellStyle name="Comma 9 7 5" xfId="12695" xr:uid="{E9B1212C-F7E1-4A0E-913C-C1D4BA23EF26}"/>
    <cellStyle name="Comma 9 7 6" xfId="12696" xr:uid="{97DADEF9-CC06-4C64-983E-75AE38DC5C69}"/>
    <cellStyle name="Comma 9 8" xfId="12697" xr:uid="{10B007B6-A94F-4406-8AAF-FDFCB47D39B3}"/>
    <cellStyle name="Comma 9 8 2" xfId="12698" xr:uid="{28EC75EB-933B-4EB5-810D-BBADBF09C1F1}"/>
    <cellStyle name="Comma 9 8 2 2" xfId="12699" xr:uid="{6465D749-2982-45BC-943B-2B2273F80405}"/>
    <cellStyle name="Comma 9 8 2 3" xfId="12700" xr:uid="{3A28B261-33DB-4F82-909A-FBDAB023D1C2}"/>
    <cellStyle name="Comma 9 8 2 4" xfId="12701" xr:uid="{75034789-F50F-4EF0-923B-D26012BBDC3D}"/>
    <cellStyle name="Comma 9 8 2 5" xfId="12702" xr:uid="{729C2B8E-684B-4AB0-BB25-01AC9010DF0B}"/>
    <cellStyle name="Comma 9 8 3" xfId="12703" xr:uid="{B8005950-B67E-4E6B-A9D3-29CC610F8CD6}"/>
    <cellStyle name="Comma 9 8 4" xfId="12704" xr:uid="{DD124CA9-8084-4A16-A8E0-C1D9640FE955}"/>
    <cellStyle name="Comma 9 8 5" xfId="12705" xr:uid="{98ACC3E0-8293-4C95-805E-7A4458DC9F6C}"/>
    <cellStyle name="Comma 9 8 6" xfId="12706" xr:uid="{97FE2786-CF52-43E4-A4A7-6EA684922C82}"/>
    <cellStyle name="Comma 9 9" xfId="12707" xr:uid="{C2035322-74BF-456E-B9F7-05521E11B167}"/>
    <cellStyle name="Comma 9 9 2" xfId="12708" xr:uid="{84D5DB6F-EF03-42AB-BAAD-323C57C7908D}"/>
    <cellStyle name="Comma 9 9 2 2" xfId="12709" xr:uid="{F5A7F6D9-C934-49D4-A2C8-11C50572EB03}"/>
    <cellStyle name="Comma 9 9 2 3" xfId="12710" xr:uid="{C9EA0C9A-3E5C-4BAC-9A0C-060B1FA0B413}"/>
    <cellStyle name="Comma 9 9 2 4" xfId="12711" xr:uid="{DA60E46F-1174-40A4-8406-EC996EBE1237}"/>
    <cellStyle name="Comma 9 9 2 5" xfId="12712" xr:uid="{D7F5737D-C29C-4F70-9170-E43824E2BAFA}"/>
    <cellStyle name="Comma 9 9 3" xfId="12713" xr:uid="{DBA28873-9FBF-4316-898F-4B1CAAB79564}"/>
    <cellStyle name="Comma 9 9 4" xfId="12714" xr:uid="{9CE0FAF9-2FE6-4908-BB1E-455E694BC910}"/>
    <cellStyle name="Comma 9 9 5" xfId="12715" xr:uid="{E1367232-25F3-49BF-94F8-2D5730716B50}"/>
    <cellStyle name="Comma 9 9 6" xfId="12716" xr:uid="{056A4031-8A5F-41E1-9A63-645050E11FDB}"/>
    <cellStyle name="Commentaire" xfId="12717" xr:uid="{0610F8FD-FB6B-4B21-B02A-79C94F8DCC4B}"/>
    <cellStyle name="Commentaire 10" xfId="12718" xr:uid="{7CA7C386-9C23-4E26-ADBB-037ABED173CE}"/>
    <cellStyle name="Commentaire 10 2" xfId="12719" xr:uid="{68709602-61CD-4448-B579-AB2B727953CB}"/>
    <cellStyle name="Commentaire 10 3" xfId="12720" xr:uid="{527D0F99-36EA-45AD-8231-6F4A81509C6F}"/>
    <cellStyle name="Commentaire 10 4" xfId="12721" xr:uid="{E65E65FD-8AC9-41B6-A619-63FD1F49FA29}"/>
    <cellStyle name="Commentaire 11" xfId="12722" xr:uid="{9D7C2B10-AFE3-4F3F-B48B-20DE8D7676AE}"/>
    <cellStyle name="Commentaire 12" xfId="12723" xr:uid="{29DD0D89-ED40-42AD-A532-D49D3C8D0C71}"/>
    <cellStyle name="Commentaire 13" xfId="12724" xr:uid="{461E22D7-CE93-49C2-8E14-9309A96C5DF1}"/>
    <cellStyle name="Commentaire 2" xfId="12725" xr:uid="{BEF48602-D6FA-47B5-81ED-AEAC6F214E74}"/>
    <cellStyle name="Commentaire 2 10" xfId="12726" xr:uid="{1207C379-72EF-4732-B7E3-F1201334CAFF}"/>
    <cellStyle name="Commentaire 2 11" xfId="12727" xr:uid="{DBD43261-B9C5-4D9D-8430-636AA439B9EC}"/>
    <cellStyle name="Commentaire 2 12" xfId="12728" xr:uid="{AB78212C-B502-40E0-8A58-D897BFEEE1C2}"/>
    <cellStyle name="Commentaire 2 2" xfId="12729" xr:uid="{948F1499-48A9-4481-BE3A-D4C2E8458AC4}"/>
    <cellStyle name="Commentaire 2 2 2" xfId="12730" xr:uid="{39FC5C2A-C013-4D68-8474-A0F094375C80}"/>
    <cellStyle name="Commentaire 2 2 3" xfId="12731" xr:uid="{ACEEB5B5-265B-47E6-8157-65C8A5CEB7FB}"/>
    <cellStyle name="Commentaire 2 2 4" xfId="12732" xr:uid="{8410F527-40EC-4961-8DFF-64DB2803D1CB}"/>
    <cellStyle name="Commentaire 2 3" xfId="12733" xr:uid="{80BC999C-7F43-44C2-A727-EE14B3428985}"/>
    <cellStyle name="Commentaire 2 3 2" xfId="12734" xr:uid="{DF79DF32-38A3-49D8-843F-2EB0A919E2DE}"/>
    <cellStyle name="Commentaire 2 3 3" xfId="12735" xr:uid="{F34A1CA0-A93A-41C7-BED9-26FBB7B28166}"/>
    <cellStyle name="Commentaire 2 3 4" xfId="12736" xr:uid="{4846ED57-25C6-4737-8B7F-BD808EFFBC3F}"/>
    <cellStyle name="Commentaire 2 4" xfId="12737" xr:uid="{2D8D614A-7313-45BD-8B62-25178E776A6A}"/>
    <cellStyle name="Commentaire 2 4 2" xfId="12738" xr:uid="{6D226B90-71E9-4418-B535-5894F192F974}"/>
    <cellStyle name="Commentaire 2 4 3" xfId="12739" xr:uid="{48813CD5-4EDC-4ADB-8B6E-8CB187A531DB}"/>
    <cellStyle name="Commentaire 2 4 4" xfId="12740" xr:uid="{F4DD5B66-41DB-4B62-8381-876C91626DB8}"/>
    <cellStyle name="Commentaire 2 5" xfId="12741" xr:uid="{022841F6-EFF6-4D34-A040-1D994CDA6CB9}"/>
    <cellStyle name="Commentaire 2 5 2" xfId="12742" xr:uid="{BA0509BE-98EB-4DD6-BDAA-011A6857BF73}"/>
    <cellStyle name="Commentaire 2 5 3" xfId="12743" xr:uid="{8834EE60-3493-409C-86F4-22A130D248AC}"/>
    <cellStyle name="Commentaire 2 5 4" xfId="12744" xr:uid="{ADEE7475-FCAB-40AA-B208-B7B31EE4F74B}"/>
    <cellStyle name="Commentaire 2 6" xfId="12745" xr:uid="{934BDC3C-ED38-4D1D-B841-8D8DBFE3A9E0}"/>
    <cellStyle name="Commentaire 2 6 2" xfId="12746" xr:uid="{805D226B-0606-45C0-BB52-3926BFD03520}"/>
    <cellStyle name="Commentaire 2 6 3" xfId="12747" xr:uid="{C1C56C8F-789E-4EC6-8CA1-65E7FFDFE496}"/>
    <cellStyle name="Commentaire 2 6 4" xfId="12748" xr:uid="{42A1754E-1DC0-4CBB-B6DB-B083F1687168}"/>
    <cellStyle name="Commentaire 2 7" xfId="12749" xr:uid="{E48CA381-FE66-48A0-8E91-648022C59675}"/>
    <cellStyle name="Commentaire 2 7 2" xfId="12750" xr:uid="{26900D6B-3412-4599-94B2-F1FDA5172E85}"/>
    <cellStyle name="Commentaire 2 7 3" xfId="12751" xr:uid="{5813870C-0F5D-4ACF-8D47-6E86C847228B}"/>
    <cellStyle name="Commentaire 2 7 4" xfId="12752" xr:uid="{F1C6057E-27C8-4E30-ADA2-429BDF25F090}"/>
    <cellStyle name="Commentaire 2 8" xfId="12753" xr:uid="{64BA687E-FF83-4C33-89E3-80838AF7DC4F}"/>
    <cellStyle name="Commentaire 2 8 2" xfId="12754" xr:uid="{A63F0447-930D-4F34-ACDE-9C9A4F156858}"/>
    <cellStyle name="Commentaire 2 8 3" xfId="12755" xr:uid="{CA23A098-9E0A-445F-A1B6-1759C6ADC13E}"/>
    <cellStyle name="Commentaire 2 8 4" xfId="12756" xr:uid="{3CD117A1-D911-4B9A-AFA8-407AB2C78639}"/>
    <cellStyle name="Commentaire 2 9" xfId="12757" xr:uid="{48546C80-94E5-4D18-845F-6F5962E016E9}"/>
    <cellStyle name="Commentaire 2 9 2" xfId="12758" xr:uid="{66527CF0-F3BE-4BDC-A8A3-6D23E782151B}"/>
    <cellStyle name="Commentaire 2 9 3" xfId="12759" xr:uid="{9DE85787-BEA5-409F-A7D8-4667042C7409}"/>
    <cellStyle name="Commentaire 2 9 4" xfId="12760" xr:uid="{6C8761EB-7916-4186-8219-25943653C139}"/>
    <cellStyle name="Commentaire 3" xfId="12761" xr:uid="{0B20AB0D-F219-405C-96CB-66006FBF588D}"/>
    <cellStyle name="Commentaire 3 2" xfId="12762" xr:uid="{48E86DC9-5854-47E2-AB2A-B970E4D70E7D}"/>
    <cellStyle name="Commentaire 3 3" xfId="12763" xr:uid="{B14E4015-E5FE-43AE-8340-3229E43EA7D6}"/>
    <cellStyle name="Commentaire 3 4" xfId="12764" xr:uid="{8B9512B2-6431-4B37-83A5-3B84B522EE29}"/>
    <cellStyle name="Commentaire 4" xfId="12765" xr:uid="{A7BDE7A1-6BD8-40D6-9DD8-3A8849F1BE85}"/>
    <cellStyle name="Commentaire 4 2" xfId="12766" xr:uid="{1274C507-4E62-4B52-BAAF-F6A56E094C03}"/>
    <cellStyle name="Commentaire 4 3" xfId="12767" xr:uid="{62EB3F30-6E27-4C9B-8043-80230CE78E71}"/>
    <cellStyle name="Commentaire 4 4" xfId="12768" xr:uid="{2C087265-0C30-4D96-8213-E485BEA9337C}"/>
    <cellStyle name="Commentaire 5" xfId="12769" xr:uid="{F99E6226-26A7-473E-8F09-275E7862E16B}"/>
    <cellStyle name="Commentaire 5 2" xfId="12770" xr:uid="{06C57349-079D-4773-835E-E9ADA2FB64C2}"/>
    <cellStyle name="Commentaire 5 3" xfId="12771" xr:uid="{7854DDF8-112D-4BD4-B892-FF30B8F1C4D7}"/>
    <cellStyle name="Commentaire 5 4" xfId="12772" xr:uid="{B04C12FD-7C6F-469B-95D9-5A04623B5B8A}"/>
    <cellStyle name="Commentaire 6" xfId="12773" xr:uid="{E43B8060-FCC9-424B-801F-04B8DFDC620A}"/>
    <cellStyle name="Commentaire 6 2" xfId="12774" xr:uid="{FD7394D3-2DB0-4C68-A12B-8AB82BF6BEFA}"/>
    <cellStyle name="Commentaire 6 3" xfId="12775" xr:uid="{B5E42C5D-43A8-4242-996C-F0FD89242B4A}"/>
    <cellStyle name="Commentaire 6 4" xfId="12776" xr:uid="{EA8E89AB-6FB4-4A9B-B325-FC7A4BB2BDCC}"/>
    <cellStyle name="Commentaire 7" xfId="12777" xr:uid="{E86E95D3-769A-42DD-A2F3-0E9CFECA650E}"/>
    <cellStyle name="Commentaire 7 2" xfId="12778" xr:uid="{9DA96FF8-5000-4E61-9C7E-59E273EBA1E6}"/>
    <cellStyle name="Commentaire 7 3" xfId="12779" xr:uid="{DC9D1FD4-D0CE-420F-8B94-51BB703C5764}"/>
    <cellStyle name="Commentaire 7 4" xfId="12780" xr:uid="{B8C64418-7D83-40A7-9D54-7C842D456DE1}"/>
    <cellStyle name="Commentaire 8" xfId="12781" xr:uid="{8897EF85-FD36-42F2-83CF-D5BFFA42798C}"/>
    <cellStyle name="Commentaire 8 2" xfId="12782" xr:uid="{8B44FE0C-ABC9-47D2-B2F8-15E7914FBC5C}"/>
    <cellStyle name="Commentaire 8 3" xfId="12783" xr:uid="{C54E85CB-E064-4040-A2E1-278BF84788BF}"/>
    <cellStyle name="Commentaire 8 4" xfId="12784" xr:uid="{C1259F9D-584E-4410-A3EE-733FCC5B4DB3}"/>
    <cellStyle name="Commentaire 9" xfId="12785" xr:uid="{14F8ABBD-8EDA-4208-BAC8-06C9C4D32167}"/>
    <cellStyle name="Commentaire 9 2" xfId="12786" xr:uid="{8F0387D7-766C-418F-84AB-09BDD221D440}"/>
    <cellStyle name="Commentaire 9 3" xfId="12787" xr:uid="{93413F7F-2F22-4F80-B4B4-14022D445344}"/>
    <cellStyle name="Commentaire 9 4" xfId="12788" xr:uid="{EE38E8E8-CA50-4525-836A-6800E82D2E89}"/>
    <cellStyle name="Constants" xfId="12789" xr:uid="{563AC745-CE22-404D-91E4-409E6BB8486C}"/>
    <cellStyle name="ContentsHyperlink" xfId="42337" xr:uid="{9B8D477F-C7C5-4AEF-B7F9-BB75685AB6DC}"/>
    <cellStyle name="Currency 2" xfId="81" xr:uid="{B96D4EA4-BE38-49E2-943A-9CBDA57B8043}"/>
    <cellStyle name="Currency 2 2" xfId="12790" xr:uid="{D39D5234-92BF-47AC-A119-F3C6216CEACE}"/>
    <cellStyle name="Currency 2 2 2" xfId="12791" xr:uid="{0B355F2E-FB8F-4EED-A6E8-09575AA60D97}"/>
    <cellStyle name="Currency 2 2 2 2" xfId="12792" xr:uid="{B6DEBBBF-EA09-4DBE-9C1A-2DAC6F5A5961}"/>
    <cellStyle name="Currency 2 2 2 2 2" xfId="12793" xr:uid="{86F085B3-21EC-4379-B4B5-B16A27BDD2D2}"/>
    <cellStyle name="Currency 2 2 2 3" xfId="12794" xr:uid="{6ADEE7EC-1A14-4D1E-9CAF-DF059D4A9EB0}"/>
    <cellStyle name="Currency 2 3" xfId="12795" xr:uid="{E74C4293-B755-4A69-B991-5D86ABD7C7AF}"/>
    <cellStyle name="Currency 2 3 2" xfId="12796" xr:uid="{5B88AED8-721F-4D60-A6B5-79894D30CBFB}"/>
    <cellStyle name="Currency 2 4" xfId="12797" xr:uid="{9F68FE76-782B-427F-B81F-A58CC0DA7671}"/>
    <cellStyle name="Currency 2 5" xfId="12798" xr:uid="{81754571-1DF4-4F75-81A4-88E56601F02A}"/>
    <cellStyle name="CustomCellsOrange" xfId="12799" xr:uid="{0399DE55-4506-47D1-95BE-524554965C8E}"/>
    <cellStyle name="CustomCellsOrange 2" xfId="12800" xr:uid="{195FBD65-24A0-40AC-94B6-6D41C45DC74C}"/>
    <cellStyle name="CustomCellsOrange 2 2" xfId="12801" xr:uid="{8498E8B8-6EBC-422B-905C-918DA7D3D8D0}"/>
    <cellStyle name="CustomCellsOrange 2 2 2" xfId="42525" xr:uid="{3837666A-2D8E-46F1-ACB5-493FE6A212F9}"/>
    <cellStyle name="CustomCellsOrange 2 2 2 2" xfId="42669" xr:uid="{C567376E-A746-48C0-924C-8A18C0A0016E}"/>
    <cellStyle name="CustomCellsOrange 2 2 2 2 2" xfId="42876" xr:uid="{5CB516CE-89F8-4C44-B04B-F9F9510E25F7}"/>
    <cellStyle name="CustomCellsOrange 2 2 3" xfId="42656" xr:uid="{51AFABAE-0819-45E7-8E19-CDFBC5E59929}"/>
    <cellStyle name="CustomCellsOrange 2 2 3 2" xfId="42860" xr:uid="{65827C51-F0D4-4D7A-9773-D29B63160C83}"/>
    <cellStyle name="CustomCellsOrange 2 2 4" xfId="42585" xr:uid="{5F0CEF83-52A9-4119-B37E-953CACA5E87F}"/>
    <cellStyle name="CustomCellsOrange 2 2 4 2" xfId="42781" xr:uid="{40830FE6-66DF-4C90-AE65-58057A534BE4}"/>
    <cellStyle name="CustomCellsOrange 2 2 5" xfId="42671" xr:uid="{FDDCD165-9E4F-4CD8-BE88-5585774A9E15}"/>
    <cellStyle name="CustomCellsOrange 2 2 5 2" xfId="42878" xr:uid="{EB6757C2-D9B3-401E-8179-1A45AF04F9AA}"/>
    <cellStyle name="CustomCellsOrange 2 2 6" xfId="42471" xr:uid="{1D6BECE8-E73F-4C76-8952-26729922D7F9}"/>
    <cellStyle name="CustomCellsOrange 3" xfId="42369" xr:uid="{545099CC-4E56-4A84-8C9E-B6A079D9CAF4}"/>
    <cellStyle name="CustomCellsOrange 3 2" xfId="42619" xr:uid="{EDEC75B9-B7CF-4307-8313-2B383D2F5D85}"/>
    <cellStyle name="CustomCellsOrange 3 2 2" xfId="42816" xr:uid="{07A3E801-F14A-4033-A690-5723210AFA3E}"/>
    <cellStyle name="CustomCellsOrange 3 3" xfId="42558" xr:uid="{38175550-1495-4D44-9980-66AD9D998629}"/>
    <cellStyle name="CustomCellsOrange 3 3 2" xfId="42752" xr:uid="{DB8CA535-652C-464B-AC5C-9B2FEBCF19FD}"/>
    <cellStyle name="CustomCellsOrange 3 4" xfId="42569" xr:uid="{64DA82B6-230E-4EC4-BE57-F02F3B5017EA}"/>
    <cellStyle name="CustomCellsOrange 3 4 2" xfId="42765" xr:uid="{E8E65DC7-C5D3-4D0D-801E-BB8E1A370993}"/>
    <cellStyle name="CustomCellsOrange 3 5" xfId="42692" xr:uid="{0BCB7E72-7B1E-4616-ACAE-A895B66EA19B}"/>
    <cellStyle name="CustomizationCells" xfId="16" xr:uid="{00000000-0005-0000-0000-000004000000}"/>
    <cellStyle name="CustomizationCells 10" xfId="12802" xr:uid="{96EEAEA7-920A-4846-B619-795BC7600C57}"/>
    <cellStyle name="CustomizationCells 10 2" xfId="12803" xr:uid="{288E864C-AE69-4CD7-A2D9-2DA65550139B}"/>
    <cellStyle name="CustomizationCells 10 3" xfId="12804" xr:uid="{AD8F594F-F383-4A9D-A035-B6C3FAA047BE}"/>
    <cellStyle name="CustomizationCells 11" xfId="12805" xr:uid="{5F3A398C-B923-48A7-AAB9-B20E26829CC1}"/>
    <cellStyle name="CustomizationCells 2" xfId="12806" xr:uid="{B3A8E48F-2712-4FCC-B801-8A6CB979BBBB}"/>
    <cellStyle name="CustomizationCells 2 2" xfId="12807" xr:uid="{9F1CB82F-FCD7-4ACE-8C42-F699AA6B84B8}"/>
    <cellStyle name="CustomizationCells 2 2 2" xfId="42526" xr:uid="{ED84C407-02A2-4735-985E-4C953D0AC105}"/>
    <cellStyle name="CustomizationCells 2 2 2 2" xfId="42670" xr:uid="{2C8B6F6F-366C-4760-8B5A-09913BE0FBC1}"/>
    <cellStyle name="CustomizationCells 2 2 2 2 2" xfId="42877" xr:uid="{AB3761FA-00DC-4C6C-B7AD-0062029E509C}"/>
    <cellStyle name="CustomizationCells 2 2 3" xfId="42657" xr:uid="{F3776CD0-94FB-41EF-AC51-E9A4838F72F5}"/>
    <cellStyle name="CustomizationCells 2 2 3 2" xfId="42861" xr:uid="{6DF91B27-C9F4-432E-BB32-B13967BBA908}"/>
    <cellStyle name="CustomizationCells 2 2 4" xfId="42537" xr:uid="{7D5252B5-E09C-431B-B3A9-7E75A0BEE440}"/>
    <cellStyle name="CustomizationCells 2 2 4 2" xfId="42728" xr:uid="{82E232E7-7817-40CC-A363-7FD5B1FC1FFC}"/>
    <cellStyle name="CustomizationCells 2 2 5" xfId="42672" xr:uid="{562B3B08-2143-4960-BC9B-0A2CF65C3DB8}"/>
    <cellStyle name="CustomizationCells 2 2 5 2" xfId="42879" xr:uid="{88F5ED44-DCFD-4199-AA1C-4FAA577B576C}"/>
    <cellStyle name="CustomizationCells 2 2 6" xfId="42472" xr:uid="{80AF11C8-EC3A-4676-9A67-4CF2D3390F46}"/>
    <cellStyle name="CustomizationCells 3" xfId="12808" xr:uid="{3B9ABDCE-0610-4B48-890A-CF2AB6E5B128}"/>
    <cellStyle name="CustomizationCells 3 2" xfId="12809" xr:uid="{11651347-1F76-47FD-B744-01C1B0BE6A93}"/>
    <cellStyle name="CustomizationCells 3 2 2" xfId="42817" xr:uid="{2DC140E2-1914-481D-92B5-E092BC0A9668}"/>
    <cellStyle name="CustomizationCells 3 2 3" xfId="42620" xr:uid="{67803A5B-2868-46B4-A7D5-EE5CF28FA6EB}"/>
    <cellStyle name="CustomizationCells 3 3" xfId="42643" xr:uid="{EDC601AD-AE60-4F67-975B-B41908B47FA2}"/>
    <cellStyle name="CustomizationCells 3 3 2" xfId="42843" xr:uid="{C1C6E3E8-20C9-4129-BC89-4405E10300B8}"/>
    <cellStyle name="CustomizationCells 3 4" xfId="42571" xr:uid="{B90D2297-DFB7-40EC-98F1-5B338126F24F}"/>
    <cellStyle name="CustomizationCells 3 4 2" xfId="42767" xr:uid="{E19ABAE9-8F60-4882-98D9-385CFD605BCF}"/>
    <cellStyle name="CustomizationCells 3 5" xfId="42693" xr:uid="{10B4BB2B-4C07-43B9-9C48-CE4B2A663471}"/>
    <cellStyle name="CustomizationCells 3 6" xfId="42370" xr:uid="{11F3B68B-C000-4299-B57A-0C263CE66F1A}"/>
    <cellStyle name="CustomizationCells 4" xfId="12810" xr:uid="{A12EA324-5134-4CA8-8AC3-FADB6AB452E3}"/>
    <cellStyle name="CustomizationCells 4 2" xfId="12811" xr:uid="{64C852D0-A9BF-442F-ABCD-ABF4DB74FE34}"/>
    <cellStyle name="CustomizationCells 5" xfId="12812" xr:uid="{202EFE0B-089B-470B-BCDB-55CA66503CE8}"/>
    <cellStyle name="CustomizationCells 5 2" xfId="12813" xr:uid="{C3ABD8EE-C8A1-4708-891F-264C3AA5C5F8}"/>
    <cellStyle name="CustomizationCells 6" xfId="12814" xr:uid="{8720E6E0-E9B2-4666-9091-46A806DA2EE2}"/>
    <cellStyle name="CustomizationCells 6 2" xfId="12815" xr:uid="{BA8D14C1-9C38-45B2-A640-E6BC69533D39}"/>
    <cellStyle name="CustomizationCells 7" xfId="12816" xr:uid="{7541BC2C-97A9-4E26-ABBA-DA74A407DBB9}"/>
    <cellStyle name="CustomizationCells 7 2" xfId="12817" xr:uid="{307F6F27-FF62-4721-9F85-10530F6640DB}"/>
    <cellStyle name="CustomizationCells 8" xfId="12818" xr:uid="{1DE3B590-6D5B-4067-89E8-7CA40C95A161}"/>
    <cellStyle name="CustomizationCells 8 2" xfId="12819" xr:uid="{50786768-156E-43AE-ACD9-54892271DCB2}"/>
    <cellStyle name="CustomizationCells 9" xfId="12820" xr:uid="{D214D79D-DC95-4665-9928-477396155B3E}"/>
    <cellStyle name="CustomizationCells 9 2" xfId="12821" xr:uid="{AB71D861-17FD-44E0-AB89-A4F7D215B7B7}"/>
    <cellStyle name="CustomizationGreenCells" xfId="12822" xr:uid="{15D54E4D-C311-4FE9-8D0F-E3C0069E35E8}"/>
    <cellStyle name="CustomizationGreenCells 2" xfId="42457" xr:uid="{590C00E3-AB04-4CFB-BA07-9261F600345A}"/>
    <cellStyle name="CustomizationGreenCells 3" xfId="42371" xr:uid="{6FAB2717-FAA3-4C84-BCEA-0A1C2453AA9C}"/>
    <cellStyle name="CustomizationGreenCells 3 2" xfId="42621" xr:uid="{386EB423-C763-4125-9E61-5DAD791BF223}"/>
    <cellStyle name="CustomizationGreenCells 3 2 2" xfId="42818" xr:uid="{5BFECB37-1B6B-4CCA-9EDE-C5A6149BC732}"/>
    <cellStyle name="CustomizationGreenCells 3 3" xfId="42592" xr:uid="{7B0EFE02-93D8-4FBE-BDBF-FE0BF1DEAF08}"/>
    <cellStyle name="CustomizationGreenCells 3 3 2" xfId="42789" xr:uid="{A1536881-CC03-42E8-AA60-B823D97F08C4}"/>
    <cellStyle name="CustomizationGreenCells 3 4" xfId="42533" xr:uid="{E9C86377-5A64-493D-9486-D88784471FDF}"/>
    <cellStyle name="CustomizationGreenCells 3 4 2" xfId="42724" xr:uid="{FB8F5ACD-BCB9-4228-A045-9C6E1CCB17A9}"/>
    <cellStyle name="CustomizationGreenCells 3 5" xfId="42694" xr:uid="{93247427-D2BB-4C6B-97A4-6B852BE753BC}"/>
    <cellStyle name="Data" xfId="12823" xr:uid="{231E99E3-CBCA-4068-9CCD-181C416CB4F9}"/>
    <cellStyle name="Data 2" xfId="12824" xr:uid="{F3736404-8EB0-4E4B-9C7D-4381A23453FD}"/>
    <cellStyle name="Defn" xfId="12825" xr:uid="{34B223DB-2FFE-4629-A4D3-32B8FC726D86}"/>
    <cellStyle name="Defn 2" xfId="12826" xr:uid="{156BE226-4151-4C78-BF83-83F8682ADF88}"/>
    <cellStyle name="Desc" xfId="12827" xr:uid="{924575F6-801A-447C-8B60-9B913EB8DAE1}"/>
    <cellStyle name="Desc 10" xfId="12828" xr:uid="{77232522-97AE-450C-96A3-59C87FEFC8CD}"/>
    <cellStyle name="Desc 2" xfId="12829" xr:uid="{D028B5FD-1053-4755-B068-EF6F26C36B41}"/>
    <cellStyle name="Desc 2 2" xfId="12830" xr:uid="{EBDB3630-5C5F-4375-B51B-C365622CE298}"/>
    <cellStyle name="Desc 2 2 2" xfId="12831" xr:uid="{E0D56FE4-26F2-4E2D-9601-DB2A552861D9}"/>
    <cellStyle name="Desc 2 2 2 2" xfId="12832" xr:uid="{65AFA060-512C-4AAC-A268-562783910929}"/>
    <cellStyle name="Desc 2 2 3" xfId="12833" xr:uid="{F4EE46FA-3B90-4F2C-BC18-7B3B588F194E}"/>
    <cellStyle name="Desc 2 2 3 2" xfId="12834" xr:uid="{549EE66F-4824-4472-AC02-5E93555DF114}"/>
    <cellStyle name="Desc 2 2 4" xfId="12835" xr:uid="{AD3DD97A-D595-4FC4-BC2D-1560BBA35C87}"/>
    <cellStyle name="Desc 2 2 4 2" xfId="12836" xr:uid="{26B14A5F-15C5-4069-AD10-B422F3BAA807}"/>
    <cellStyle name="Desc 2 2 5" xfId="12837" xr:uid="{F1DF8F79-D17C-4A49-AA40-D1514B2C6DC6}"/>
    <cellStyle name="Desc 2 3" xfId="12838" xr:uid="{A7CB7A50-1BB1-4744-BAC2-097E6D83D618}"/>
    <cellStyle name="Desc 2 3 2" xfId="12839" xr:uid="{DA2F44AC-3537-42B9-9E02-2E63075F6779}"/>
    <cellStyle name="Desc 2 4" xfId="12840" xr:uid="{CB335D20-5B17-45FE-96C3-BBF6D9635A2D}"/>
    <cellStyle name="Desc 2 4 2" xfId="12841" xr:uid="{3C535C7A-9FAE-4D0B-9F59-3F74F1FBB8F6}"/>
    <cellStyle name="Desc 2 5" xfId="12842" xr:uid="{8540D568-4B39-4FA9-97EC-0FC51E6815D0}"/>
    <cellStyle name="Desc 2 5 2" xfId="12843" xr:uid="{41993681-D7FE-4B93-AA4C-5A5B6EF4F952}"/>
    <cellStyle name="Desc 2 6" xfId="12844" xr:uid="{10AAF769-CE72-487E-B783-6A5AB1F2CEBB}"/>
    <cellStyle name="Desc 2 7" xfId="12845" xr:uid="{53B00137-DF5F-4930-B757-0E752D845DB4}"/>
    <cellStyle name="Desc 3" xfId="12846" xr:uid="{54978A5C-7A23-4E0E-954C-CC26916F7335}"/>
    <cellStyle name="Desc 3 2" xfId="12847" xr:uid="{9DE13538-E13E-40E1-8888-D8E4F76AB334}"/>
    <cellStyle name="Desc 4" xfId="12848" xr:uid="{F3A40526-52FF-4318-B8F6-7E9A5C2E939B}"/>
    <cellStyle name="Desc 5" xfId="12849" xr:uid="{BF51A6A6-2698-4FF5-85B2-041BA4C81C09}"/>
    <cellStyle name="Desc 5 2" xfId="12850" xr:uid="{4816F4AF-7738-45E7-83EE-7DAE240938FF}"/>
    <cellStyle name="Desc 5 2 2" xfId="12851" xr:uid="{7D6F23FB-BBCF-46B4-92FA-155F1A86EFD4}"/>
    <cellStyle name="Desc 5 3" xfId="12852" xr:uid="{F1FDDEBF-E17E-40BD-B60A-ACBC9C869B62}"/>
    <cellStyle name="Desc 5 3 2" xfId="12853" xr:uid="{9FADF837-CD2C-4FD0-951E-06DC5C79B48D}"/>
    <cellStyle name="Desc 5 4" xfId="12854" xr:uid="{9E76274A-C239-4BE2-8C58-912CD47C8A88}"/>
    <cellStyle name="Desc 5 4 2" xfId="12855" xr:uid="{A134F166-97E7-46DA-A3E8-7962028FEA6C}"/>
    <cellStyle name="Desc 5 5" xfId="12856" xr:uid="{353275AD-C8AC-4E15-9306-8C8DA8C5BA7C}"/>
    <cellStyle name="Desc 6" xfId="12857" xr:uid="{A6C70744-A388-432C-9633-CCB07ED774C7}"/>
    <cellStyle name="Desc 6 2" xfId="12858" xr:uid="{0B29A0CC-B54C-4542-91AE-1B2B67D3D405}"/>
    <cellStyle name="Desc 7" xfId="12859" xr:uid="{E4BAAD89-5D14-44D1-99CC-9E7D9D2378CF}"/>
    <cellStyle name="Desc 7 2" xfId="12860" xr:uid="{765B8CAF-A2F5-44E5-B60F-DB59720ADE1F}"/>
    <cellStyle name="Desc 8" xfId="12861" xr:uid="{3259E782-F411-48D2-AE4F-969CEA0F842A}"/>
    <cellStyle name="Desc 8 2" xfId="12862" xr:uid="{6FDBA717-FA3A-4384-B26E-D2F97D1C5D7C}"/>
    <cellStyle name="Desc 9" xfId="12863" xr:uid="{12D64A11-DA0E-4142-8F02-E42A17A204F8}"/>
    <cellStyle name="Description" xfId="12864" xr:uid="{64037D6A-4CDC-4058-8ABA-831CE391E4D5}"/>
    <cellStyle name="DocBox_EmptyRow" xfId="12865" xr:uid="{248D5DBB-84C3-4075-AA8A-7617AC0F8746}"/>
    <cellStyle name="donn_normal" xfId="12866" xr:uid="{77009641-F98E-4CA4-85ED-78BEA616B494}"/>
    <cellStyle name="EEMS Header" xfId="12867" xr:uid="{5143A3E3-C26A-4B9C-8006-7A5669C66DC9}"/>
    <cellStyle name="EEMS row" xfId="12868" xr:uid="{F2CD2C1A-19F3-45E5-9CFF-C069814384E6}"/>
    <cellStyle name="Eingabe" xfId="12869" xr:uid="{1CD62DB6-00A5-404C-AE3F-995E09BFFFE8}"/>
    <cellStyle name="Eingabe 2" xfId="12870" xr:uid="{909B2220-142A-496B-804D-C530D6965394}"/>
    <cellStyle name="Eingabe 2 2" xfId="12871" xr:uid="{021D9C02-DBF0-439F-A64E-4C8BDE045147}"/>
    <cellStyle name="Eingabe 2 3" xfId="42425" xr:uid="{71AEA6C7-4CC2-4028-A319-D1E12981C02E}"/>
    <cellStyle name="Eingabe 3" xfId="12872" xr:uid="{D1085341-BED8-46CA-99F1-7586952A78C6}"/>
    <cellStyle name="Eingabe 3 2" xfId="12873" xr:uid="{5715FBDF-00FD-4EC4-8FBF-0F0AB51EE152}"/>
    <cellStyle name="Eingabe 3 2 2" xfId="42857" xr:uid="{F434F65C-00FE-4B67-8673-262B3D8C97FD}"/>
    <cellStyle name="Eingabe 3 3" xfId="42646" xr:uid="{CBEE7947-37E9-433C-AC95-3E4C72C2901C}"/>
    <cellStyle name="Eingabe 3 3 2" xfId="42846" xr:uid="{B1D5B0F3-1E2E-45A0-B336-D68651FE3AE5}"/>
    <cellStyle name="Eingabe 3 4" xfId="42550" xr:uid="{CB235E04-FC04-4740-9124-D7527A046185}"/>
    <cellStyle name="Eingabe 3 4 2" xfId="42741" xr:uid="{1E4A7B04-7FA2-4212-8DCA-0D3719331F58}"/>
    <cellStyle name="Eingabe 3 5" xfId="42711" xr:uid="{9B30BA1C-F6D8-47D2-9D72-9480F3959478}"/>
    <cellStyle name="Eingabe 4" xfId="12874" xr:uid="{1F78EFAC-65C1-466E-A583-73F18E88DD62}"/>
    <cellStyle name="Eingabe 4 2" xfId="42622" xr:uid="{06E2EE5C-BE14-43F1-98D0-9CE39368AA6B}"/>
    <cellStyle name="Eingabe 4 2 2" xfId="42819" xr:uid="{7724660B-6716-4E99-AB74-9ACFCB8450F0}"/>
    <cellStyle name="Eingabe 4 3" xfId="42557" xr:uid="{937EF37A-9C57-4831-A8D1-B07797605C1B}"/>
    <cellStyle name="Eingabe 4 3 2" xfId="42749" xr:uid="{F53DA9BD-392A-476D-B335-B7A94042FCD3}"/>
    <cellStyle name="Eingabe 4 4" xfId="42534" xr:uid="{5F38A789-B71A-46BF-BFFF-5535DBABBE56}"/>
    <cellStyle name="Eingabe 4 4 2" xfId="42725" xr:uid="{B89BFBE2-0286-4A43-B5D7-BB3E45569052}"/>
    <cellStyle name="Eingabe 4 5" xfId="42695" xr:uid="{9F97AF88-4620-4F50-836F-544E90C81771}"/>
    <cellStyle name="Eingabe 4 6" xfId="42373" xr:uid="{5CD46202-6A73-4747-9587-E19FAFE9AA74}"/>
    <cellStyle name="Eingabe 5" xfId="12875" xr:uid="{BAA3F71A-920C-4222-B9B6-ECD8AF2C1775}"/>
    <cellStyle name="Eingabe 5 2" xfId="42759" xr:uid="{4E13F74A-9D4D-4353-8D8D-7B9F67B4120B}"/>
    <cellStyle name="Eingabe 6" xfId="12876" xr:uid="{51DDB1DF-446F-4BB0-848F-95B8EE2E8B0E}"/>
    <cellStyle name="Eingabe 6 2" xfId="42832" xr:uid="{E7C7E1BE-3E9F-4A14-BF67-BA3EE3C6E754}"/>
    <cellStyle name="Eingabe 7" xfId="42668" xr:uid="{A2CC813F-DF31-4283-A020-216847F7B21A}"/>
    <cellStyle name="Eingabe 7 2" xfId="42874" xr:uid="{5FBA1930-29F3-4232-AAC0-39D3355782B0}"/>
    <cellStyle name="Eingabe 8" xfId="42676" xr:uid="{262A89E8-9926-46C2-B71C-B575C5E33F44}"/>
    <cellStyle name="Eingabe 9" xfId="42167" xr:uid="{8415B9ED-6928-4026-8B82-C06824CC69DC}"/>
    <cellStyle name="Ellenőrzőcella" xfId="12877" xr:uid="{7EC8EDCF-9D10-40EE-8A0F-C7947387EDDC}"/>
    <cellStyle name="Ellenőrzőcella 2" xfId="12878" xr:uid="{79A7D1AE-7CB0-44F8-A869-2BB0F71DACA5}"/>
    <cellStyle name="Ellenőrzőcella 2 2" xfId="12879" xr:uid="{AEC17C55-62E9-4286-8902-CD5D3230A505}"/>
    <cellStyle name="Ellenőrzőcella 3" xfId="12880" xr:uid="{7B750202-D3C3-43CE-A748-AE2E68AF1103}"/>
    <cellStyle name="Ellenőrzőcella 3 2" xfId="12881" xr:uid="{E6FD7AF6-423A-4DE0-9CC4-D6BE9E2952B9}"/>
    <cellStyle name="Ellenőrzőcella 4" xfId="12882" xr:uid="{6E1771B1-6CF5-43E7-A3E8-0645BAD6D8E8}"/>
    <cellStyle name="Ellenőrzőcella 4 2" xfId="12883" xr:uid="{E2DBDD7D-CB7E-41DD-A64F-9F4707A501A0}"/>
    <cellStyle name="Ellenőrzőcella 5" xfId="12884" xr:uid="{10CCD78B-1AE1-4465-8542-53A446FF6D9C}"/>
    <cellStyle name="Ellenőrzőcella 5 2" xfId="12885" xr:uid="{FC6F5D56-5409-46AA-98B3-F00A495DF911}"/>
    <cellStyle name="Ellenőrzőcella 6" xfId="12886" xr:uid="{2CFA7D8C-302E-4712-9262-3C0819D8C5E6}"/>
    <cellStyle name="Ellenőrzőcella 6 2" xfId="12887" xr:uid="{1A8CC72B-3F47-4ECB-95D0-5ECDB197EE2C}"/>
    <cellStyle name="Ellenőrzőcella 7" xfId="12888" xr:uid="{9B4DC10F-1E19-4D80-91AB-D655CA428901}"/>
    <cellStyle name="Empty_B_border" xfId="12889" xr:uid="{EC5A577E-1605-40BA-8BFB-D3CEF3330E2E}"/>
    <cellStyle name="ent_col_ser" xfId="12890" xr:uid="{63976FF0-4DEB-4FAF-9B69-ED75AE19C59F}"/>
    <cellStyle name="entete_source" xfId="12891" xr:uid="{DACCE689-77B8-46CE-AF99-4E31316EAF6B}"/>
    <cellStyle name="Entrée" xfId="12892" xr:uid="{9C41D564-BB00-4B5E-A6AC-8A7C9B35F25E}"/>
    <cellStyle name="Entrée 10" xfId="12893" xr:uid="{9B4BC90B-48A6-4626-8EFB-EBC264D22D72}"/>
    <cellStyle name="Entrée 10 2" xfId="12894" xr:uid="{8162D5A4-50D9-4706-BC23-204E7E955AC7}"/>
    <cellStyle name="Entrée 10 3" xfId="12895" xr:uid="{14872995-C115-4DA6-AF47-5DFFBF59A55D}"/>
    <cellStyle name="Entrée 11" xfId="12896" xr:uid="{5CF0A739-6AE0-424C-80C5-61AE5D481CA2}"/>
    <cellStyle name="Entrée 12" xfId="12897" xr:uid="{131707D8-4583-4DE2-A6D6-C5BD9D74F11F}"/>
    <cellStyle name="Entrée 2" xfId="12898" xr:uid="{3C5A41DE-0F45-4EE0-8D6C-DF385EB19420}"/>
    <cellStyle name="Entrée 2 10" xfId="12899" xr:uid="{610F6AEF-FE7D-42A2-9EAF-602C4B9BAED7}"/>
    <cellStyle name="Entrée 2 11" xfId="12900" xr:uid="{F7538C21-3434-4507-B832-09F973DE8CB1}"/>
    <cellStyle name="Entrée 2 2" xfId="12901" xr:uid="{F077778B-9DC5-40BF-BFF0-CD4EA9526C8D}"/>
    <cellStyle name="Entrée 2 2 2" xfId="12902" xr:uid="{5B38164D-92BD-4608-B666-E0FA85175CDD}"/>
    <cellStyle name="Entrée 2 2 3" xfId="12903" xr:uid="{D29B9ACD-6913-4E7D-9654-DE48A7E1B31D}"/>
    <cellStyle name="Entrée 2 3" xfId="12904" xr:uid="{5D82486D-D686-4749-8F4D-1C9ACF5C39A9}"/>
    <cellStyle name="Entrée 2 3 2" xfId="12905" xr:uid="{20398AC0-1BC9-49D1-829C-5864450B6432}"/>
    <cellStyle name="Entrée 2 3 3" xfId="12906" xr:uid="{98C4CD84-7CB7-423C-A5B0-971575949199}"/>
    <cellStyle name="Entrée 2 4" xfId="12907" xr:uid="{8816782E-3890-4C6A-9EB5-A3975B167576}"/>
    <cellStyle name="Entrée 2 4 2" xfId="12908" xr:uid="{3FDACC0A-53CA-4437-AE69-882276E451A0}"/>
    <cellStyle name="Entrée 2 4 3" xfId="12909" xr:uid="{6C2C50A7-268C-4F6E-9298-587550D57207}"/>
    <cellStyle name="Entrée 2 5" xfId="12910" xr:uid="{74BDFFFF-71FF-4BE3-A967-5B347A92CC53}"/>
    <cellStyle name="Entrée 2 5 2" xfId="12911" xr:uid="{3A5BE704-E318-49E8-A13F-4F78350A81A2}"/>
    <cellStyle name="Entrée 2 5 3" xfId="12912" xr:uid="{DFEBCC47-4A9B-4020-AEE1-2C7C860E06B2}"/>
    <cellStyle name="Entrée 2 6" xfId="12913" xr:uid="{1CC08E26-5A79-4F99-935A-E7489658E44E}"/>
    <cellStyle name="Entrée 2 6 2" xfId="12914" xr:uid="{9160768E-8794-41F2-AB13-84B0626277F2}"/>
    <cellStyle name="Entrée 2 6 3" xfId="12915" xr:uid="{98B09AC4-395B-46A3-992B-C3F0961F8BE3}"/>
    <cellStyle name="Entrée 2 7" xfId="12916" xr:uid="{D9A4B7B4-05E7-4D9D-A132-71DAF4FD8DF9}"/>
    <cellStyle name="Entrée 2 7 2" xfId="12917" xr:uid="{AA5B22D5-840F-40BF-81FC-A45FABD036F7}"/>
    <cellStyle name="Entrée 2 7 3" xfId="12918" xr:uid="{A580D410-618E-4C35-83DE-F697CAAADC41}"/>
    <cellStyle name="Entrée 2 8" xfId="12919" xr:uid="{CD8F9BA4-E325-49AC-9BE8-8CCD42434293}"/>
    <cellStyle name="Entrée 2 8 2" xfId="12920" xr:uid="{17B88DAE-691D-4514-A52B-7065051945B2}"/>
    <cellStyle name="Entrée 2 8 3" xfId="12921" xr:uid="{9B537856-3641-4B5E-B4CD-C95F44C64E54}"/>
    <cellStyle name="Entrée 2 9" xfId="12922" xr:uid="{16C102F5-4442-4CB1-9E3E-752C7EB233BC}"/>
    <cellStyle name="Entrée 2 9 2" xfId="12923" xr:uid="{502D422E-7A4A-44BD-97A8-4A24B16AFF05}"/>
    <cellStyle name="Entrée 2 9 3" xfId="12924" xr:uid="{77DB7A8A-2347-42E7-8743-08F98571369C}"/>
    <cellStyle name="Entrée 3" xfId="12925" xr:uid="{976B87EE-449F-4BB2-B1B3-8B5AC0CB0F49}"/>
    <cellStyle name="Entrée 3 2" xfId="12926" xr:uid="{56CAD75D-83BF-49ED-B5C8-810A3D904DD5}"/>
    <cellStyle name="Entrée 3 3" xfId="12927" xr:uid="{595FC1E0-28ED-4F32-9BD9-1FA35081EF0F}"/>
    <cellStyle name="Entrée 4" xfId="12928" xr:uid="{BDA87DF5-A20C-4ABC-B6BF-A5884AE149D5}"/>
    <cellStyle name="Entrée 4 2" xfId="12929" xr:uid="{C82D5AB3-78DF-482A-8ADA-9DCB8A5602DB}"/>
    <cellStyle name="Entrée 4 3" xfId="12930" xr:uid="{395700AB-48DD-482D-A4BD-3B0D78C9270A}"/>
    <cellStyle name="Entrée 5" xfId="12931" xr:uid="{0BCD25E1-C63A-46C3-816B-F876F9E48D29}"/>
    <cellStyle name="Entrée 5 2" xfId="12932" xr:uid="{B8BDC26F-96BE-4349-99B2-141B5E9414FD}"/>
    <cellStyle name="Entrée 5 3" xfId="12933" xr:uid="{70F31C20-9F4A-467D-A32E-DAE2A7F51442}"/>
    <cellStyle name="Entrée 6" xfId="12934" xr:uid="{E7CF6EAC-C0E2-4DB2-9213-A66DF767A3F2}"/>
    <cellStyle name="Entrée 6 2" xfId="12935" xr:uid="{E028E5CF-EC48-495A-BF24-898AA6C4A564}"/>
    <cellStyle name="Entrée 6 3" xfId="12936" xr:uid="{D67FE54E-3D1D-44A2-9276-0C8297B5E202}"/>
    <cellStyle name="Entrée 7" xfId="12937" xr:uid="{E26CC1E5-BD65-4C3E-AC87-DB05226DD150}"/>
    <cellStyle name="Entrée 7 2" xfId="12938" xr:uid="{234C4B6F-AC70-45FB-BC4D-EFEB5599482A}"/>
    <cellStyle name="Entrée 7 3" xfId="12939" xr:uid="{E983ADB6-DA32-4089-8640-EC6DD698DB91}"/>
    <cellStyle name="Entrée 8" xfId="12940" xr:uid="{FFDCD32C-2DBF-4843-94F4-59B17E183ECF}"/>
    <cellStyle name="Entrée 8 2" xfId="12941" xr:uid="{662D2732-5469-48ED-97A0-F15E7164C540}"/>
    <cellStyle name="Entrée 8 3" xfId="12942" xr:uid="{7E43A599-6CB0-42F8-BA9D-20F2165EEDC2}"/>
    <cellStyle name="Entrée 9" xfId="12943" xr:uid="{D1869580-A677-4D88-8AA8-B273263010A5}"/>
    <cellStyle name="Entrée 9 2" xfId="12944" xr:uid="{E711C9E6-81B5-4A43-B2F0-363819889449}"/>
    <cellStyle name="Entrée 9 3" xfId="12945" xr:uid="{410EE9C5-14CD-4818-B832-0675E8632647}"/>
    <cellStyle name="Ergebnis" xfId="12946" xr:uid="{A83162E0-C34E-43F8-8DB8-FC6E0F34ED51}"/>
    <cellStyle name="Ergebnis 2" xfId="12947" xr:uid="{51B82992-204C-4433-8F32-531BCA7D8139}"/>
    <cellStyle name="Ergebnis 2 2" xfId="12948" xr:uid="{5778FBEF-3C3B-4143-A9B2-9831CD1C15E1}"/>
    <cellStyle name="Ergebnis 2 2 2" xfId="42852" xr:uid="{ED77D0FE-3F0F-404F-84EE-616DA2AD9F84}"/>
    <cellStyle name="Ergebnis 2 3" xfId="42589" xr:uid="{4C6FE7BD-951D-4BEC-82CE-A6F7005C09E8}"/>
    <cellStyle name="Ergebnis 2 3 2" xfId="42786" xr:uid="{EE092CC6-1085-44EF-B79F-570F14214849}"/>
    <cellStyle name="Ergebnis 2 4" xfId="42582" xr:uid="{E987E5A2-4EE8-42BE-96C4-DD73E3962E86}"/>
    <cellStyle name="Ergebnis 2 4 2" xfId="42778" xr:uid="{A28D0B5C-FBD1-40FC-81EF-3D677556B829}"/>
    <cellStyle name="Ergebnis 2 5" xfId="42701" xr:uid="{3E4E6A48-FFBB-4B41-923B-A80537E0A79E}"/>
    <cellStyle name="Ergebnis 3" xfId="12949" xr:uid="{1DDC83D3-4DA5-447D-AA95-462D5600EFCE}"/>
    <cellStyle name="Ergebnis 3 2" xfId="42629" xr:uid="{34A93D06-C725-4B0C-B862-E4DFAC16E8FC}"/>
    <cellStyle name="Ergebnis 3 2 2" xfId="42827" xr:uid="{DB9060DB-A8E6-4585-AA35-7C8A87A860AA}"/>
    <cellStyle name="Ergebnis 3 3" xfId="42552" xr:uid="{F2F1354E-B89F-411E-9073-A62E604C0BC5}"/>
    <cellStyle name="Ergebnis 3 3 2" xfId="42744" xr:uid="{DEFEEDA5-386E-4CDB-9A9F-D828B9BCF624}"/>
    <cellStyle name="Ergebnis 3 4" xfId="42574" xr:uid="{9BA1D861-6458-4066-897E-334977455FF0}"/>
    <cellStyle name="Ergebnis 3 4 2" xfId="42770" xr:uid="{9C22703D-D836-40A8-AE40-DF5BD3A4B443}"/>
    <cellStyle name="Ergebnis 3 5" xfId="42697" xr:uid="{272CCD77-BC9E-43B7-81DE-783051DD330C}"/>
    <cellStyle name="Ergebnis 3 6" xfId="42381" xr:uid="{A8E05477-4FF9-45F2-BBBD-EAF448DAB4A1}"/>
    <cellStyle name="Ergebnis 4" xfId="12950" xr:uid="{90EDB393-E43E-4045-A7FE-560B35A5DADB}"/>
    <cellStyle name="Ergebnis 4 2" xfId="42760" xr:uid="{99B1AFC2-C420-4D3C-9F59-9F6C47289240}"/>
    <cellStyle name="Ergebnis 5" xfId="42632" xr:uid="{C7092F77-4445-4FEC-B97E-B2246B3F794F}"/>
    <cellStyle name="Ergebnis 5 2" xfId="42830" xr:uid="{2A2FFEDE-3751-42AB-A80E-313472C21759}"/>
    <cellStyle name="Ergebnis 6" xfId="42638" xr:uid="{DB0F8DFC-1CB9-4B6F-B08A-48B96FF33F35}"/>
    <cellStyle name="Ergebnis 6 2" xfId="42837" xr:uid="{3061B746-FF01-4B29-9DC0-294B924D13EA}"/>
    <cellStyle name="Ergebnis 7" xfId="42677" xr:uid="{6C806376-9569-478F-9251-4C132E87C281}"/>
    <cellStyle name="Ergebnis 8" xfId="42190" hidden="1" xr:uid="{F8C267A7-E476-4B8E-9B81-3F678E42159D}"/>
    <cellStyle name="Ergebnis 8" xfId="42911" hidden="1" xr:uid="{5915DEC3-74ED-46F6-BDFD-5B52782B6886}"/>
    <cellStyle name="Erklärender Text" xfId="12951" xr:uid="{166B31FA-5FE9-4EC5-8E40-69CFEF603091}"/>
    <cellStyle name="Erklärender Text 2" xfId="42444" xr:uid="{33B700AE-8E1B-413A-8C19-CE7F6CA8F8F2}"/>
    <cellStyle name="Erklärender Text 3" xfId="42372" xr:uid="{44695D79-2EA6-4A5D-8BB6-D79AFFA141F5}"/>
    <cellStyle name="Erklärender Text 4" xfId="42189" hidden="1" xr:uid="{5FA17B22-DCB5-481F-8C2B-AFB0824DBE5B}"/>
    <cellStyle name="Erklärender Text 4" xfId="42882" hidden="1" xr:uid="{7725AB62-E2D1-4FA4-B824-739A5D448318}"/>
    <cellStyle name="Estilo 1" xfId="12952" xr:uid="{AE995725-3791-46DE-95FF-2FCD68C26FE0}"/>
    <cellStyle name="Euro" xfId="17" xr:uid="{00000000-0005-0000-0000-000005000000}"/>
    <cellStyle name="Euro 10" xfId="12953" xr:uid="{DBBB0E58-BA6C-4E62-9627-B7038FF8F2FC}"/>
    <cellStyle name="Euro 10 2" xfId="12954" xr:uid="{EFE7DEA7-DCE5-4B02-9D30-B07E61B83031}"/>
    <cellStyle name="Euro 10 2 2" xfId="12955" xr:uid="{10FC1EC0-DCF9-41FF-8C61-40E82435EDDE}"/>
    <cellStyle name="Euro 10 2 3" xfId="12956" xr:uid="{3A745F7C-356B-45D5-973F-2896A81C1BEC}"/>
    <cellStyle name="Euro 10 2 4" xfId="12957" xr:uid="{B8070898-E0D8-4E8F-AA26-47B4191E7BF5}"/>
    <cellStyle name="Euro 10 2 5" xfId="12958" xr:uid="{ED93DE49-3563-4772-A7E8-D42507989E9F}"/>
    <cellStyle name="Euro 10 3" xfId="12959" xr:uid="{A05C28B1-2297-4477-8BBE-AFA87063F55F}"/>
    <cellStyle name="Euro 10 3 2" xfId="12960" xr:uid="{80AFB40B-BF86-4529-83C4-3AA79CEA606B}"/>
    <cellStyle name="Euro 10 4" xfId="12961" xr:uid="{6E0036EB-7AFC-4A6E-B81A-1D8CB1ED377D}"/>
    <cellStyle name="Euro 10 5" xfId="12962" xr:uid="{C0727718-CCC7-4B2C-A29C-836977E24EA6}"/>
    <cellStyle name="Euro 10 6" xfId="12963" xr:uid="{04F09B2F-151B-45ED-89BD-69BC09A7CF5B}"/>
    <cellStyle name="Euro 11" xfId="12964" xr:uid="{D28198B8-3665-4892-8EA2-A41810CFDDD8}"/>
    <cellStyle name="Euro 11 2" xfId="12965" xr:uid="{D6B0CD85-2CB7-415A-884E-29F3D63702A8}"/>
    <cellStyle name="Euro 11 2 2" xfId="12966" xr:uid="{BDF3C92D-5FBC-4DCB-8928-62DC5AD62BC3}"/>
    <cellStyle name="Euro 11 2 3" xfId="12967" xr:uid="{BE07516F-6CF2-4D16-98BF-5C9ABD7B2AA5}"/>
    <cellStyle name="Euro 11 2 4" xfId="12968" xr:uid="{C07E37A3-F7F7-48C0-B777-E9117F520D96}"/>
    <cellStyle name="Euro 11 2 5" xfId="12969" xr:uid="{DEC4214D-276A-498D-92D2-8016F457CBD4}"/>
    <cellStyle name="Euro 11 3" xfId="12970" xr:uid="{F2CA9A65-CE79-40E7-A754-45F2E3FD3ED2}"/>
    <cellStyle name="Euro 11 3 2" xfId="12971" xr:uid="{F447048A-9AB1-422A-97DA-7668A35E6CD5}"/>
    <cellStyle name="Euro 11 4" xfId="12972" xr:uid="{3942AC92-B089-4F09-8147-294E4F1DC1FB}"/>
    <cellStyle name="Euro 11 5" xfId="12973" xr:uid="{BA46CA02-C6CB-4AAF-BF9F-0CA16903332F}"/>
    <cellStyle name="Euro 11 6" xfId="12974" xr:uid="{6A7EEBAF-AB8B-4EF1-B75D-63F15E781ACC}"/>
    <cellStyle name="Euro 12" xfId="12975" xr:uid="{846A7546-22BB-4408-B5A8-331D2089FB7E}"/>
    <cellStyle name="Euro 12 2" xfId="12976" xr:uid="{352C5FCB-590C-4C44-AC17-00958B8FE240}"/>
    <cellStyle name="Euro 12 2 2" xfId="12977" xr:uid="{6DD22817-D046-4121-B669-2A574C2F7D0D}"/>
    <cellStyle name="Euro 12 2 3" xfId="12978" xr:uid="{A5E36D1F-9DB5-4D17-B7C8-A20D47708B91}"/>
    <cellStyle name="Euro 12 2 4" xfId="12979" xr:uid="{842D1EB5-CA8A-46C1-864F-F0323DA1EEF3}"/>
    <cellStyle name="Euro 12 3" xfId="12980" xr:uid="{2FB745C8-B4BC-4C73-956B-9F1DC78AD654}"/>
    <cellStyle name="Euro 12 4" xfId="12981" xr:uid="{14D705E5-60EB-48C1-8013-4C8B8F74ED14}"/>
    <cellStyle name="Euro 13" xfId="12982" xr:uid="{D750E08B-478D-40DC-B32B-13EF46A708AB}"/>
    <cellStyle name="Euro 13 2" xfId="12983" xr:uid="{503286BD-E10C-417B-B72F-A764ABDF888C}"/>
    <cellStyle name="Euro 13 3" xfId="12984" xr:uid="{CCD2EC4F-FBE1-4A0B-8664-3908B21BF05F}"/>
    <cellStyle name="Euro 13 4" xfId="12985" xr:uid="{87E96FF2-2171-4F82-8B10-AE063141831B}"/>
    <cellStyle name="Euro 13 5" xfId="12986" xr:uid="{DCBF67B8-7055-4ACF-B5CB-9AD43596EB9F}"/>
    <cellStyle name="Euro 14" xfId="12987" xr:uid="{BBAE9B02-DB71-4ECC-8615-14CD66AD978B}"/>
    <cellStyle name="Euro 14 2" xfId="12988" xr:uid="{AF4E47BB-834E-4301-8C4F-97FF2C5C2203}"/>
    <cellStyle name="Euro 14 2 2" xfId="12989" xr:uid="{C2E7C5F9-8065-49CF-B221-2458EEBA9540}"/>
    <cellStyle name="Euro 14 3" xfId="12990" xr:uid="{882AECBE-A858-432B-83F9-46292C97C3E6}"/>
    <cellStyle name="Euro 14 4" xfId="12991" xr:uid="{AEA8816E-0171-43E4-88F9-53F09055B496}"/>
    <cellStyle name="Euro 15" xfId="12992" xr:uid="{6E033745-C536-4265-B729-37EFA485059D}"/>
    <cellStyle name="Euro 15 2" xfId="12993" xr:uid="{7E1359F7-593C-4FE1-9E58-D7D483A37CC0}"/>
    <cellStyle name="Euro 15 3" xfId="12994" xr:uid="{FE5B8418-9E2C-4340-BAE2-06A3D3FFDA67}"/>
    <cellStyle name="Euro 15 4" xfId="12995" xr:uid="{FAC9DBF1-7166-41ED-A626-3428654DCD9D}"/>
    <cellStyle name="Euro 16" xfId="12996" xr:uid="{DA0BF079-4E21-47D0-B4BB-57B4DBA66C88}"/>
    <cellStyle name="Euro 17" xfId="12997" xr:uid="{BEF741D9-5EAC-4EFE-9B6C-751B226A2D4D}"/>
    <cellStyle name="Euro 18" xfId="12998" xr:uid="{4AD5DF3E-91D9-44F8-90D5-B39335D96A49}"/>
    <cellStyle name="Euro 19" xfId="12999" xr:uid="{E5120CBE-81DB-45D9-B8CA-8ECE368F44F8}"/>
    <cellStyle name="Euro 19 2" xfId="13000" xr:uid="{E56910E3-75C8-4D08-A69C-03A647D2734B}"/>
    <cellStyle name="Euro 19 3" xfId="13001" xr:uid="{BA37807B-13DC-4FD8-9446-DA7247CC7BFE}"/>
    <cellStyle name="Euro 2" xfId="13002" xr:uid="{ACA2EDE6-69DD-41D8-B299-E375C00920BB}"/>
    <cellStyle name="Euro 2 2" xfId="13003" xr:uid="{D8625E0C-90BB-4508-A418-061834287B7D}"/>
    <cellStyle name="Euro 2 2 2" xfId="13004" xr:uid="{289C6843-D924-4167-8A63-57C219867B07}"/>
    <cellStyle name="Euro 2 2 2 2" xfId="13005" xr:uid="{9556F2DE-DE95-4DEB-9664-E9FB56B0C035}"/>
    <cellStyle name="Euro 2 2 2 2 2" xfId="13006" xr:uid="{33BD4C0D-AA33-495B-A203-7AA72C73FA36}"/>
    <cellStyle name="Euro 2 2 2 2 3" xfId="13007" xr:uid="{0BD1B780-9293-4C7B-8829-E0653E4FFEE4}"/>
    <cellStyle name="Euro 2 2 2 3" xfId="13008" xr:uid="{F6B0F7FE-027F-41C4-9537-A650146B74CE}"/>
    <cellStyle name="Euro 2 2 2 3 2" xfId="13009" xr:uid="{29CD0753-087A-4E76-AC98-6CB9809AE2A2}"/>
    <cellStyle name="Euro 2 2 2 3 3" xfId="13010" xr:uid="{FB4A3BDF-9C8C-442E-84D9-81471DD68D2D}"/>
    <cellStyle name="Euro 2 2 2 4" xfId="13011" xr:uid="{3B7493A2-385E-411B-A5ED-9392BAB85390}"/>
    <cellStyle name="Euro 2 2 3" xfId="13012" xr:uid="{CB6B038C-BDCC-4A4F-97E8-58F4A88BF6D5}"/>
    <cellStyle name="Euro 2 2 3 2" xfId="13013" xr:uid="{62560193-2D69-4718-B6B9-28B790F4FA88}"/>
    <cellStyle name="Euro 2 2 4" xfId="13014" xr:uid="{1DC31407-D52E-4F9C-BC82-CE4B1BE0E4AC}"/>
    <cellStyle name="Euro 2 2 5" xfId="13015" xr:uid="{1B0E4970-8C0A-4AFA-8647-C3E0A189A469}"/>
    <cellStyle name="Euro 2 3" xfId="13016" xr:uid="{BECCA5FA-C48E-4850-95C0-B7663FD3E47D}"/>
    <cellStyle name="Euro 2 3 2" xfId="13017" xr:uid="{C9D9027B-939B-4279-9489-FBCCDB8AD75D}"/>
    <cellStyle name="Euro 2 3 2 2" xfId="13018" xr:uid="{28EB1BF7-5391-49B6-B4E5-B515C939D98F}"/>
    <cellStyle name="Euro 2 3 2 3" xfId="13019" xr:uid="{320997BA-0207-49DF-95CD-32E6FB49D783}"/>
    <cellStyle name="Euro 2 3 3" xfId="13020" xr:uid="{D0A3F12B-DFF6-4434-9900-AB8F5797BC3D}"/>
    <cellStyle name="Euro 2 4" xfId="13021" xr:uid="{B1787B41-B3B4-48D4-BFA7-C42EEBD73C0C}"/>
    <cellStyle name="Euro 2 4 2" xfId="13022" xr:uid="{42F665B3-AB82-487E-AAA8-4EF78F9AB30F}"/>
    <cellStyle name="Euro 2 4 3" xfId="13023" xr:uid="{39B0CE9B-4654-4437-9646-50099A0317CA}"/>
    <cellStyle name="Euro 2 5" xfId="13024" xr:uid="{493D149F-575D-4863-B75E-3088F39E4306}"/>
    <cellStyle name="Euro 2 5 2" xfId="13025" xr:uid="{CE2BCC67-2780-44D0-B54E-B78C8428D479}"/>
    <cellStyle name="Euro 2 6" xfId="13026" xr:uid="{939BEC13-3E84-4047-A487-4F672DA724E9}"/>
    <cellStyle name="Euro 2 6 2" xfId="13027" xr:uid="{65FDB173-6593-49C3-ACA8-6B83222091D9}"/>
    <cellStyle name="Euro 2 6 2 2" xfId="13028" xr:uid="{AFBC5C43-D831-4BB7-9FB1-0BD1CAC2AECE}"/>
    <cellStyle name="Euro 2 7" xfId="13029" xr:uid="{F70B933B-B4BF-4F46-9B2E-61B76D785D4C}"/>
    <cellStyle name="Euro 2 8" xfId="13030" xr:uid="{AD66E434-B44A-4842-9400-8DA73B830EA4}"/>
    <cellStyle name="Euro 20" xfId="13031" xr:uid="{A4AE6321-5FCE-4E95-BF0D-E53A843C8D89}"/>
    <cellStyle name="Euro 20 2" xfId="13032" xr:uid="{726A7943-E2C2-47AA-9894-FC9AE2DDA270}"/>
    <cellStyle name="Euro 21" xfId="13033" xr:uid="{F474AD2F-C2B2-420F-BC4A-26B7EB916F1E}"/>
    <cellStyle name="Euro 21 2" xfId="13034" xr:uid="{1BAFAF5B-E4ED-41C6-81FF-79AE7D98DD4D}"/>
    <cellStyle name="Euro 21 3" xfId="13035" xr:uid="{FF417739-ABC9-45ED-ABC7-78C93A283D48}"/>
    <cellStyle name="Euro 22" xfId="13036" xr:uid="{3A1FF1B1-DF90-4D92-8060-820CB80E88AD}"/>
    <cellStyle name="Euro 22 2" xfId="13037" xr:uid="{D0179D7D-25C9-4631-97A6-72525B9DB073}"/>
    <cellStyle name="Euro 22 3" xfId="13038" xr:uid="{F12C6B04-60D6-4133-B8BE-B7AF4177668F}"/>
    <cellStyle name="Euro 22 4" xfId="13039" xr:uid="{1839B733-45C3-4031-B210-415AB1B1C055}"/>
    <cellStyle name="Euro 22 5" xfId="13040" xr:uid="{DC4ECAF4-84D9-43C4-B394-FAA5F26338CB}"/>
    <cellStyle name="Euro 22 6" xfId="13041" xr:uid="{C9EB348D-4CD5-42E7-A371-F93B87E7CE8F}"/>
    <cellStyle name="Euro 23" xfId="13042" xr:uid="{31C3092B-2281-47D3-8D25-839551C47687}"/>
    <cellStyle name="Euro 23 2" xfId="13043" xr:uid="{2355AC1D-FEFE-4B50-A3CD-F8B4F26868B0}"/>
    <cellStyle name="Euro 24" xfId="13044" xr:uid="{ECF664AB-A080-4FFF-B1C6-A78C4766F60E}"/>
    <cellStyle name="Euro 24 2" xfId="13045" xr:uid="{7975290D-E4BF-43D3-8C79-5DB9D9A36F0B}"/>
    <cellStyle name="Euro 24 3" xfId="13046" xr:uid="{6DE4B9C9-05FE-4A76-B392-9256F81AA994}"/>
    <cellStyle name="Euro 25" xfId="13047" xr:uid="{22BEEF38-221E-4E54-BB03-8C82C6099511}"/>
    <cellStyle name="Euro 26" xfId="13048" xr:uid="{052CE722-6776-449B-B58A-D59A7FA58A84}"/>
    <cellStyle name="Euro 27" xfId="13049" xr:uid="{7207E7E7-1D62-4C66-AC93-AC7339A09D59}"/>
    <cellStyle name="Euro 28" xfId="13050" xr:uid="{ABBAF524-F74A-48BB-8837-CF54F28ADF75}"/>
    <cellStyle name="Euro 29" xfId="13051" xr:uid="{AE2E8BBE-0480-4077-9461-DDB6C158633A}"/>
    <cellStyle name="Euro 3" xfId="13052" xr:uid="{650FC925-9889-4F2D-AD54-FD98804BC475}"/>
    <cellStyle name="Euro 3 2" xfId="13053" xr:uid="{C5CCBA07-49FA-40C5-A71E-102E42B9D8D8}"/>
    <cellStyle name="Euro 3 2 2" xfId="13054" xr:uid="{1DD61706-81FA-4FFF-98E0-E9CB3E64D5AF}"/>
    <cellStyle name="Euro 3 2 2 2" xfId="13055" xr:uid="{33AFC75F-4CD0-4D7F-B296-EBC32E22F9F6}"/>
    <cellStyle name="Euro 3 2 3" xfId="13056" xr:uid="{366620BB-D2E0-4D27-BDBD-68252E782DB0}"/>
    <cellStyle name="Euro 3 2 4" xfId="13057" xr:uid="{E91A7AAF-7012-42B4-AE77-0263DEB32996}"/>
    <cellStyle name="Euro 3 2 5" xfId="13058" xr:uid="{F1F60119-B04E-485A-BF87-A0687C68BD38}"/>
    <cellStyle name="Euro 3 3" xfId="13059" xr:uid="{B9C89EF2-3E83-477E-B135-00FFE98037AA}"/>
    <cellStyle name="Euro 3 3 2" xfId="13060" xr:uid="{0EE325BC-6201-46F7-963D-85EDE06EB2D3}"/>
    <cellStyle name="Euro 3 3 3" xfId="13061" xr:uid="{4549962C-2837-44BB-A660-C9BF35BF41E9}"/>
    <cellStyle name="Euro 3 3 4" xfId="13062" xr:uid="{3266ECBA-396F-4172-B0F6-7FDDEE4EDA23}"/>
    <cellStyle name="Euro 3 3 5" xfId="13063" xr:uid="{11378CF7-7549-4402-87C4-92CAE503FCED}"/>
    <cellStyle name="Euro 3 3 6" xfId="13064" xr:uid="{9EC8B3B1-17C6-435B-A648-3A0D1060DE41}"/>
    <cellStyle name="Euro 3 4" xfId="13065" xr:uid="{F3CA0545-524F-4F82-B151-B79BF0FDF168}"/>
    <cellStyle name="Euro 3 4 2" xfId="13066" xr:uid="{2ACB8FD6-A332-4F77-A1C5-AEAFF1D37AA5}"/>
    <cellStyle name="Euro 3 5" xfId="13067" xr:uid="{22D7FC3F-C525-40E2-BE1E-0A8A79CA3EB8}"/>
    <cellStyle name="Euro 3 6" xfId="13068" xr:uid="{0F2CED32-8541-45CF-98AD-A5CE1F34FEDD}"/>
    <cellStyle name="Euro 3 7" xfId="13069" xr:uid="{DF07117C-0133-4121-9C70-195A10BF4119}"/>
    <cellStyle name="Euro 3 7 2" xfId="13070" xr:uid="{1717B454-66A9-4C67-A3E0-166584D28861}"/>
    <cellStyle name="Euro 3 7 3" xfId="13071" xr:uid="{521825D3-B3A7-487D-910E-F94F1A46D5CA}"/>
    <cellStyle name="Euro 3 7 4" xfId="13072" xr:uid="{2A6FAC7A-E744-476B-B08D-2D0AC4A4DFE3}"/>
    <cellStyle name="Euro 3 8" xfId="13073" xr:uid="{4BF65BCC-C8C4-4F73-BA40-357B99C0D734}"/>
    <cellStyle name="Euro 3_PrimaryEnergyPrices_TIMES" xfId="13074" xr:uid="{97673CCD-DFFC-427B-A579-37970DBCE8FE}"/>
    <cellStyle name="Euro 30" xfId="13075" xr:uid="{818A2B8A-5838-4F95-88E1-7C299FCA4255}"/>
    <cellStyle name="Euro 31" xfId="13076" xr:uid="{5180CC52-365E-48B8-833A-BB41F77418E6}"/>
    <cellStyle name="Euro 32" xfId="13077" xr:uid="{69F9E9AD-A84B-46FB-83FF-272A52C2292A}"/>
    <cellStyle name="Euro 33" xfId="13078" xr:uid="{216C9F36-DAF0-4A2B-B6F3-624A09A1B083}"/>
    <cellStyle name="Euro 34" xfId="13079" xr:uid="{37DB9535-CBC8-43B1-BF09-47ADA9B588DE}"/>
    <cellStyle name="Euro 35" xfId="13080" xr:uid="{3A954031-0ECB-4390-9FAF-294BC33620B0}"/>
    <cellStyle name="Euro 36" xfId="13081" xr:uid="{F6D08C3C-282B-449A-B96A-24B3FBAFE847}"/>
    <cellStyle name="Euro 37" xfId="13082" xr:uid="{1F6E4BF6-EB58-4CAC-8211-1CB0A7145DFD}"/>
    <cellStyle name="Euro 38" xfId="13083" xr:uid="{2A35FCEF-0D34-4515-B3E5-5FD7966A2DD5}"/>
    <cellStyle name="Euro 39" xfId="13084" xr:uid="{F44FEC19-B81A-4E18-844B-E4F7897AA1F0}"/>
    <cellStyle name="Euro 4" xfId="13085" xr:uid="{7EAEB75F-0966-4A3E-BA16-9E873DC2D0EC}"/>
    <cellStyle name="Euro 4 2" xfId="13086" xr:uid="{364771E4-D333-4F46-B67A-66C781FD5874}"/>
    <cellStyle name="Euro 4 2 2" xfId="13087" xr:uid="{E3EBE89D-DF78-4A32-BF82-9D1A238FBDE7}"/>
    <cellStyle name="Euro 4 2 2 2" xfId="13088" xr:uid="{75740412-0789-456C-B17B-5FC43E2CE7C1}"/>
    <cellStyle name="Euro 4 2 3" xfId="13089" xr:uid="{28C515DE-986A-4BF3-9F84-20BA1A2323F6}"/>
    <cellStyle name="Euro 4 2 4" xfId="13090" xr:uid="{A77715DE-7C2C-42D7-9C77-B88AFBC4C1F6}"/>
    <cellStyle name="Euro 4 3" xfId="13091" xr:uid="{03002764-83C8-4839-AB43-D06D937849AD}"/>
    <cellStyle name="Euro 4 3 2" xfId="13092" xr:uid="{1AC7C368-3B64-4EA4-ACFE-20CD9DC6DC75}"/>
    <cellStyle name="Euro 4 3 3" xfId="13093" xr:uid="{5D1F1B0F-D24D-425D-B512-89EBDCB9AFE7}"/>
    <cellStyle name="Euro 4 3 4" xfId="13094" xr:uid="{3402FE2E-3ACF-41BC-AA94-F67BA1CECF8B}"/>
    <cellStyle name="Euro 4 3 5" xfId="13095" xr:uid="{40A15FAF-8B9D-4768-BCC2-E1AD9CBABC09}"/>
    <cellStyle name="Euro 4 4" xfId="13096" xr:uid="{7F594C15-5442-4420-B940-D2E67FCF80BA}"/>
    <cellStyle name="Euro 4 4 2" xfId="13097" xr:uid="{BB0AAC2E-11B9-4903-83D6-C28BCDA9AD1C}"/>
    <cellStyle name="Euro 4 5" xfId="13098" xr:uid="{21A6EFCA-1473-4167-B5AD-ABAE29048896}"/>
    <cellStyle name="Euro 4 6" xfId="13099" xr:uid="{780A9779-A336-45BD-A952-BCA59252798F}"/>
    <cellStyle name="Euro 40" xfId="13100" xr:uid="{05089C84-1EB6-4C20-A2A9-9AB8D8E92E6E}"/>
    <cellStyle name="Euro 41" xfId="13101" xr:uid="{2B1F5005-4936-4912-B9C6-740042AA1D0F}"/>
    <cellStyle name="Euro 42" xfId="13102" xr:uid="{22FABDDC-D4F5-41A8-8F04-D088B2B039EF}"/>
    <cellStyle name="Euro 43" xfId="13103" xr:uid="{8E1BE1FA-A9D1-49A7-AFD6-CA229F620C27}"/>
    <cellStyle name="Euro 44" xfId="13104" xr:uid="{5B5FEB94-A9E0-48CA-A720-4CA444ED1478}"/>
    <cellStyle name="Euro 45" xfId="13105" xr:uid="{553D7B2F-B5CB-44B9-93D6-9E768F9E37CD}"/>
    <cellStyle name="Euro 46" xfId="13106" xr:uid="{D058A6DD-89B4-495F-87DD-05B19F878F09}"/>
    <cellStyle name="Euro 47" xfId="13107" xr:uid="{F0B1C1A9-B98E-4AE2-87AA-274263CF06F0}"/>
    <cellStyle name="Euro 48" xfId="13108" xr:uid="{A3EBFAD0-6B93-4802-AF67-DDF92E4E29FE}"/>
    <cellStyle name="Euro 48 2" xfId="13109" xr:uid="{31C09BFA-CD94-4C4A-B2FC-07197D34633B}"/>
    <cellStyle name="Euro 49" xfId="13110" xr:uid="{A81DC864-3D4C-433E-9040-D5DE8BA3B7E1}"/>
    <cellStyle name="Euro 49 2" xfId="13111" xr:uid="{EED3C3FE-2745-4991-9FB9-026E49ABFA07}"/>
    <cellStyle name="Euro 5" xfId="13112" xr:uid="{4B01A8D4-B790-4B65-865A-CBBD9798A56A}"/>
    <cellStyle name="Euro 5 2" xfId="13113" xr:uid="{71AAFDD6-4E65-469C-B240-A3418D23BC96}"/>
    <cellStyle name="Euro 5 2 2" xfId="13114" xr:uid="{B253FD30-2104-4381-8FF0-593E493ED271}"/>
    <cellStyle name="Euro 5 2 2 2" xfId="13115" xr:uid="{E926D1C3-9061-43C6-9EB2-8BA8589D9304}"/>
    <cellStyle name="Euro 5 2 2 3" xfId="13116" xr:uid="{0F15686B-32CD-407F-984F-4CA10C799B04}"/>
    <cellStyle name="Euro 5 2 3" xfId="13117" xr:uid="{7D076E58-FF46-42CF-96A4-CC46BFFEF88A}"/>
    <cellStyle name="Euro 5 2 4" xfId="13118" xr:uid="{19630ADA-317C-443D-8B10-B9F1AEBC3D24}"/>
    <cellStyle name="Euro 5 3" xfId="13119" xr:uid="{137ED1D5-6A0B-4636-9FBF-A1C9D90DAB52}"/>
    <cellStyle name="Euro 5 3 2" xfId="13120" xr:uid="{EB13DF4F-62F2-4C25-9684-8BF8117D414B}"/>
    <cellStyle name="Euro 5 3 3" xfId="13121" xr:uid="{14802437-67E3-48C5-9578-87188B5CF4D2}"/>
    <cellStyle name="Euro 5 4" xfId="13122" xr:uid="{96814CB6-0F18-4B88-8A6C-9EB5CB7E015B}"/>
    <cellStyle name="Euro 5 5" xfId="13123" xr:uid="{2FA709C9-DD98-4441-9335-A6B9873F05DE}"/>
    <cellStyle name="Euro 5 6" xfId="13124" xr:uid="{E9EDDD0A-87C1-4530-852C-B534A9AB157F}"/>
    <cellStyle name="Euro 50" xfId="13125" xr:uid="{96E3CA7D-772F-46EE-82A0-F494DFC32AB9}"/>
    <cellStyle name="Euro 50 2" xfId="13126" xr:uid="{81BF55EE-DF13-49A3-AB4A-1D9B7281C90F}"/>
    <cellStyle name="Euro 51" xfId="13127" xr:uid="{E6BEECA9-B73C-4AE1-98AD-9D17EE502BD4}"/>
    <cellStyle name="Euro 51 2" xfId="13128" xr:uid="{283D5439-2911-428D-A9A5-F8093D0DCD9B}"/>
    <cellStyle name="Euro 52" xfId="13129" xr:uid="{AA50E274-6D25-4B0B-9586-0CB9497C2553}"/>
    <cellStyle name="Euro 52 2" xfId="13130" xr:uid="{6271F70E-15A3-410A-B15C-1CE8474A5871}"/>
    <cellStyle name="Euro 53" xfId="13131" xr:uid="{F9A0C131-CF77-4B8F-B0D1-39D35F288B20}"/>
    <cellStyle name="Euro 53 2" xfId="13132" xr:uid="{1D057799-0430-4C38-9A01-5CB42ED6EE54}"/>
    <cellStyle name="Euro 54" xfId="13133" xr:uid="{A0088817-CC91-438E-A8D3-B0957CF86E30}"/>
    <cellStyle name="Euro 54 2" xfId="13134" xr:uid="{DA9A78BB-AE16-4B38-8166-E46804190513}"/>
    <cellStyle name="Euro 55" xfId="13135" xr:uid="{634BC638-EC84-48CA-AD2D-9C96047B751F}"/>
    <cellStyle name="Euro 55 2" xfId="13136" xr:uid="{3EF62632-6F60-4824-955C-390EB21F76DB}"/>
    <cellStyle name="Euro 56" xfId="13137" xr:uid="{16369184-32F6-4428-9100-8C310C94D45E}"/>
    <cellStyle name="Euro 56 2" xfId="13138" xr:uid="{8EF962FF-D04D-4945-AA2A-19A9F0585835}"/>
    <cellStyle name="Euro 57" xfId="13139" xr:uid="{89728E7D-05ED-4722-8E78-AE8662D3AEB1}"/>
    <cellStyle name="Euro 58" xfId="13140" xr:uid="{C84113D0-7319-45CD-8B4C-F4E5B4F1A56E}"/>
    <cellStyle name="Euro 59" xfId="13141" xr:uid="{5CA43F0A-CFD3-4D48-9A91-93537F5607F4}"/>
    <cellStyle name="Euro 6" xfId="13142" xr:uid="{C979A4BE-014F-4298-A1CC-72E6749F2129}"/>
    <cellStyle name="Euro 6 2" xfId="13143" xr:uid="{F3264621-6B90-4D54-9749-446E43BC5E61}"/>
    <cellStyle name="Euro 6 2 2" xfId="13144" xr:uid="{DEC59124-8DD2-4FBD-BBC4-79EF59849D50}"/>
    <cellStyle name="Euro 6 2 2 2" xfId="13145" xr:uid="{55A58DCF-653F-449E-85A8-63628657A5D5}"/>
    <cellStyle name="Euro 6 2 3" xfId="13146" xr:uid="{46267428-A08B-4B94-A724-335C4644D85E}"/>
    <cellStyle name="Euro 6 2 4" xfId="13147" xr:uid="{A9E3E72E-B762-4AD9-9207-255FACF5705C}"/>
    <cellStyle name="Euro 6 2 5" xfId="13148" xr:uid="{5E529F0B-5630-4938-8592-1EC11B9841E8}"/>
    <cellStyle name="Euro 6 3" xfId="13149" xr:uid="{93E1BB38-B793-4E1D-928A-4502EE4D4345}"/>
    <cellStyle name="Euro 6 3 2" xfId="13150" xr:uid="{B33EDBC3-587B-4C55-A730-20C66283AFF2}"/>
    <cellStyle name="Euro 6 4" xfId="13151" xr:uid="{F4149371-E7AA-4B07-AC26-FF3F73042539}"/>
    <cellStyle name="Euro 6 5" xfId="13152" xr:uid="{2B40B3DE-4689-493B-8925-AAD19F7904DD}"/>
    <cellStyle name="Euro 6 6" xfId="13153" xr:uid="{892DE3D3-FD1C-4AA1-81D0-6770497837DE}"/>
    <cellStyle name="Euro 6 7" xfId="13154" xr:uid="{D473208C-9FFA-4400-B074-90624C364D04}"/>
    <cellStyle name="Euro 7" xfId="13155" xr:uid="{4ED10C68-9335-411A-BF60-021269814617}"/>
    <cellStyle name="Euro 7 2" xfId="13156" xr:uid="{01FE8997-3637-41FF-990F-C0E9708E509D}"/>
    <cellStyle name="Euro 7 2 2" xfId="13157" xr:uid="{F90429DC-CDF7-4EC0-A5E4-A6F19A5E7275}"/>
    <cellStyle name="Euro 7 2 3" xfId="13158" xr:uid="{D712871B-490B-4B88-8D1A-79FC0881C6E8}"/>
    <cellStyle name="Euro 7 2 4" xfId="13159" xr:uid="{1099DE28-DE50-4997-944A-B5A8902EDF15}"/>
    <cellStyle name="Euro 7 2 5" xfId="13160" xr:uid="{70162BE0-03A2-47D7-A6F1-5FAA4FCA8AD6}"/>
    <cellStyle name="Euro 7 3" xfId="13161" xr:uid="{42252B0F-A3C2-43BC-93D5-1DC2CE09B8E2}"/>
    <cellStyle name="Euro 7 3 2" xfId="13162" xr:uid="{8F4EBB99-5A00-46E3-9340-DB7A7854D265}"/>
    <cellStyle name="Euro 7 4" xfId="13163" xr:uid="{484B34A4-F50D-4C2B-A04B-50AC882C8DD3}"/>
    <cellStyle name="Euro 7 5" xfId="13164" xr:uid="{270A7C00-5792-4259-AEFC-D331CCA5A582}"/>
    <cellStyle name="Euro 7 6" xfId="13165" xr:uid="{D0BBAD37-F26D-4ADC-B984-D79924B34C14}"/>
    <cellStyle name="Euro 8" xfId="13166" xr:uid="{77943D8E-7281-40C7-B8FA-5CE6BCFA4455}"/>
    <cellStyle name="Euro 8 2" xfId="13167" xr:uid="{089F71CD-6A70-40F5-A709-86F57AD22937}"/>
    <cellStyle name="Euro 8 2 2" xfId="13168" xr:uid="{B9E275C6-2E20-47AB-B26C-B3C6221CB760}"/>
    <cellStyle name="Euro 8 2 3" xfId="13169" xr:uid="{FE627155-B430-4520-9FA7-95C42D1B5A89}"/>
    <cellStyle name="Euro 8 2 4" xfId="13170" xr:uid="{B0572CA6-C2AC-400D-A5EC-6E49862DF338}"/>
    <cellStyle name="Euro 8 2 5" xfId="13171" xr:uid="{F19B2075-65B4-4199-B451-6E9C31E8CE8A}"/>
    <cellStyle name="Euro 8 3" xfId="13172" xr:uid="{EBDF377C-0EBA-4185-9A45-278A87B52E5A}"/>
    <cellStyle name="Euro 8 3 2" xfId="13173" xr:uid="{D87EB0AB-3322-477C-828F-DA07045EA88F}"/>
    <cellStyle name="Euro 8 4" xfId="13174" xr:uid="{EE050428-0F02-4CEF-BA9C-818EFD8AB9E3}"/>
    <cellStyle name="Euro 8 5" xfId="13175" xr:uid="{E8872756-8E8C-4861-8399-570355EBBABB}"/>
    <cellStyle name="Euro 8 6" xfId="13176" xr:uid="{54CA1F6E-78E1-434F-BE7B-DA3E15E0C7EC}"/>
    <cellStyle name="Euro 9" xfId="13177" xr:uid="{95530E66-7E54-4584-92A4-3BAEA5CAAD06}"/>
    <cellStyle name="Euro 9 2" xfId="13178" xr:uid="{43AC9480-5D9C-4A0E-827E-9D9A7308CF2F}"/>
    <cellStyle name="Euro 9 2 2" xfId="13179" xr:uid="{8D472A94-3032-46A1-A895-99A8EF462B83}"/>
    <cellStyle name="Euro 9 2 3" xfId="13180" xr:uid="{29C11ECB-8550-457F-8E6F-B06F34EC6E9D}"/>
    <cellStyle name="Euro 9 2 4" xfId="13181" xr:uid="{8C245DF1-49FA-4222-B5CC-E0268AB3C348}"/>
    <cellStyle name="Euro 9 2 5" xfId="13182" xr:uid="{3E140A74-C94D-48C7-B0C0-2601445A026F}"/>
    <cellStyle name="Euro 9 3" xfId="13183" xr:uid="{A75F308F-282B-41CC-84C4-20161D386D60}"/>
    <cellStyle name="Euro 9 3 2" xfId="13184" xr:uid="{508085A1-AA1A-4596-BC55-CF63403C0C49}"/>
    <cellStyle name="Euro 9 4" xfId="13185" xr:uid="{F2939272-2180-4CAC-915D-833975B5B077}"/>
    <cellStyle name="Euro 9 5" xfId="13186" xr:uid="{D5BBACE2-DDD1-4ABD-B5AA-7CB15E793F6C}"/>
    <cellStyle name="Euro 9 6" xfId="13187" xr:uid="{065059D5-E20A-415D-8E82-47A09346D5CE}"/>
    <cellStyle name="Euro_Potentials in TIMES" xfId="13188" xr:uid="{420B1EA4-160F-4B9D-8807-ED92143B6C71}"/>
    <cellStyle name="Excel Built-in Normal" xfId="13189" xr:uid="{2CAA2557-2A88-47C1-B5F0-AE44E5AD91D8}"/>
    <cellStyle name="Explanatory Text" xfId="49" builtinId="53" customBuiltin="1"/>
    <cellStyle name="Explanatory Text 10" xfId="13190" xr:uid="{28E26428-9756-4798-A24C-A059170F2542}"/>
    <cellStyle name="Explanatory Text 11" xfId="13191" xr:uid="{5139A99D-C84C-4532-9FAE-4A3ED9872818}"/>
    <cellStyle name="Explanatory Text 12" xfId="13192" xr:uid="{118B3D41-1071-4C6E-A069-821E0EFEDCFC}"/>
    <cellStyle name="Explanatory Text 13" xfId="13193" xr:uid="{15A8F136-174F-447F-8752-0BC683D6875F}"/>
    <cellStyle name="Explanatory Text 14" xfId="13194" xr:uid="{AAB572A9-7B2A-4355-8F81-1D100FC67D49}"/>
    <cellStyle name="Explanatory Text 15" xfId="13195" xr:uid="{616CD16E-1A15-4AD1-9AD2-0B180607592F}"/>
    <cellStyle name="Explanatory Text 16" xfId="13196" xr:uid="{A3C18194-4AAE-44B7-895B-132774575956}"/>
    <cellStyle name="Explanatory Text 17" xfId="13197" xr:uid="{BF277145-6025-4626-B3BD-7CE917EC1224}"/>
    <cellStyle name="Explanatory Text 18" xfId="13198" xr:uid="{BB67EA91-3436-45BE-805E-889217898144}"/>
    <cellStyle name="Explanatory Text 19" xfId="13199" xr:uid="{CC238505-A15F-4AC7-9159-A4D7949CBC5E}"/>
    <cellStyle name="Explanatory Text 2" xfId="13200" xr:uid="{1B0FFA40-F3DF-433B-A3F0-B730CC6B4DEF}"/>
    <cellStyle name="Explanatory Text 2 10" xfId="13201" xr:uid="{4A8F94D5-32EB-4D35-8929-AC5C79DC3484}"/>
    <cellStyle name="Explanatory Text 2 11" xfId="13202" xr:uid="{9C5C85ED-1ACF-4AF4-B31B-83D2D5C44F8C}"/>
    <cellStyle name="Explanatory Text 2 12" xfId="42256" xr:uid="{EA8FB2A4-BA62-4227-B3CB-33C2B2B21F5A}"/>
    <cellStyle name="Explanatory Text 2 2" xfId="13203" xr:uid="{9835E531-5B44-4878-A89C-F737636C7830}"/>
    <cellStyle name="Explanatory Text 2 3" xfId="13204" xr:uid="{6A1F25DE-6DCB-404C-BDE5-3245966F7127}"/>
    <cellStyle name="Explanatory Text 2 4" xfId="13205" xr:uid="{10A5BBB6-9409-4BA0-A69C-0B0742257E62}"/>
    <cellStyle name="Explanatory Text 2 5" xfId="13206" xr:uid="{94D985F0-535E-4C56-B169-4B83CAB00E73}"/>
    <cellStyle name="Explanatory Text 2 6" xfId="13207" xr:uid="{185BE463-6326-4BC8-AC9E-CF0CD0106CF6}"/>
    <cellStyle name="Explanatory Text 2 7" xfId="13208" xr:uid="{8A10F660-2538-47BD-AB7A-D83A01A91655}"/>
    <cellStyle name="Explanatory Text 2 8" xfId="13209" xr:uid="{E06F7C12-5D3E-4356-B936-0641A9E601F6}"/>
    <cellStyle name="Explanatory Text 2 9" xfId="13210" xr:uid="{F11B2B8B-4871-49F6-818D-34FE14FBD5CA}"/>
    <cellStyle name="Explanatory Text 20" xfId="13211" xr:uid="{2F89B7A0-D543-4B55-9B93-C11404971A1B}"/>
    <cellStyle name="Explanatory Text 21" xfId="13212" xr:uid="{DD2C5310-9D09-4E16-B5E8-CE5766B4F651}"/>
    <cellStyle name="Explanatory Text 22" xfId="13213" xr:uid="{AF5B7A54-12D7-42BC-85AE-D38B6EDE22E0}"/>
    <cellStyle name="Explanatory Text 23" xfId="13214" xr:uid="{4AB542D8-2D8B-49E4-89C2-338E5079257E}"/>
    <cellStyle name="Explanatory Text 24" xfId="13215" xr:uid="{B40E616D-BD63-4CBB-BDE6-F3947D443880}"/>
    <cellStyle name="Explanatory Text 25" xfId="13216" xr:uid="{4FFDCB56-CB62-4BD4-89C3-16EA7E23FF40}"/>
    <cellStyle name="Explanatory Text 26" xfId="13217" xr:uid="{BDDBE3DA-41A1-4406-B67B-0392C34B7F4F}"/>
    <cellStyle name="Explanatory Text 27" xfId="13218" xr:uid="{A20FCCCD-FF3C-4634-8C8D-6AD30B78BB50}"/>
    <cellStyle name="Explanatory Text 28" xfId="13219" xr:uid="{6EBCDB53-3F8A-4600-A9BF-88DDDF4851B7}"/>
    <cellStyle name="Explanatory Text 29" xfId="13220" xr:uid="{CFB03964-CDA8-4265-89F9-C908D40C1D6C}"/>
    <cellStyle name="Explanatory Text 3" xfId="13221" xr:uid="{FCCBB6BC-EC82-4733-AA80-98606F15BB41}"/>
    <cellStyle name="Explanatory Text 3 10" xfId="13222" xr:uid="{0740B390-A7F5-455A-BD8E-2864547EC759}"/>
    <cellStyle name="Explanatory Text 3 11" xfId="13223" xr:uid="{D428D3B3-742B-41A0-9E5D-41172CBD00D5}"/>
    <cellStyle name="Explanatory Text 3 12" xfId="42323" xr:uid="{9C1C3A7F-75A3-48AB-B8CE-799ABA340F6C}"/>
    <cellStyle name="Explanatory Text 3 2" xfId="13224" xr:uid="{40B410C2-15C6-4671-92D0-CCBE5BB0A485}"/>
    <cellStyle name="Explanatory Text 3 3" xfId="13225" xr:uid="{A81A76B4-27D1-43DF-8EEA-EA786C647BCB}"/>
    <cellStyle name="Explanatory Text 3 4" xfId="13226" xr:uid="{95509573-5371-4AB8-9CBE-48F7378A5C02}"/>
    <cellStyle name="Explanatory Text 3 5" xfId="13227" xr:uid="{CFF1BCC6-9B8D-44EC-A0E8-CF68937AE5F1}"/>
    <cellStyle name="Explanatory Text 3 6" xfId="13228" xr:uid="{CAECA00A-678F-4C3A-B86A-54869CFDC819}"/>
    <cellStyle name="Explanatory Text 3 7" xfId="13229" xr:uid="{3F90B306-D682-44E9-A6C6-03DFC89B6485}"/>
    <cellStyle name="Explanatory Text 3 8" xfId="13230" xr:uid="{3F3D1F72-2833-4E4E-B978-9D70B63B1A27}"/>
    <cellStyle name="Explanatory Text 3 9" xfId="13231" xr:uid="{8419AC0E-EBB2-4309-8644-F6A766FC177E}"/>
    <cellStyle name="Explanatory Text 30" xfId="13232" xr:uid="{DE1B816A-11E8-4470-A293-F9F309466AD6}"/>
    <cellStyle name="Explanatory Text 31" xfId="13233" xr:uid="{A3BDC05C-12A3-475E-86EE-CD5C2F852739}"/>
    <cellStyle name="Explanatory Text 32" xfId="13234" xr:uid="{9228E5B3-C142-411F-BF7B-D4AF2ACB4B5A}"/>
    <cellStyle name="Explanatory Text 33" xfId="13235" xr:uid="{3E376ADB-C76B-4146-9A75-20EDCAF25167}"/>
    <cellStyle name="Explanatory Text 34" xfId="13236" xr:uid="{BDD08880-24A1-400D-BB2F-4E062160735C}"/>
    <cellStyle name="Explanatory Text 35" xfId="13237" xr:uid="{2094EEBC-EA38-488E-BC4F-B299688955E9}"/>
    <cellStyle name="Explanatory Text 36" xfId="13238" xr:uid="{837967A2-A46A-40E8-BEEF-68FBD1BBE22F}"/>
    <cellStyle name="Explanatory Text 37" xfId="13239" xr:uid="{33AE0A67-8BB8-461E-805E-E2712B01FA68}"/>
    <cellStyle name="Explanatory Text 38" xfId="13240" xr:uid="{B0D440F3-5473-43BF-BABB-FE3C99FA29CA}"/>
    <cellStyle name="Explanatory Text 39" xfId="13241" xr:uid="{CD84A365-C8DB-4E07-B46E-7D888AF599E5}"/>
    <cellStyle name="Explanatory Text 4" xfId="13242" xr:uid="{B11E7158-9F72-490C-B1A3-56A91245D8D5}"/>
    <cellStyle name="Explanatory Text 4 10" xfId="13243" xr:uid="{E0C7A316-742A-4EC1-930C-9967B78758BC}"/>
    <cellStyle name="Explanatory Text 4 11" xfId="13244" xr:uid="{5DD1EAC4-1FB5-4F93-B2FE-794A7616D181}"/>
    <cellStyle name="Explanatory Text 4 2" xfId="13245" xr:uid="{45B3574E-986F-4FEB-8430-8E93F0F2505C}"/>
    <cellStyle name="Explanatory Text 4 3" xfId="13246" xr:uid="{5B3672C4-4F5F-41E0-AD36-B56D6987EEB7}"/>
    <cellStyle name="Explanatory Text 4 4" xfId="13247" xr:uid="{E96CB56C-5A04-452D-8D07-E73F2E60FC96}"/>
    <cellStyle name="Explanatory Text 4 5" xfId="13248" xr:uid="{D050A069-6574-4AB1-85A8-4A477318B472}"/>
    <cellStyle name="Explanatory Text 4 6" xfId="13249" xr:uid="{AEA54C0B-9EF2-4E8F-BAF1-BF3CA0F7859F}"/>
    <cellStyle name="Explanatory Text 4 7" xfId="13250" xr:uid="{CB5C20E0-9956-491A-9812-EF547FDC4E53}"/>
    <cellStyle name="Explanatory Text 4 8" xfId="13251" xr:uid="{08C6A7C5-7508-432B-BA38-96D50AB96466}"/>
    <cellStyle name="Explanatory Text 4 9" xfId="13252" xr:uid="{C4DD46FA-627C-4D9E-905D-2C4B9E924D8A}"/>
    <cellStyle name="Explanatory Text 40" xfId="13253" xr:uid="{2548D3B2-52D7-4A77-A538-0F260F895F5C}"/>
    <cellStyle name="Explanatory Text 41" xfId="13254" xr:uid="{F9BA1F58-0C64-4A8A-A40A-A0FFEC187B6F}"/>
    <cellStyle name="Explanatory Text 42" xfId="13255" xr:uid="{565C9D78-C284-4DDA-B83E-82C16A43191B}"/>
    <cellStyle name="Explanatory Text 43" xfId="13256" xr:uid="{3176FB7E-2D34-472F-9A56-B12E15FA147E}"/>
    <cellStyle name="Explanatory Text 5" xfId="13257" xr:uid="{8AFDC035-FB73-470F-BE83-D15822375941}"/>
    <cellStyle name="Explanatory Text 5 10" xfId="13258" xr:uid="{134DAAF0-6DF4-4C8C-8BD4-A0A4A4CA0899}"/>
    <cellStyle name="Explanatory Text 5 11" xfId="13259" xr:uid="{C40CBE8C-56E8-457D-BE5C-424DDE197B3B}"/>
    <cellStyle name="Explanatory Text 5 2" xfId="13260" xr:uid="{B8596DF2-9733-4901-A5AD-BB8EFB6909E0}"/>
    <cellStyle name="Explanatory Text 5 3" xfId="13261" xr:uid="{FD179618-2358-4B96-AFF9-719D37E19898}"/>
    <cellStyle name="Explanatory Text 5 4" xfId="13262" xr:uid="{D72F0B24-D052-46F2-8C14-7393C0E126B2}"/>
    <cellStyle name="Explanatory Text 5 5" xfId="13263" xr:uid="{71A62A0A-91CB-4DBB-86D1-52376C4D26B2}"/>
    <cellStyle name="Explanatory Text 5 6" xfId="13264" xr:uid="{AD040B90-F22C-45F0-A33D-5839A3EDFA34}"/>
    <cellStyle name="Explanatory Text 5 7" xfId="13265" xr:uid="{529CCEB1-9538-4EA9-AB5F-EC2CA47F2C10}"/>
    <cellStyle name="Explanatory Text 5 8" xfId="13266" xr:uid="{4E8BD023-9ABA-43A2-90FD-C0D3D20D5A85}"/>
    <cellStyle name="Explanatory Text 5 9" xfId="13267" xr:uid="{80F2F4CE-42B2-4FB9-AE29-1E225EBBA21E}"/>
    <cellStyle name="Explanatory Text 6" xfId="13268" xr:uid="{1BBD8FA2-B73E-45B6-9D92-795DAF515AA4}"/>
    <cellStyle name="Explanatory Text 6 10" xfId="13269" xr:uid="{83E27891-D452-44C8-A81F-C53FEEB8D707}"/>
    <cellStyle name="Explanatory Text 6 11" xfId="13270" xr:uid="{ED0C01D7-3EBF-4D6F-A49B-786E1BCB6BCF}"/>
    <cellStyle name="Explanatory Text 6 2" xfId="13271" xr:uid="{696491F6-34A6-41F0-84BC-B4839B791706}"/>
    <cellStyle name="Explanatory Text 6 3" xfId="13272" xr:uid="{FB646B69-1961-4DA6-A3BB-1184C852BF1C}"/>
    <cellStyle name="Explanatory Text 6 4" xfId="13273" xr:uid="{19726708-0EFF-4E39-8F13-DF989B73E096}"/>
    <cellStyle name="Explanatory Text 6 5" xfId="13274" xr:uid="{0C07AC1D-5416-48A3-A2A9-2F30F65CA63D}"/>
    <cellStyle name="Explanatory Text 6 6" xfId="13275" xr:uid="{9FE8EA48-7358-4B59-8577-E19307F12B09}"/>
    <cellStyle name="Explanatory Text 6 7" xfId="13276" xr:uid="{87CE6593-7ADA-48DA-9411-C5CB6EFEE09F}"/>
    <cellStyle name="Explanatory Text 6 8" xfId="13277" xr:uid="{60F0AAB0-3C40-4253-89AE-3A6A89C8EDD9}"/>
    <cellStyle name="Explanatory Text 6 9" xfId="13278" xr:uid="{F6C48D6E-F9AF-4137-B9ED-23A19B0DEB9C}"/>
    <cellStyle name="Explanatory Text 7" xfId="13279" xr:uid="{17B66DEF-FB8A-45BA-BF7C-0B2F38008B6B}"/>
    <cellStyle name="Explanatory Text 8" xfId="13280" xr:uid="{AC8B8321-ED83-4DCC-BAE0-2164C73C8705}"/>
    <cellStyle name="Explanatory Text 9" xfId="13281" xr:uid="{72B6B76F-CF26-46C4-A003-B092DA675BED}"/>
    <cellStyle name="Ezres_vegleges_en" xfId="13282" xr:uid="{2F231D9E-920A-4540-8357-EDDC18108058}"/>
    <cellStyle name="Figyelmeztetés" xfId="13283" xr:uid="{EF921DA0-890E-43A1-8E2F-9A46DD58DE4E}"/>
    <cellStyle name="Float" xfId="13284" xr:uid="{DD274D17-6C6C-4C79-9803-6BE431F7709A}"/>
    <cellStyle name="Float 2" xfId="13285" xr:uid="{2E752AF7-2296-4F1F-A45F-3E9016679938}"/>
    <cellStyle name="Float 2 2" xfId="13286" xr:uid="{9981B5D7-984E-4CD6-AEF3-79F20EDA91F6}"/>
    <cellStyle name="Float 2 2 2" xfId="13287" xr:uid="{7113FC61-415A-4731-BC4B-E98E3F7CA6BF}"/>
    <cellStyle name="Float 2 2 3" xfId="13288" xr:uid="{4DE80B14-A61C-47F3-A6A8-FB771B67C276}"/>
    <cellStyle name="Float 2 3" xfId="13289" xr:uid="{2E366741-22BC-4DC4-BFAE-89A42197AC40}"/>
    <cellStyle name="Float 3" xfId="13290" xr:uid="{25927273-867F-4C97-92F7-32CF41D3A9C2}"/>
    <cellStyle name="Float 3 2" xfId="13291" xr:uid="{0AD29E1A-6969-4373-9AD6-4F68CD705E4E}"/>
    <cellStyle name="Float 3 3" xfId="13292" xr:uid="{89908280-DA53-4683-BC26-5335CD523299}"/>
    <cellStyle name="Float 4" xfId="13293" xr:uid="{0CD7202F-7760-4B68-92A4-88F42C4F3883}"/>
    <cellStyle name="Good" xfId="40" builtinId="26" customBuiltin="1"/>
    <cellStyle name="Good 10" xfId="13294" xr:uid="{6911AEE8-4504-4245-94B5-B999836E6B2E}"/>
    <cellStyle name="Good 11" xfId="13295" xr:uid="{5629F5EF-20AB-4066-BBC9-B066CB51F4C7}"/>
    <cellStyle name="Good 12" xfId="13296" xr:uid="{5D9B19AA-E22F-40AB-B8A2-4D5E61AD63C7}"/>
    <cellStyle name="Good 13" xfId="13297" xr:uid="{39F36989-0B56-461E-BFFF-E64BF761B405}"/>
    <cellStyle name="Good 14" xfId="13298" xr:uid="{5DE0310D-9274-4F0A-A4B9-7334C05710B3}"/>
    <cellStyle name="Good 15" xfId="13299" xr:uid="{7677C430-6D27-42BD-8B35-A0CA0DD45A49}"/>
    <cellStyle name="Good 16" xfId="13300" xr:uid="{F73D1B2C-D878-48BE-B9A6-BCF1DAEF2D64}"/>
    <cellStyle name="Good 17" xfId="13301" xr:uid="{C2F6A259-A5FB-4F59-AA66-BB5A0A2643EE}"/>
    <cellStyle name="Good 18" xfId="13302" xr:uid="{00E42523-066E-4FD2-AA86-169E29BAF96D}"/>
    <cellStyle name="Good 19" xfId="13303" xr:uid="{49762520-5099-4FAF-B862-209123F9DD5C}"/>
    <cellStyle name="Good 2" xfId="13304" xr:uid="{6FFF7D88-2624-44BC-833C-599F4F7C5726}"/>
    <cellStyle name="Good 2 10" xfId="13305" xr:uid="{4124BA0B-5DFB-45A3-B9C8-58CCFBF75F06}"/>
    <cellStyle name="Good 2 10 2" xfId="13306" xr:uid="{4401090A-FD6A-4C2C-941B-5B59A58D6A1C}"/>
    <cellStyle name="Good 2 11" xfId="13307" xr:uid="{D32906BA-737F-4B69-B69D-B1AE4EDE3784}"/>
    <cellStyle name="Good 2 12" xfId="42257" xr:uid="{9F1E504E-27E2-4381-8563-7CCF07DE213D}"/>
    <cellStyle name="Good 2 2" xfId="13308" xr:uid="{9186D738-B64B-44B7-A559-2B0E7A574144}"/>
    <cellStyle name="Good 2 2 2" xfId="13309" xr:uid="{110FAFEA-7CC8-4F83-BB09-13ED78261F2E}"/>
    <cellStyle name="Good 2 3" xfId="13310" xr:uid="{4B03D9A6-B6CB-44E3-B1F6-609EE0E87739}"/>
    <cellStyle name="Good 2 3 2" xfId="13311" xr:uid="{59EE3D19-6BCF-49D6-9336-3F0F29FB0D47}"/>
    <cellStyle name="Good 2 4" xfId="13312" xr:uid="{58B9AF45-C40A-467A-B4B0-F3BEDF8931A2}"/>
    <cellStyle name="Good 2 4 2" xfId="13313" xr:uid="{2476A127-0637-4DD7-8EE2-4676C2177EF0}"/>
    <cellStyle name="Good 2 5" xfId="13314" xr:uid="{EDB11EBA-A2FA-4F59-B3C6-938C80B4F245}"/>
    <cellStyle name="Good 2 5 2" xfId="13315" xr:uid="{41AB966A-668C-41D0-8739-1811BAC07478}"/>
    <cellStyle name="Good 2 6" xfId="13316" xr:uid="{BD0F52C5-2F9B-43B6-8A0C-A73B68B0950A}"/>
    <cellStyle name="Good 2 6 2" xfId="13317" xr:uid="{2C8025C9-9F1E-4C21-9549-B3485D6A7F2E}"/>
    <cellStyle name="Good 2 7" xfId="13318" xr:uid="{6064E1F1-F5E5-4C01-BA27-5571A8D83F13}"/>
    <cellStyle name="Good 2 7 2" xfId="13319" xr:uid="{23411364-4304-4335-B5F4-A0F1DB151676}"/>
    <cellStyle name="Good 2 8" xfId="13320" xr:uid="{6B126EE4-954F-4F91-A6DB-D88214B63C7F}"/>
    <cellStyle name="Good 2 8 2" xfId="13321" xr:uid="{781A054E-B0A4-42FF-97EB-399ED4BE6750}"/>
    <cellStyle name="Good 2 9" xfId="13322" xr:uid="{5CAB9E25-1347-43C3-898A-0483B385814C}"/>
    <cellStyle name="Good 2 9 2" xfId="13323" xr:uid="{F4F89861-44D7-473F-BA9A-0DBB87223189}"/>
    <cellStyle name="Good 20" xfId="13324" xr:uid="{D0E4F709-6F16-40BA-8D36-39CF7A7F7507}"/>
    <cellStyle name="Good 21" xfId="13325" xr:uid="{F1005C1F-B589-4810-9EFD-56DB21A5C3DF}"/>
    <cellStyle name="Good 22" xfId="13326" xr:uid="{17ECC256-6724-4F68-9C2F-1DBBC5DCD728}"/>
    <cellStyle name="Good 23" xfId="13327" xr:uid="{C02F3616-BF50-4D0C-8271-3665B8A08814}"/>
    <cellStyle name="Good 24" xfId="13328" xr:uid="{3D9BCE40-C6B9-4827-A470-68515206D044}"/>
    <cellStyle name="Good 25" xfId="13329" xr:uid="{F0E4C954-61C5-4BEF-8657-F71374FC5CFF}"/>
    <cellStyle name="Good 26" xfId="13330" xr:uid="{4C50846E-9F3F-4C87-A1F3-1C1BAF9E0C2A}"/>
    <cellStyle name="Good 27" xfId="13331" xr:uid="{20B6E815-DDB2-4ACF-A2E2-BD9903DB0CA3}"/>
    <cellStyle name="Good 28" xfId="13332" xr:uid="{E3B6CDB2-E3DB-49BA-B39B-4F115EEF59FE}"/>
    <cellStyle name="Good 29" xfId="13333" xr:uid="{BE127E35-9A30-4334-84F6-59D4342F8FBF}"/>
    <cellStyle name="Good 3" xfId="13334" xr:uid="{2B45B3D7-9CC8-4564-BD7F-22A9EB32A284}"/>
    <cellStyle name="Good 3 10" xfId="13335" xr:uid="{68AB3D8E-9A86-4B43-9CAA-246DD81D1878}"/>
    <cellStyle name="Good 3 11" xfId="13336" xr:uid="{0F9EAE78-C7E0-43C0-BBEF-D08B413291A1}"/>
    <cellStyle name="Good 3 12" xfId="13337" xr:uid="{1DDB9D99-E168-4AE2-B3BE-727CDD4F1C96}"/>
    <cellStyle name="Good 3 13" xfId="42324" xr:uid="{2259D465-17B8-4DFD-997F-FC0429F73F07}"/>
    <cellStyle name="Good 3 2" xfId="13338" xr:uid="{82201DF5-1C73-40A4-98A8-4840E4637969}"/>
    <cellStyle name="Good 3 2 2" xfId="13339" xr:uid="{DCC179F7-07F7-48EE-B8FF-A57C493360B0}"/>
    <cellStyle name="Good 3 3" xfId="13340" xr:uid="{01D45A88-11A0-4966-8443-6829703EBBD9}"/>
    <cellStyle name="Good 3 4" xfId="13341" xr:uid="{21AAD4F8-2FB4-49AE-9747-A7E461986A15}"/>
    <cellStyle name="Good 3 5" xfId="13342" xr:uid="{6A625074-7784-44CC-8BF2-947D22A16C1C}"/>
    <cellStyle name="Good 3 6" xfId="13343" xr:uid="{C4FE1611-D614-4064-AE7B-19B13279B4C1}"/>
    <cellStyle name="Good 3 7" xfId="13344" xr:uid="{A1F5762E-447D-4F55-935E-C622C61CB420}"/>
    <cellStyle name="Good 3 8" xfId="13345" xr:uid="{03B30AD4-040D-4379-A12E-32DD763BD357}"/>
    <cellStyle name="Good 3 9" xfId="13346" xr:uid="{6D927636-752F-4D2D-98DE-F686D9039618}"/>
    <cellStyle name="Good 30" xfId="13347" xr:uid="{2F0ADC77-BC6F-4A0C-A038-53A3048E9371}"/>
    <cellStyle name="Good 31" xfId="13348" xr:uid="{EAB76E10-18A7-43D8-A012-AF0DFC48DCBE}"/>
    <cellStyle name="Good 32" xfId="13349" xr:uid="{214EB1CE-25B3-4A5E-AF66-8F4AF170220F}"/>
    <cellStyle name="Good 33" xfId="13350" xr:uid="{91E11A03-5EFE-4D1F-B7F9-0B30E3B9120C}"/>
    <cellStyle name="Good 34" xfId="13351" xr:uid="{D18A252E-0974-4378-92A2-507CF0C09EFA}"/>
    <cellStyle name="Good 35" xfId="13352" xr:uid="{2600B6D7-98D3-4AF5-B47A-5F6962F9E639}"/>
    <cellStyle name="Good 36" xfId="13353" xr:uid="{C042A03D-1656-4135-BE67-1488FD586B9B}"/>
    <cellStyle name="Good 37" xfId="13354" xr:uid="{9C61AEC4-3FDB-4D9D-8392-B674A34880CD}"/>
    <cellStyle name="Good 38" xfId="13355" xr:uid="{95E97F4A-64AF-4EF9-8DC1-88E7C418343A}"/>
    <cellStyle name="Good 39" xfId="13356" xr:uid="{B1D259E2-9F6C-4417-A918-AE2EA72EAC3D}"/>
    <cellStyle name="Good 4" xfId="13357" xr:uid="{D3935EDA-B468-4231-BD51-616FDEBFBAF2}"/>
    <cellStyle name="Good 4 10" xfId="13358" xr:uid="{7B83E445-5505-46E8-A421-59357CDB5533}"/>
    <cellStyle name="Good 4 11" xfId="13359" xr:uid="{BEFFB33D-7629-48CC-992D-88D0ACBA3FF2}"/>
    <cellStyle name="Good 4 2" xfId="13360" xr:uid="{CF3D5C3B-2F90-4DE9-A2C3-6623DAAFE349}"/>
    <cellStyle name="Good 4 3" xfId="13361" xr:uid="{45792561-2B19-4AB2-B862-9BBAA2306A2B}"/>
    <cellStyle name="Good 4 4" xfId="13362" xr:uid="{FCFCCC2C-A8FC-4812-B197-31D14B926FD3}"/>
    <cellStyle name="Good 4 5" xfId="13363" xr:uid="{D520F787-EB23-45A4-AB1A-305922EB5C33}"/>
    <cellStyle name="Good 4 6" xfId="13364" xr:uid="{3A836B72-0892-446F-AB17-8B444BB1829F}"/>
    <cellStyle name="Good 4 7" xfId="13365" xr:uid="{83F8A048-97EB-467B-8BD8-BC7CCA7936A4}"/>
    <cellStyle name="Good 4 8" xfId="13366" xr:uid="{4C9C6D9C-5319-44FA-8A98-2A87FADC456A}"/>
    <cellStyle name="Good 4 9" xfId="13367" xr:uid="{82DA146D-E144-49F9-9236-95BB36D6946F}"/>
    <cellStyle name="Good 40" xfId="13368" xr:uid="{CAC689D6-1D80-4699-82FF-FDB7100C5D26}"/>
    <cellStyle name="Good 41" xfId="13369" xr:uid="{D86EC058-EBBD-4EE8-BEB9-70EBE3775FF9}"/>
    <cellStyle name="Good 5" xfId="13370" xr:uid="{4D51973E-EDA9-4762-8293-64744AF9D029}"/>
    <cellStyle name="Good 5 10" xfId="13371" xr:uid="{524F745F-8F6F-4F3D-BC4F-57570A0679E2}"/>
    <cellStyle name="Good 5 11" xfId="13372" xr:uid="{60A6F1FC-B007-47B2-81AD-1EAB9A0FF571}"/>
    <cellStyle name="Good 5 2" xfId="13373" xr:uid="{16FCD224-903E-4F2B-96E4-EC2F1223A131}"/>
    <cellStyle name="Good 5 3" xfId="13374" xr:uid="{09D07637-A0F6-4C81-8CF9-EA034198DC00}"/>
    <cellStyle name="Good 5 4" xfId="13375" xr:uid="{8739770D-92D8-4D60-9C4C-29FA66E3AF11}"/>
    <cellStyle name="Good 5 5" xfId="13376" xr:uid="{836CB8E6-7547-41E2-828B-5E2C0A7F8122}"/>
    <cellStyle name="Good 5 6" xfId="13377" xr:uid="{38B9354A-8CF1-4976-923C-973925A968D1}"/>
    <cellStyle name="Good 5 7" xfId="13378" xr:uid="{1C6817A9-E45E-4C98-9309-1DFE815BF181}"/>
    <cellStyle name="Good 5 8" xfId="13379" xr:uid="{EAFC7CB4-92F6-4A16-BCBC-C2ABE35173D4}"/>
    <cellStyle name="Good 5 9" xfId="13380" xr:uid="{2F441FED-814B-42C8-81D0-405D1F77041A}"/>
    <cellStyle name="Good 6" xfId="13381" xr:uid="{8DE40E81-E2A4-4F96-8E5E-08A224B8928E}"/>
    <cellStyle name="Good 6 10" xfId="13382" xr:uid="{9B47B09D-73B6-4604-A982-3321C665C199}"/>
    <cellStyle name="Good 6 11" xfId="13383" xr:uid="{082ABC4E-B9B8-46B0-BBAF-C50458C815A0}"/>
    <cellStyle name="Good 6 2" xfId="13384" xr:uid="{EE266D76-8627-40D6-B191-EDA0AE77B4C9}"/>
    <cellStyle name="Good 6 3" xfId="13385" xr:uid="{CEA78F15-B72A-48C5-8F9A-478CA1B485D7}"/>
    <cellStyle name="Good 6 4" xfId="13386" xr:uid="{6D56B0D9-EF0A-4214-9AAA-2A4357727140}"/>
    <cellStyle name="Good 6 5" xfId="13387" xr:uid="{D96335F6-2356-4A05-88E3-8B23B0C2B4AA}"/>
    <cellStyle name="Good 6 6" xfId="13388" xr:uid="{1A4AE0BA-B8C6-4AFD-B3D2-3A834703C572}"/>
    <cellStyle name="Good 6 7" xfId="13389" xr:uid="{21BE4F19-C4FB-4954-93FE-8866C4A1ADB0}"/>
    <cellStyle name="Good 6 8" xfId="13390" xr:uid="{820F3D6D-BE58-4ED7-A996-B7DFFA7A095D}"/>
    <cellStyle name="Good 6 9" xfId="13391" xr:uid="{EAA74A0E-1CB3-4EAE-98C2-8CBF0D36B1B1}"/>
    <cellStyle name="Good 7" xfId="13392" xr:uid="{E8AF996F-5A1C-4C99-80E2-EE9C25FDB8B9}"/>
    <cellStyle name="Good 8" xfId="13393" xr:uid="{B477E844-A948-4DF7-90C8-0322D09786C2}"/>
    <cellStyle name="Good 9" xfId="13394" xr:uid="{5D408D37-825F-43E9-9231-57DFE333748A}"/>
    <cellStyle name="Gut" xfId="13395" xr:uid="{583E232D-1F25-4353-A6C0-3FAF7AAFA861}"/>
    <cellStyle name="Heading" xfId="13396" xr:uid="{3319E398-8C2B-4F21-854F-86BA5DF93781}"/>
    <cellStyle name="Heading 1" xfId="36" builtinId="16" customBuiltin="1"/>
    <cellStyle name="Heading 1 10" xfId="13397" xr:uid="{C87231E2-5EF9-40CE-BBD1-F206A25591D2}"/>
    <cellStyle name="Heading 1 11" xfId="13398" xr:uid="{77853D71-53A1-45B4-837C-6142D72FF501}"/>
    <cellStyle name="Heading 1 12" xfId="13399" xr:uid="{98E19E8F-E9D8-4F80-80F0-7F44AF2E4B7E}"/>
    <cellStyle name="Heading 1 13" xfId="13400" xr:uid="{05767EAE-E88C-421A-91FE-4779331161D6}"/>
    <cellStyle name="Heading 1 14" xfId="13401" xr:uid="{A1217ECE-15FC-4A01-8F0A-8D8761ED6EC2}"/>
    <cellStyle name="Heading 1 15" xfId="13402" xr:uid="{39E84D34-3B11-4DBF-BCF5-A9310A12DB97}"/>
    <cellStyle name="Heading 1 16" xfId="13403" xr:uid="{914F5D78-4A37-4C3B-ACC5-103D78C3CFBC}"/>
    <cellStyle name="Heading 1 17" xfId="13404" xr:uid="{660BB71C-486F-4D05-B396-061641C04A82}"/>
    <cellStyle name="Heading 1 18" xfId="13405" xr:uid="{D45DD498-52EA-46D2-B3EB-482457A1548C}"/>
    <cellStyle name="Heading 1 19" xfId="13406" xr:uid="{4C62B95A-0728-4891-A1E2-DE23EA98868E}"/>
    <cellStyle name="Heading 1 2" xfId="13407" xr:uid="{E6E719BB-BBA9-42B1-BC11-AD4B73B41100}"/>
    <cellStyle name="Heading 1 2 10" xfId="13408" xr:uid="{F1202031-DC05-4152-B8F7-06A4DBDC4A1D}"/>
    <cellStyle name="Heading 1 2 10 2" xfId="13409" xr:uid="{4722ADBF-5831-489B-AA48-9A049ED1238F}"/>
    <cellStyle name="Heading 1 2 11" xfId="13410" xr:uid="{78F52D62-B415-4477-AAC4-55F9A04C702F}"/>
    <cellStyle name="Heading 1 2 12" xfId="42258" xr:uid="{E90B11BA-0482-4DA0-914E-3C321AEC0F3E}"/>
    <cellStyle name="Heading 1 2 2" xfId="13411" xr:uid="{AE01FE2E-FED9-4C94-A59E-6EC031AEA9CC}"/>
    <cellStyle name="Heading 1 2 2 2" xfId="13412" xr:uid="{BD05DE2A-D9EC-43C9-B835-BDC27798B903}"/>
    <cellStyle name="Heading 1 2 3" xfId="13413" xr:uid="{A625ABAA-FEFA-492E-A518-46DED5306329}"/>
    <cellStyle name="Heading 1 2 3 2" xfId="13414" xr:uid="{AB41B7AD-9356-46FE-A0C7-46887E451516}"/>
    <cellStyle name="Heading 1 2 4" xfId="13415" xr:uid="{9799E328-43D0-40A8-AA34-9F7FCDAE435F}"/>
    <cellStyle name="Heading 1 2 4 2" xfId="13416" xr:uid="{895EA6E0-9FE6-4A52-9231-6243CBBBDE73}"/>
    <cellStyle name="Heading 1 2 5" xfId="13417" xr:uid="{ECB47275-5302-4040-A6F4-B77B1F9BE404}"/>
    <cellStyle name="Heading 1 2 5 2" xfId="13418" xr:uid="{85A2415E-0DBC-4DE2-8C45-0F641314726E}"/>
    <cellStyle name="Heading 1 2 6" xfId="13419" xr:uid="{58476699-9A45-4352-9E11-DAECE22094D5}"/>
    <cellStyle name="Heading 1 2 6 2" xfId="13420" xr:uid="{9238249E-E7B7-48EE-B453-82F5762D8C84}"/>
    <cellStyle name="Heading 1 2 7" xfId="13421" xr:uid="{F4449C37-DDED-4A2C-85EC-9328EFDD7CD8}"/>
    <cellStyle name="Heading 1 2 7 2" xfId="13422" xr:uid="{059D730D-8CA2-4BA4-9195-CE3327B843A4}"/>
    <cellStyle name="Heading 1 2 8" xfId="13423" xr:uid="{B01BB96F-25DF-4A6B-8CAF-955699D1C2CB}"/>
    <cellStyle name="Heading 1 2 8 2" xfId="13424" xr:uid="{2AAC1C8B-E044-46A6-B8E5-00E7063625B6}"/>
    <cellStyle name="Heading 1 2 9" xfId="13425" xr:uid="{AF72F342-4F61-4D93-815E-F8EE38CF9A1E}"/>
    <cellStyle name="Heading 1 2 9 2" xfId="13426" xr:uid="{D9400D9D-4B94-4C7E-9448-235189C081A8}"/>
    <cellStyle name="Heading 1 20" xfId="13427" xr:uid="{3A3BFA1F-836A-4627-B0D7-1DEAB9F865D9}"/>
    <cellStyle name="Heading 1 21" xfId="13428" xr:uid="{BE3A0665-0D43-4424-95C9-F3C9F7C58B8D}"/>
    <cellStyle name="Heading 1 22" xfId="13429" xr:uid="{6BC1C803-D9F2-42D2-A9CE-5B10457ABFA5}"/>
    <cellStyle name="Heading 1 23" xfId="13430" xr:uid="{34189148-8E8C-418F-A12A-D81F16A1F46D}"/>
    <cellStyle name="Heading 1 24" xfId="13431" xr:uid="{2AFE10A0-9B3A-4C14-8CB9-0626ACCD8F12}"/>
    <cellStyle name="Heading 1 25" xfId="13432" xr:uid="{131A4990-C611-4E9D-B700-45ADBE8780F4}"/>
    <cellStyle name="Heading 1 26" xfId="13433" xr:uid="{B5967190-7AF1-48F7-B6CB-9B492A74ADDA}"/>
    <cellStyle name="Heading 1 27" xfId="13434" xr:uid="{BAE98AD2-0DAE-48E2-889F-2E936D9A554E}"/>
    <cellStyle name="Heading 1 28" xfId="13435" xr:uid="{21751ADD-BCF0-45D1-B83C-A4F4CC1161D9}"/>
    <cellStyle name="Heading 1 29" xfId="13436" xr:uid="{D2122077-23FB-4A45-9541-B363C478269F}"/>
    <cellStyle name="Heading 1 3" xfId="13437" xr:uid="{CCCC9178-7D47-4B20-B6A9-1FB631387BA4}"/>
    <cellStyle name="Heading 1 3 10" xfId="13438" xr:uid="{BA64CDEA-4230-487B-8D17-6078C59949A6}"/>
    <cellStyle name="Heading 1 3 11" xfId="13439" xr:uid="{1993D1DD-EBA6-4001-83EE-CDBB72014C0F}"/>
    <cellStyle name="Heading 1 3 12" xfId="13440" xr:uid="{DC3A7DC9-C50A-433F-AB44-68E81A36E8B2}"/>
    <cellStyle name="Heading 1 3 13" xfId="42325" xr:uid="{8C9A7252-0F18-4E1E-96FB-6C9ACC242A8E}"/>
    <cellStyle name="Heading 1 3 2" xfId="13441" xr:uid="{5D44CF69-9CFF-4DA5-94E9-221C3BF86585}"/>
    <cellStyle name="Heading 1 3 2 2" xfId="13442" xr:uid="{6842F024-2A98-4602-9263-682D44F25559}"/>
    <cellStyle name="Heading 1 3 3" xfId="13443" xr:uid="{8A2359C4-8A61-46A4-98FF-E76AE1590252}"/>
    <cellStyle name="Heading 1 3 4" xfId="13444" xr:uid="{71F07969-0F43-499D-90AD-46F16BD36E42}"/>
    <cellStyle name="Heading 1 3 5" xfId="13445" xr:uid="{78873C56-436E-4B7D-AA61-DE12A58B961E}"/>
    <cellStyle name="Heading 1 3 6" xfId="13446" xr:uid="{D096C593-FA99-41CB-BC5E-9E0654AD7A0C}"/>
    <cellStyle name="Heading 1 3 7" xfId="13447" xr:uid="{892B4CCE-64D6-4CB0-82EA-510B84B4009A}"/>
    <cellStyle name="Heading 1 3 8" xfId="13448" xr:uid="{DF1C2953-E9DD-45F6-B4C3-83BE97CFF2D7}"/>
    <cellStyle name="Heading 1 3 9" xfId="13449" xr:uid="{D30F4F31-E4A7-4D1E-9701-8F82A065282A}"/>
    <cellStyle name="Heading 1 30" xfId="13450" xr:uid="{9803B8CD-4C8C-4EDD-8AE6-C060D4D2203D}"/>
    <cellStyle name="Heading 1 31" xfId="13451" xr:uid="{1A555316-FA30-4162-BD9D-FBCAFAE7CB80}"/>
    <cellStyle name="Heading 1 32" xfId="13452" xr:uid="{54779E02-21E4-4BE9-B7EA-4B2668322875}"/>
    <cellStyle name="Heading 1 33" xfId="13453" xr:uid="{A63F3146-D683-4508-84DC-687463841244}"/>
    <cellStyle name="Heading 1 34" xfId="13454" xr:uid="{BD50CC9C-8E99-41E8-B5C3-5A98BEE50740}"/>
    <cellStyle name="Heading 1 35" xfId="13455" xr:uid="{E5041C4E-4868-4018-AA97-35564F2830FF}"/>
    <cellStyle name="Heading 1 36" xfId="13456" xr:uid="{29676ED6-B7F3-4BB7-AD15-AE27AFD31B95}"/>
    <cellStyle name="Heading 1 37" xfId="13457" xr:uid="{433C04EA-481D-4CDD-A17F-614C8F88D3EF}"/>
    <cellStyle name="Heading 1 38" xfId="13458" xr:uid="{C71C777D-2F50-4E22-9FAE-357BA678175D}"/>
    <cellStyle name="Heading 1 39" xfId="13459" xr:uid="{30597B4B-603D-4FAD-B1B1-191ADFAE8DE2}"/>
    <cellStyle name="Heading 1 4" xfId="13460" xr:uid="{F39427BA-52FB-4C8E-8B81-C9F6A057C806}"/>
    <cellStyle name="Heading 1 4 10" xfId="13461" xr:uid="{73ED01AB-2C81-484F-AB29-51B5E0C371DE}"/>
    <cellStyle name="Heading 1 4 11" xfId="13462" xr:uid="{7F370F83-56D0-4B23-B7A5-9F33779D2860}"/>
    <cellStyle name="Heading 1 4 2" xfId="13463" xr:uid="{EA1B40EC-DC10-4902-8966-2F732ADE3E31}"/>
    <cellStyle name="Heading 1 4 3" xfId="13464" xr:uid="{BC003602-E407-4ED9-80A0-82FADD3F396C}"/>
    <cellStyle name="Heading 1 4 4" xfId="13465" xr:uid="{1378D3C8-812D-48B7-B656-5DD11688A096}"/>
    <cellStyle name="Heading 1 4 5" xfId="13466" xr:uid="{D6525048-278F-4978-B76E-BE29933E93A1}"/>
    <cellStyle name="Heading 1 4 6" xfId="13467" xr:uid="{13F83FE4-E9E5-41C7-B333-D19EC0DEE5FA}"/>
    <cellStyle name="Heading 1 4 7" xfId="13468" xr:uid="{C577480D-B367-40F8-82D6-21849CF31506}"/>
    <cellStyle name="Heading 1 4 8" xfId="13469" xr:uid="{A27A04F5-AE10-4989-B2F4-89A692050A20}"/>
    <cellStyle name="Heading 1 4 9" xfId="13470" xr:uid="{89E3FB67-021F-4FE8-B465-70A650F576B5}"/>
    <cellStyle name="Heading 1 40" xfId="13471" xr:uid="{D01568E9-FE45-45B8-8610-628E162AA439}"/>
    <cellStyle name="Heading 1 41" xfId="13472" xr:uid="{78A78227-E7EE-496E-BBF9-630E0CD94561}"/>
    <cellStyle name="Heading 1 5" xfId="13473" xr:uid="{872ADC6A-9D25-4FC2-A04A-D66AA9B8CC28}"/>
    <cellStyle name="Heading 1 5 10" xfId="13474" xr:uid="{F194CF00-5BB6-4533-81E3-E25710207AE7}"/>
    <cellStyle name="Heading 1 5 11" xfId="13475" xr:uid="{1C612DF9-E0DE-434F-BC1D-3E378AA2D47C}"/>
    <cellStyle name="Heading 1 5 2" xfId="13476" xr:uid="{9D336ED9-E157-43E1-983F-6610BFC1BF9E}"/>
    <cellStyle name="Heading 1 5 3" xfId="13477" xr:uid="{3722D361-7110-4801-BA27-B97D38D3510D}"/>
    <cellStyle name="Heading 1 5 4" xfId="13478" xr:uid="{A4CF3D77-F8E7-4787-AAA5-B548A9F53ADF}"/>
    <cellStyle name="Heading 1 5 5" xfId="13479" xr:uid="{7453E566-95D2-4A0E-A0AD-B579F3ABB7C5}"/>
    <cellStyle name="Heading 1 5 6" xfId="13480" xr:uid="{2B33236B-5916-4FA6-A966-390C57F95C58}"/>
    <cellStyle name="Heading 1 5 7" xfId="13481" xr:uid="{78735913-9717-4486-A010-A4C6A53C1AB9}"/>
    <cellStyle name="Heading 1 5 8" xfId="13482" xr:uid="{E02CC802-7FA7-483E-994B-17E6C0EBAE7E}"/>
    <cellStyle name="Heading 1 5 9" xfId="13483" xr:uid="{5090202E-CE72-4BB5-A40D-29776BC36144}"/>
    <cellStyle name="Heading 1 6" xfId="13484" xr:uid="{1027E746-9C7E-41DE-A5B9-E4BFBB848DA4}"/>
    <cellStyle name="Heading 1 6 10" xfId="13485" xr:uid="{ECAE055A-8132-44E4-8975-D12CAD66235A}"/>
    <cellStyle name="Heading 1 6 11" xfId="13486" xr:uid="{88CC2D61-84DF-4D22-9BBE-906D6227582A}"/>
    <cellStyle name="Heading 1 6 2" xfId="13487" xr:uid="{06FBCE04-54EE-4021-8C13-EFC81AB818FC}"/>
    <cellStyle name="Heading 1 6 3" xfId="13488" xr:uid="{A5251252-7382-4D05-ABE5-98FE3CFE181B}"/>
    <cellStyle name="Heading 1 6 4" xfId="13489" xr:uid="{F4393408-A313-439D-83FC-2ADE238F1BA3}"/>
    <cellStyle name="Heading 1 6 5" xfId="13490" xr:uid="{619ECC7C-CD0D-48C2-B55E-5EDE3E8314EB}"/>
    <cellStyle name="Heading 1 6 6" xfId="13491" xr:uid="{AAA47CE3-3BD7-4BD1-8269-BEC496B301ED}"/>
    <cellStyle name="Heading 1 6 7" xfId="13492" xr:uid="{04E39248-6893-4D90-9515-3FD33F3C249D}"/>
    <cellStyle name="Heading 1 6 8" xfId="13493" xr:uid="{E20C1B7F-C9FE-4F57-963E-3F8C8A18B5C5}"/>
    <cellStyle name="Heading 1 6 9" xfId="13494" xr:uid="{36CFEA7A-11A1-4A21-9AB9-8601AF8B3835}"/>
    <cellStyle name="Heading 1 7" xfId="13495" xr:uid="{410F3B30-384D-4F13-9173-13E022BEBAE9}"/>
    <cellStyle name="Heading 1 8" xfId="13496" xr:uid="{524F6B05-D3B5-44CB-8E58-52DB8342892F}"/>
    <cellStyle name="Heading 1 9" xfId="13497" xr:uid="{39A81A3B-25CE-469C-AB49-1CDBB9BF8BC9}"/>
    <cellStyle name="Heading 2" xfId="37" builtinId="17" customBuiltin="1"/>
    <cellStyle name="Heading 2 10" xfId="13498" xr:uid="{B3065BBF-A9D1-4708-B217-741D2398AB2C}"/>
    <cellStyle name="Heading 2 11" xfId="13499" xr:uid="{069410EC-AFC6-4221-84C2-9DDF4E2D81CC}"/>
    <cellStyle name="Heading 2 12" xfId="13500" xr:uid="{02D46B87-D3FE-47E8-8F55-C30C6BDF6375}"/>
    <cellStyle name="Heading 2 13" xfId="13501" xr:uid="{CCE6FF0B-92CA-4CB2-AD45-6EFC3DB1E71B}"/>
    <cellStyle name="Heading 2 14" xfId="13502" xr:uid="{303D9DD0-4F50-4F71-8DEF-073B13DBA0D4}"/>
    <cellStyle name="Heading 2 15" xfId="13503" xr:uid="{A0213FB6-FBC9-4B61-B1D2-A5556104D223}"/>
    <cellStyle name="Heading 2 16" xfId="13504" xr:uid="{745E0B01-07F6-4262-B67F-7213A14EAE89}"/>
    <cellStyle name="Heading 2 17" xfId="13505" xr:uid="{12F0C729-A201-4348-ACE8-23B2A2922575}"/>
    <cellStyle name="Heading 2 18" xfId="13506" xr:uid="{01C4AF52-C504-4B5E-9D22-2AA191F8F58C}"/>
    <cellStyle name="Heading 2 19" xfId="13507" xr:uid="{C2140F67-C6BA-48C8-BB56-DE5D92162D87}"/>
    <cellStyle name="Heading 2 2" xfId="13508" xr:uid="{8C964990-D1B6-4FAB-9001-015BE44ACFBB}"/>
    <cellStyle name="Heading 2 2 10" xfId="13509" xr:uid="{E2703A04-EBE5-4D80-BA0A-8190D775336C}"/>
    <cellStyle name="Heading 2 2 10 2" xfId="13510" xr:uid="{7453C11A-B34D-400F-84A9-448E3215C1BE}"/>
    <cellStyle name="Heading 2 2 11" xfId="13511" xr:uid="{FE6B2279-BD0A-4779-A930-01A8AAEEE890}"/>
    <cellStyle name="Heading 2 2 12" xfId="42259" xr:uid="{C0B4B598-AD65-4D6E-94B3-200093AAEB66}"/>
    <cellStyle name="Heading 2 2 2" xfId="13512" xr:uid="{839FC9CF-1497-4F74-BF1A-9AAB88424684}"/>
    <cellStyle name="Heading 2 2 2 2" xfId="13513" xr:uid="{7535E3D8-D14C-475C-8ECE-F54F046F23BC}"/>
    <cellStyle name="Heading 2 2 3" xfId="13514" xr:uid="{5326A945-6917-4CE6-BEA8-81CB873CCC33}"/>
    <cellStyle name="Heading 2 2 3 2" xfId="13515" xr:uid="{98438123-E505-4476-99F4-10F37D9DF70A}"/>
    <cellStyle name="Heading 2 2 4" xfId="13516" xr:uid="{DB91D0D9-211F-47C1-9AC8-29A2CF71BA09}"/>
    <cellStyle name="Heading 2 2 4 2" xfId="13517" xr:uid="{00C41539-E9F1-4EA6-9D50-34EF1A4427B9}"/>
    <cellStyle name="Heading 2 2 5" xfId="13518" xr:uid="{E41B8229-2ED7-484C-94E9-F6D86E45FB28}"/>
    <cellStyle name="Heading 2 2 5 2" xfId="13519" xr:uid="{4105FEA1-941A-4225-B4F8-3C1BFFB50C71}"/>
    <cellStyle name="Heading 2 2 6" xfId="13520" xr:uid="{A6BBC454-8CAE-432A-B803-31E305B281A7}"/>
    <cellStyle name="Heading 2 2 6 2" xfId="13521" xr:uid="{4F675595-A892-4DAC-BC11-6E34615E275E}"/>
    <cellStyle name="Heading 2 2 7" xfId="13522" xr:uid="{B231BE1C-EC7C-44C2-ACDA-728F9BBA45FD}"/>
    <cellStyle name="Heading 2 2 7 2" xfId="13523" xr:uid="{3255926F-D3B2-42E9-83E7-C44BD9A80455}"/>
    <cellStyle name="Heading 2 2 8" xfId="13524" xr:uid="{103DC2DD-9D2C-494E-86E4-F8766F29A702}"/>
    <cellStyle name="Heading 2 2 8 2" xfId="13525" xr:uid="{0D418CE0-DF2F-4C64-844F-C73FEBBB8C84}"/>
    <cellStyle name="Heading 2 2 9" xfId="13526" xr:uid="{EAE78CB3-337A-4746-A767-B6EDAE602CF7}"/>
    <cellStyle name="Heading 2 2 9 2" xfId="13527" xr:uid="{549C315D-A5B0-4662-BF22-086F71B4457F}"/>
    <cellStyle name="Heading 2 20" xfId="13528" xr:uid="{1EB3F595-BD4B-486D-BC0C-10DE9CC24434}"/>
    <cellStyle name="Heading 2 21" xfId="13529" xr:uid="{D0205FEA-9E69-406D-9A2E-F2055BB5231E}"/>
    <cellStyle name="Heading 2 22" xfId="13530" xr:uid="{EB7AB0E9-81AC-4AE7-B1E5-CEE1B57CCA70}"/>
    <cellStyle name="Heading 2 23" xfId="13531" xr:uid="{3789EF8E-00F2-47EE-BB5A-E78BD3EDEC78}"/>
    <cellStyle name="Heading 2 24" xfId="13532" xr:uid="{CC9166B4-380D-4610-9809-0D6227AEF0C9}"/>
    <cellStyle name="Heading 2 25" xfId="13533" xr:uid="{BBDB4570-493B-44F4-B8B8-41472C1F4357}"/>
    <cellStyle name="Heading 2 26" xfId="13534" xr:uid="{C5BF05B7-A5F0-4979-841A-1981026820C7}"/>
    <cellStyle name="Heading 2 27" xfId="13535" xr:uid="{1A7082CB-6346-4B02-9C0C-E286B1D18241}"/>
    <cellStyle name="Heading 2 28" xfId="13536" xr:uid="{B3295634-245E-42B8-94B2-F7D9916E3489}"/>
    <cellStyle name="Heading 2 29" xfId="13537" xr:uid="{BBB80155-B899-4CB6-A6E5-9A7DB345E958}"/>
    <cellStyle name="Heading 2 3" xfId="13538" xr:uid="{82451C86-C64E-4181-8316-B8CAD94CE6B4}"/>
    <cellStyle name="Heading 2 3 10" xfId="13539" xr:uid="{D54ECA53-8FA2-4601-930D-29DBA1C4E064}"/>
    <cellStyle name="Heading 2 3 11" xfId="13540" xr:uid="{7A4C08F3-1B63-4347-9D5E-BF73D6E80660}"/>
    <cellStyle name="Heading 2 3 12" xfId="13541" xr:uid="{76C11B9C-5FBE-4748-9A78-15B1A5ECDC06}"/>
    <cellStyle name="Heading 2 3 13" xfId="42326" xr:uid="{CE8DAAB4-5A5E-499A-84F8-9216EA5EB747}"/>
    <cellStyle name="Heading 2 3 2" xfId="13542" xr:uid="{846284FB-9F3F-40C4-A837-78BBBB98FFAA}"/>
    <cellStyle name="Heading 2 3 2 2" xfId="13543" xr:uid="{125E432F-2881-4F41-9450-F03E3768CBED}"/>
    <cellStyle name="Heading 2 3 3" xfId="13544" xr:uid="{CC12832C-B66F-4F02-8EF4-A32C52CF80DD}"/>
    <cellStyle name="Heading 2 3 4" xfId="13545" xr:uid="{9C224DE0-9A3F-4A6B-A1DB-B90FC110CD3C}"/>
    <cellStyle name="Heading 2 3 5" xfId="13546" xr:uid="{3DB11AD3-7F82-4F0D-8F82-604D624DE289}"/>
    <cellStyle name="Heading 2 3 6" xfId="13547" xr:uid="{2EFFFD0A-14A6-4418-9011-6150B53B2DD5}"/>
    <cellStyle name="Heading 2 3 7" xfId="13548" xr:uid="{7A02C99B-7994-423D-A0DD-E8EB77D78EAF}"/>
    <cellStyle name="Heading 2 3 8" xfId="13549" xr:uid="{6D3A3802-8F38-4376-98A6-24AB20ADBF7D}"/>
    <cellStyle name="Heading 2 3 9" xfId="13550" xr:uid="{FEF4D948-205F-44C5-A7F8-C8C44FC26CED}"/>
    <cellStyle name="Heading 2 30" xfId="13551" xr:uid="{37AA777C-AE9D-4302-AA65-222F70B4896E}"/>
    <cellStyle name="Heading 2 31" xfId="13552" xr:uid="{782A61F5-7288-45B4-A6F1-EB7F0869D098}"/>
    <cellStyle name="Heading 2 32" xfId="13553" xr:uid="{2E5C07F8-8349-43B7-833E-3F93C23F1ADA}"/>
    <cellStyle name="Heading 2 33" xfId="13554" xr:uid="{710861C8-71F1-4C6D-912D-78E8C6D09B1B}"/>
    <cellStyle name="Heading 2 34" xfId="13555" xr:uid="{41CF6C99-38B7-4254-9F57-1C7D0404B1F3}"/>
    <cellStyle name="Heading 2 35" xfId="13556" xr:uid="{3739E763-7BB9-4424-A3F5-77DEF7FCC874}"/>
    <cellStyle name="Heading 2 36" xfId="13557" xr:uid="{FF3D336D-93AC-43BA-A6D0-5957A5B3A908}"/>
    <cellStyle name="Heading 2 37" xfId="13558" xr:uid="{BA285B12-53CF-4D48-84AD-D55F37399FE1}"/>
    <cellStyle name="Heading 2 38" xfId="13559" xr:uid="{E0225C4B-4187-46A6-A115-FA53EB03E95C}"/>
    <cellStyle name="Heading 2 39" xfId="13560" xr:uid="{EEBB7D64-5E7F-423F-A42D-0ED9D8D0CD10}"/>
    <cellStyle name="Heading 2 4" xfId="13561" xr:uid="{3F444E26-6ECD-45D5-99C3-53F76D79637D}"/>
    <cellStyle name="Heading 2 4 10" xfId="13562" xr:uid="{35A312FB-0B6B-463A-81AB-1A7085E3E15D}"/>
    <cellStyle name="Heading 2 4 11" xfId="13563" xr:uid="{5FF72DB5-0F37-4EE0-BDB2-AD41B3BFEC0F}"/>
    <cellStyle name="Heading 2 4 2" xfId="13564" xr:uid="{89F12741-CC2C-4AE7-9112-7329B01A32C2}"/>
    <cellStyle name="Heading 2 4 3" xfId="13565" xr:uid="{1D8815F9-4ED9-4B13-A09D-707651B03EB3}"/>
    <cellStyle name="Heading 2 4 4" xfId="13566" xr:uid="{56BCBC89-80DE-4D28-8705-6AAC4110326D}"/>
    <cellStyle name="Heading 2 4 5" xfId="13567" xr:uid="{AA08BDD8-6528-4AB7-A26C-F862DD7C46BA}"/>
    <cellStyle name="Heading 2 4 6" xfId="13568" xr:uid="{05AF2EC0-7009-414F-8AD8-D9394CCDDD6A}"/>
    <cellStyle name="Heading 2 4 7" xfId="13569" xr:uid="{5A9F12E5-80B7-4600-BD98-9EAC6DF1939C}"/>
    <cellStyle name="Heading 2 4 8" xfId="13570" xr:uid="{E6971D56-C96C-4AD6-91C7-6E31DBA194D3}"/>
    <cellStyle name="Heading 2 4 9" xfId="13571" xr:uid="{3C4F5EA9-6A73-4C30-9F42-F48263D630DB}"/>
    <cellStyle name="Heading 2 40" xfId="13572" xr:uid="{938ADDB4-1273-4062-B44E-E2959F404486}"/>
    <cellStyle name="Heading 2 41" xfId="13573" xr:uid="{D85B3817-505C-46E2-8C9B-2FA21872D975}"/>
    <cellStyle name="Heading 2 5" xfId="13574" xr:uid="{D675B8F4-7EF2-43A1-BC06-4C2BB91D336E}"/>
    <cellStyle name="Heading 2 5 10" xfId="13575" xr:uid="{8F538971-F136-4C82-80A9-ABF401EA8C5C}"/>
    <cellStyle name="Heading 2 5 11" xfId="13576" xr:uid="{5805F2A9-07E1-49E6-9B00-8D331D3EE3B5}"/>
    <cellStyle name="Heading 2 5 2" xfId="13577" xr:uid="{5ED3AD83-BD56-4D35-9AA1-693D87CCC5B1}"/>
    <cellStyle name="Heading 2 5 3" xfId="13578" xr:uid="{371D8803-B8F8-47CC-8711-0EE38C862E98}"/>
    <cellStyle name="Heading 2 5 4" xfId="13579" xr:uid="{C8CCB4E4-9919-49F2-93E0-069068980752}"/>
    <cellStyle name="Heading 2 5 5" xfId="13580" xr:uid="{824A7229-B1BC-4114-BF41-3B81FBEE895C}"/>
    <cellStyle name="Heading 2 5 6" xfId="13581" xr:uid="{E7FD72B5-9272-4067-882A-2E24C7290CFE}"/>
    <cellStyle name="Heading 2 5 7" xfId="13582" xr:uid="{0B3348C6-9BF8-48C4-82B5-F9A2DE7DCEA5}"/>
    <cellStyle name="Heading 2 5 8" xfId="13583" xr:uid="{EE661E98-BF39-4615-A78A-E45428A064E9}"/>
    <cellStyle name="Heading 2 5 9" xfId="13584" xr:uid="{7DF92E4B-F9D8-44F9-B4D8-57D650C8EBD8}"/>
    <cellStyle name="Heading 2 6" xfId="13585" xr:uid="{36740D7A-C284-42F5-967F-8E99F64E3A47}"/>
    <cellStyle name="Heading 2 6 10" xfId="13586" xr:uid="{19639011-480A-4ED5-99F1-7FDA9CCFE56B}"/>
    <cellStyle name="Heading 2 6 11" xfId="13587" xr:uid="{F7536A1C-7ACB-4CD0-B08E-815792615CEE}"/>
    <cellStyle name="Heading 2 6 2" xfId="13588" xr:uid="{7BBEABD8-EDBE-4047-8182-AA466299C1C5}"/>
    <cellStyle name="Heading 2 6 3" xfId="13589" xr:uid="{D7B32EBC-2859-4EB6-80AA-75AC3FCD02C9}"/>
    <cellStyle name="Heading 2 6 4" xfId="13590" xr:uid="{8DF8B87E-5D80-494D-AE71-6C92FBC5EE87}"/>
    <cellStyle name="Heading 2 6 5" xfId="13591" xr:uid="{E30A7DEA-6293-485F-9FB4-1E32AB446040}"/>
    <cellStyle name="Heading 2 6 6" xfId="13592" xr:uid="{022DF3E4-07FD-4B85-9CB3-784474A97352}"/>
    <cellStyle name="Heading 2 6 7" xfId="13593" xr:uid="{05778268-B542-45A1-8AB4-AAD2506B9B9C}"/>
    <cellStyle name="Heading 2 6 8" xfId="13594" xr:uid="{F248A475-B1CA-4C64-9E44-A045B7E8C0FD}"/>
    <cellStyle name="Heading 2 6 9" xfId="13595" xr:uid="{1D168F74-DC2F-41E7-888A-B988D662C779}"/>
    <cellStyle name="Heading 2 7" xfId="13596" xr:uid="{0118C934-8150-4330-B824-600EFE24D094}"/>
    <cellStyle name="Heading 2 8" xfId="13597" xr:uid="{8235411B-2804-41FA-BF66-2D9D6FC7CEA5}"/>
    <cellStyle name="Heading 2 9" xfId="13598" xr:uid="{7FE4D8CC-22CB-4DC5-A508-C516A367966C}"/>
    <cellStyle name="Heading 3" xfId="38" builtinId="18" customBuiltin="1"/>
    <cellStyle name="Heading 3 10" xfId="13599" xr:uid="{0D45EE4A-C2C3-4D37-8090-05E09F83537D}"/>
    <cellStyle name="Heading 3 10 2" xfId="13600" xr:uid="{A1E26403-3E66-48F1-8FA6-B390A823D0FF}"/>
    <cellStyle name="Heading 3 10 2 2" xfId="13601" xr:uid="{45859309-2225-431B-81CD-28CF0CC10854}"/>
    <cellStyle name="Heading 3 10 2 3" xfId="13602" xr:uid="{3EEDC2D8-19CB-4BB1-A5A0-66C0362CA3EF}"/>
    <cellStyle name="Heading 3 10 3" xfId="13603" xr:uid="{60740BAE-3271-4F1C-B6A0-7105A73E2D0B}"/>
    <cellStyle name="Heading 3 10 3 2" xfId="13604" xr:uid="{E26A8E25-FB8C-4159-9547-E08FD04A742C}"/>
    <cellStyle name="Heading 3 10 3 3" xfId="13605" xr:uid="{13624C23-A6E7-4F0C-8B1F-2631B5B63D91}"/>
    <cellStyle name="Heading 3 10 4" xfId="13606" xr:uid="{315AFF2F-DE5E-4834-8A6F-8F566813FB6D}"/>
    <cellStyle name="Heading 3 10 4 2" xfId="13607" xr:uid="{8CE5980A-F18F-4ABB-9F15-F9D99D62088D}"/>
    <cellStyle name="Heading 3 10 4 3" xfId="13608" xr:uid="{4E3B2B80-19F6-4D30-B59D-5527A0C8F564}"/>
    <cellStyle name="Heading 3 10 5" xfId="13609" xr:uid="{D0E5F3D1-CF03-4B3F-A916-879F86DDA10E}"/>
    <cellStyle name="Heading 3 10 5 2" xfId="13610" xr:uid="{5765D207-F7BE-466C-B5EB-315353D50813}"/>
    <cellStyle name="Heading 3 10 5 3" xfId="13611" xr:uid="{682C1A8A-F83C-41D5-B474-8639CF829478}"/>
    <cellStyle name="Heading 3 10 6" xfId="13612" xr:uid="{67B61BD9-ED95-423A-B8D0-D102B95EB36D}"/>
    <cellStyle name="Heading 3 10 6 2" xfId="13613" xr:uid="{42E276A1-6879-4912-94D0-1F016BDFE221}"/>
    <cellStyle name="Heading 3 10 7" xfId="13614" xr:uid="{D018ED1D-F2C2-4F2B-A827-112B2EFA8BFB}"/>
    <cellStyle name="Heading 3 11" xfId="13615" xr:uid="{90CE1F67-8EE8-41FF-ACBB-9A49006CF393}"/>
    <cellStyle name="Heading 3 12" xfId="13616" xr:uid="{7E7CA2D1-42A4-4B59-B95C-B7519AAFE30C}"/>
    <cellStyle name="Heading 3 13" xfId="13617" xr:uid="{C66B9A7D-35BE-4731-896E-59589090FA5C}"/>
    <cellStyle name="Heading 3 14" xfId="13618" xr:uid="{9ED3F2AC-5B0E-4B9A-B4EF-80DC52FA2C62}"/>
    <cellStyle name="Heading 3 15" xfId="13619" xr:uid="{E2426C88-8E08-461C-B243-182CCA395E93}"/>
    <cellStyle name="Heading 3 16" xfId="13620" xr:uid="{F94D4BAE-49C3-443B-8E76-34CDC2C35656}"/>
    <cellStyle name="Heading 3 17" xfId="13621" xr:uid="{EAF76791-BEBE-4380-BAB4-64A40C3EC732}"/>
    <cellStyle name="Heading 3 18" xfId="13622" xr:uid="{8CFFBAA0-9509-4F04-A167-418D33D4CD40}"/>
    <cellStyle name="Heading 3 19" xfId="13623" xr:uid="{F1CE54FF-8CA1-4069-A85F-73EC7DCC468F}"/>
    <cellStyle name="Heading 3 2" xfId="13624" xr:uid="{E42BDA3A-5770-4E10-9E3F-547F3A4A13E6}"/>
    <cellStyle name="Heading 3 2 10" xfId="13625" xr:uid="{96FAAD74-84E9-4267-AE59-F65F8FBA2A3C}"/>
    <cellStyle name="Heading 3 2 10 2" xfId="13626" xr:uid="{EFAA8717-CD99-4D8E-9456-41984F923420}"/>
    <cellStyle name="Heading 3 2 10 2 2" xfId="13627" xr:uid="{D77D480B-E926-42C9-AAB6-BE52487BF13D}"/>
    <cellStyle name="Heading 3 2 10 2 2 2" xfId="13628" xr:uid="{D0D12362-B6CB-4A26-9280-7832B727332B}"/>
    <cellStyle name="Heading 3 2 10 2 2 3" xfId="13629" xr:uid="{37E611F6-8826-4B28-96B9-B8BF0A203AB4}"/>
    <cellStyle name="Heading 3 2 10 2 3" xfId="13630" xr:uid="{B09DF26B-1667-4CE4-B409-F78B61899191}"/>
    <cellStyle name="Heading 3 2 10 2 4" xfId="13631" xr:uid="{575FFB76-8B32-4799-8EED-64E5C9CD7A88}"/>
    <cellStyle name="Heading 3 2 10 2 5" xfId="13632" xr:uid="{FF763DCC-D68B-4E6C-A13C-4BF94FD0AB16}"/>
    <cellStyle name="Heading 3 2 10 3" xfId="13633" xr:uid="{52538D03-C6F2-4476-B7F8-93E0D6C46E50}"/>
    <cellStyle name="Heading 3 2 10 3 2" xfId="13634" xr:uid="{C62F8D43-B57E-4BE7-A857-ECB46816F7C9}"/>
    <cellStyle name="Heading 3 2 10 3 3" xfId="13635" xr:uid="{3F5540A3-61FB-4338-A741-D3701D82F2AF}"/>
    <cellStyle name="Heading 3 2 10 4" xfId="13636" xr:uid="{5685FFBE-A6B3-4875-B8D9-78CEB59E8E40}"/>
    <cellStyle name="Heading 3 2 10 4 2" xfId="13637" xr:uid="{327435A2-D388-459B-A72A-C415D054FDB3}"/>
    <cellStyle name="Heading 3 2 10 4 3" xfId="13638" xr:uid="{6728E8CA-D8C4-4EEF-AA94-DA8406FEBFBA}"/>
    <cellStyle name="Heading 3 2 10 5" xfId="13639" xr:uid="{921BD962-DE58-4448-A4BB-98B1668EF3F6}"/>
    <cellStyle name="Heading 3 2 10 5 2" xfId="13640" xr:uid="{9FA91671-4C51-4E56-AB02-66BD7EF287B3}"/>
    <cellStyle name="Heading 3 2 10 5 3" xfId="13641" xr:uid="{78DF2186-0D24-4F7A-9111-0CA9FC899394}"/>
    <cellStyle name="Heading 3 2 10 6" xfId="13642" xr:uid="{826335EE-B959-479F-9FD5-D6C7574A2ED5}"/>
    <cellStyle name="Heading 3 2 10 6 2" xfId="13643" xr:uid="{D4FE9A30-9799-4C26-8226-A985C4A7691B}"/>
    <cellStyle name="Heading 3 2 10 7" xfId="13644" xr:uid="{748795B9-5A9A-480E-9670-AB442C1F849B}"/>
    <cellStyle name="Heading 3 2 11" xfId="13645" xr:uid="{A236BD3C-EEB3-469C-8CBF-D887162EE1DD}"/>
    <cellStyle name="Heading 3 2 11 2" xfId="13646" xr:uid="{5A79701F-EBFE-4F75-AFF9-D1AB3A22A3FC}"/>
    <cellStyle name="Heading 3 2 11 2 2" xfId="13647" xr:uid="{7B51B4A9-C406-41E3-9E99-3C881BBA98B0}"/>
    <cellStyle name="Heading 3 2 11 2 3" xfId="13648" xr:uid="{D9D52102-3B12-47EE-8F0D-466CD403BAE7}"/>
    <cellStyle name="Heading 3 2 11 3" xfId="13649" xr:uid="{00ECB3C0-FA78-484F-92A7-89693E026803}"/>
    <cellStyle name="Heading 3 2 11 3 2" xfId="13650" xr:uid="{047250C8-9AE1-4BB3-AB4C-D9887B11BF56}"/>
    <cellStyle name="Heading 3 2 11 3 3" xfId="13651" xr:uid="{67C87544-3466-44A4-9A0A-A802684F43A8}"/>
    <cellStyle name="Heading 3 2 11 4" xfId="13652" xr:uid="{1ADB0815-72E9-4A06-9186-3E90ECF1E951}"/>
    <cellStyle name="Heading 3 2 11 4 2" xfId="13653" xr:uid="{09E1EB31-9CA4-4DB8-BD48-995D59E89E5A}"/>
    <cellStyle name="Heading 3 2 11 4 3" xfId="13654" xr:uid="{AB5C9AC2-ED24-4B94-9AF3-4C4CB8544E9D}"/>
    <cellStyle name="Heading 3 2 11 5" xfId="13655" xr:uid="{EB84887D-84AA-4790-8CDD-67C1E06FED1C}"/>
    <cellStyle name="Heading 3 2 11 5 2" xfId="13656" xr:uid="{237E2B4F-0831-4934-88A5-119FD8D95035}"/>
    <cellStyle name="Heading 3 2 11 5 3" xfId="13657" xr:uid="{78861C99-3E2C-4880-B4E3-303FCFFA5D92}"/>
    <cellStyle name="Heading 3 2 11 6" xfId="13658" xr:uid="{C11E595D-5969-4C34-8FD4-8E0009E8D60F}"/>
    <cellStyle name="Heading 3 2 11 6 2" xfId="13659" xr:uid="{5A8BA692-7C57-40E0-B28B-2CEA264A3266}"/>
    <cellStyle name="Heading 3 2 11 7" xfId="13660" xr:uid="{44FF6C8D-6F04-48D0-9A50-F9266EF74E6E}"/>
    <cellStyle name="Heading 3 2 12" xfId="13661" xr:uid="{A46EDDA6-2BBA-4188-A397-936A496C3563}"/>
    <cellStyle name="Heading 3 2 12 2" xfId="13662" xr:uid="{94F82474-E660-4A77-87DD-B1DC849C8BE2}"/>
    <cellStyle name="Heading 3 2 12 3" xfId="13663" xr:uid="{569ADA68-1FEF-4775-9D5B-A1B6912AD120}"/>
    <cellStyle name="Heading 3 2 13" xfId="13664" xr:uid="{B6916D10-4EF0-4E6D-87D2-093ACBEF1F6A}"/>
    <cellStyle name="Heading 3 2 13 2" xfId="13665" xr:uid="{624A1153-6286-4B76-971E-B1B3C1810839}"/>
    <cellStyle name="Heading 3 2 13 3" xfId="13666" xr:uid="{3470D038-CBA2-4870-930A-FE2E42957963}"/>
    <cellStyle name="Heading 3 2 14" xfId="13667" xr:uid="{8857017C-025A-4717-ACFD-C47EC3C3E680}"/>
    <cellStyle name="Heading 3 2 14 2" xfId="13668" xr:uid="{92E23189-9DD0-4F5F-8219-F4400ECE1B30}"/>
    <cellStyle name="Heading 3 2 14 3" xfId="13669" xr:uid="{1A8E62C0-7EA4-40A5-812C-5830058373EE}"/>
    <cellStyle name="Heading 3 2 15" xfId="13670" xr:uid="{81D59B95-78AD-408C-8A47-723AB8DCE226}"/>
    <cellStyle name="Heading 3 2 15 2" xfId="13671" xr:uid="{996387BA-73A0-4D4F-BC5D-9E09846B952D}"/>
    <cellStyle name="Heading 3 2 15 3" xfId="13672" xr:uid="{14B9A1E8-F29E-435A-B1CB-9545E607D99F}"/>
    <cellStyle name="Heading 3 2 16" xfId="13673" xr:uid="{D5F4BDFA-C114-4BEF-A649-5E8DA6533AA9}"/>
    <cellStyle name="Heading 3 2 16 2" xfId="13674" xr:uid="{FC4084CD-4179-4885-89C8-948B91845466}"/>
    <cellStyle name="Heading 3 2 17" xfId="13675" xr:uid="{541B1CF4-602B-4E92-A717-E79A9B383F28}"/>
    <cellStyle name="Heading 3 2 18" xfId="42260" xr:uid="{E4CA6008-B10B-4587-BB0D-32CF4420FE99}"/>
    <cellStyle name="Heading 3 2 2" xfId="13676" xr:uid="{8F1651A6-4CE7-4D97-9BF1-93AEA6DB13E0}"/>
    <cellStyle name="Heading 3 2 2 2" xfId="13677" xr:uid="{3311400F-9E5E-41F1-84BD-C51A5C305FC2}"/>
    <cellStyle name="Heading 3 2 2 2 2" xfId="13678" xr:uid="{A5B5865B-153C-44BB-BFD9-C5CB62C71D1A}"/>
    <cellStyle name="Heading 3 2 2 2 2 2" xfId="13679" xr:uid="{5CF22F26-AC54-40A0-BD72-F1F5BAB2DE00}"/>
    <cellStyle name="Heading 3 2 2 2 2 3" xfId="13680" xr:uid="{F4AA8F87-0A92-4799-9E9E-15457E7CA4A3}"/>
    <cellStyle name="Heading 3 2 2 2 3" xfId="13681" xr:uid="{A05A42B1-1E4D-45AB-BB04-9DF88E822552}"/>
    <cellStyle name="Heading 3 2 2 2 4" xfId="13682" xr:uid="{B8C0E4F0-B3DC-4A81-94B0-5ABEFE57C0DA}"/>
    <cellStyle name="Heading 3 2 2 2 5" xfId="13683" xr:uid="{F5D90BB8-0F4B-48DE-82B9-F6DC260BC20B}"/>
    <cellStyle name="Heading 3 2 2 3" xfId="13684" xr:uid="{A471620F-B438-45AF-AC2E-3308378CB5B6}"/>
    <cellStyle name="Heading 3 2 2 3 2" xfId="13685" xr:uid="{321BEAA7-2D93-4B39-9137-0619B17A46F3}"/>
    <cellStyle name="Heading 3 2 2 3 3" xfId="13686" xr:uid="{BA8BED83-45BB-4853-9C7E-F36ED90E5687}"/>
    <cellStyle name="Heading 3 2 2 4" xfId="13687" xr:uid="{4006401A-7961-4B10-8FE6-E8F4648874F9}"/>
    <cellStyle name="Heading 3 2 2 4 2" xfId="13688" xr:uid="{44D80680-2B99-4DBE-8A47-2D6B6E36E00A}"/>
    <cellStyle name="Heading 3 2 2 4 3" xfId="13689" xr:uid="{9CEF7B57-74D8-492A-8B31-B7F6CCA9CFA6}"/>
    <cellStyle name="Heading 3 2 2 5" xfId="13690" xr:uid="{FC8E7A56-DCA5-45DA-B0B1-040EA428104E}"/>
    <cellStyle name="Heading 3 2 2 5 2" xfId="13691" xr:uid="{8EE868D0-2030-441D-918F-CB26EF811351}"/>
    <cellStyle name="Heading 3 2 2 5 3" xfId="13692" xr:uid="{176A2625-BA17-4B52-B52B-4F73E2703BD3}"/>
    <cellStyle name="Heading 3 2 2 6" xfId="13693" xr:uid="{6C428EAB-D296-4724-9DBD-A836B351488C}"/>
    <cellStyle name="Heading 3 2 2 6 2" xfId="13694" xr:uid="{846B17A3-0AA0-4EB5-B12C-6E28C52A39F1}"/>
    <cellStyle name="Heading 3 2 2 7" xfId="13695" xr:uid="{CD4F5857-A534-450B-A766-F3E6ADF18E48}"/>
    <cellStyle name="Heading 3 2 3" xfId="13696" xr:uid="{FE8867A3-FFCE-48A2-BF11-3F2A30E0A533}"/>
    <cellStyle name="Heading 3 2 3 2" xfId="13697" xr:uid="{B99FC25F-B511-4568-98FD-7429A8773309}"/>
    <cellStyle name="Heading 3 2 3 2 2" xfId="13698" xr:uid="{5FA8FBA2-AE26-484E-96AB-D10CC60F5C75}"/>
    <cellStyle name="Heading 3 2 3 2 2 2" xfId="13699" xr:uid="{0B454492-2303-49FC-BEEE-2A92B894BEC3}"/>
    <cellStyle name="Heading 3 2 3 2 2 3" xfId="13700" xr:uid="{DDEA5FE2-BEB8-42CF-AF71-4E1EDF0F2FF7}"/>
    <cellStyle name="Heading 3 2 3 2 3" xfId="13701" xr:uid="{32566821-71C6-43EB-8224-7690983E1760}"/>
    <cellStyle name="Heading 3 2 3 2 4" xfId="13702" xr:uid="{0E709114-031B-48E5-BC57-67D47AF0AC4D}"/>
    <cellStyle name="Heading 3 2 3 2 5" xfId="13703" xr:uid="{DD079C5C-7256-41AD-89D1-2C8F49F8401E}"/>
    <cellStyle name="Heading 3 2 3 3" xfId="13704" xr:uid="{A041B36D-7263-4A4F-A09E-ED30708C1BB2}"/>
    <cellStyle name="Heading 3 2 3 3 2" xfId="13705" xr:uid="{69BBCBCB-162C-4C31-A381-D470B8968475}"/>
    <cellStyle name="Heading 3 2 3 3 3" xfId="13706" xr:uid="{0479C5F2-6B9A-402D-BA2E-1B409020A70B}"/>
    <cellStyle name="Heading 3 2 3 4" xfId="13707" xr:uid="{491CA4E5-A381-4BDD-86CB-6AB1CC3F6BC5}"/>
    <cellStyle name="Heading 3 2 3 4 2" xfId="13708" xr:uid="{36C4F2D8-B2AB-4865-9AE4-3856FA1303B3}"/>
    <cellStyle name="Heading 3 2 3 4 3" xfId="13709" xr:uid="{C76988FC-8354-4148-B384-FE5505AC140E}"/>
    <cellStyle name="Heading 3 2 3 5" xfId="13710" xr:uid="{D61E564A-4D85-487F-8748-75B147D5C5CB}"/>
    <cellStyle name="Heading 3 2 3 5 2" xfId="13711" xr:uid="{107185FE-B765-4830-9A20-16FD66F5EAAA}"/>
    <cellStyle name="Heading 3 2 3 5 3" xfId="13712" xr:uid="{4014D96B-DD0C-4F5F-872A-64D8C0238C1A}"/>
    <cellStyle name="Heading 3 2 3 6" xfId="13713" xr:uid="{CCF9585F-EFAA-4E67-95C7-DEE954672272}"/>
    <cellStyle name="Heading 3 2 3 6 2" xfId="13714" xr:uid="{73AB6393-E899-4FAD-BE86-EDFE4FC355BE}"/>
    <cellStyle name="Heading 3 2 3 7" xfId="13715" xr:uid="{8CC26AD6-5174-4ECA-8409-7F2278FB50E7}"/>
    <cellStyle name="Heading 3 2 4" xfId="13716" xr:uid="{BB0C2926-2927-4D12-B0C1-65EAF4930068}"/>
    <cellStyle name="Heading 3 2 4 2" xfId="13717" xr:uid="{3A889646-D020-4083-8A52-B237D37C79B0}"/>
    <cellStyle name="Heading 3 2 4 2 2" xfId="13718" xr:uid="{A4A03D0C-E7E0-42DA-A889-F2A1903D7B8A}"/>
    <cellStyle name="Heading 3 2 4 2 2 2" xfId="13719" xr:uid="{CE221239-30BE-4802-B063-0AB148DA85C2}"/>
    <cellStyle name="Heading 3 2 4 2 2 3" xfId="13720" xr:uid="{B0A140F0-F05D-4DFB-B4FE-52EB29F94A03}"/>
    <cellStyle name="Heading 3 2 4 2 3" xfId="13721" xr:uid="{E4FF8BE2-D549-4EA3-8A43-949DCFF15728}"/>
    <cellStyle name="Heading 3 2 4 2 4" xfId="13722" xr:uid="{538FF7B6-E712-4997-AAED-C9436C78AACF}"/>
    <cellStyle name="Heading 3 2 4 2 5" xfId="13723" xr:uid="{4B17F533-BFEF-4BDB-AE57-9B2B331E1948}"/>
    <cellStyle name="Heading 3 2 4 3" xfId="13724" xr:uid="{44C0FD52-6E76-43DD-A3ED-BB0C665C595F}"/>
    <cellStyle name="Heading 3 2 4 3 2" xfId="13725" xr:uid="{BA90CE6F-DB10-4B33-90DF-5E7E47AAE6D6}"/>
    <cellStyle name="Heading 3 2 4 3 3" xfId="13726" xr:uid="{0F649515-1327-4F86-9170-B2A72C7A7FE6}"/>
    <cellStyle name="Heading 3 2 4 4" xfId="13727" xr:uid="{D31CC183-33E0-4445-B545-79E31637E1AE}"/>
    <cellStyle name="Heading 3 2 4 4 2" xfId="13728" xr:uid="{979C1627-2F71-43AD-AE3D-2C19E26BA4FA}"/>
    <cellStyle name="Heading 3 2 4 4 3" xfId="13729" xr:uid="{B440D94E-689F-4FC6-8995-97F256248F38}"/>
    <cellStyle name="Heading 3 2 4 5" xfId="13730" xr:uid="{78878A95-D69F-4DA0-9AF9-A285A8990074}"/>
    <cellStyle name="Heading 3 2 4 5 2" xfId="13731" xr:uid="{E6BA1C34-FC1F-4ADD-B059-8DF68347A72F}"/>
    <cellStyle name="Heading 3 2 4 5 3" xfId="13732" xr:uid="{DC3D44B0-8F34-4149-81A2-028A5145E307}"/>
    <cellStyle name="Heading 3 2 4 6" xfId="13733" xr:uid="{647AE0E4-ED9A-4ACF-98F5-2A2079CE7FFF}"/>
    <cellStyle name="Heading 3 2 4 6 2" xfId="13734" xr:uid="{242D79A4-C1B3-4E35-991E-1EBAE1F1C201}"/>
    <cellStyle name="Heading 3 2 4 7" xfId="13735" xr:uid="{75D7FA39-D677-4032-AB0F-BC25DA77F84C}"/>
    <cellStyle name="Heading 3 2 5" xfId="13736" xr:uid="{252BD6BD-0757-4534-8E8C-16EE61CDF677}"/>
    <cellStyle name="Heading 3 2 5 2" xfId="13737" xr:uid="{67F521AB-683A-431B-A044-CC40BEFF7C12}"/>
    <cellStyle name="Heading 3 2 5 2 2" xfId="13738" xr:uid="{56E30F5D-887E-443A-8FCF-30C72CB728E4}"/>
    <cellStyle name="Heading 3 2 5 2 2 2" xfId="13739" xr:uid="{3058B7C0-DDEE-4D85-BBB1-C4CFB3012C92}"/>
    <cellStyle name="Heading 3 2 5 2 2 3" xfId="13740" xr:uid="{7791643B-E624-4A64-8540-308ADC630EB8}"/>
    <cellStyle name="Heading 3 2 5 2 3" xfId="13741" xr:uid="{01248E03-E140-4750-920C-4AB820B3A8B0}"/>
    <cellStyle name="Heading 3 2 5 2 4" xfId="13742" xr:uid="{30204D72-0626-45A2-BE07-29D36A456C40}"/>
    <cellStyle name="Heading 3 2 5 2 5" xfId="13743" xr:uid="{47EEE27C-B4A8-46DD-B145-4FE0D1251216}"/>
    <cellStyle name="Heading 3 2 5 3" xfId="13744" xr:uid="{FA52B4E3-E5AF-4446-9088-B654D9646D4C}"/>
    <cellStyle name="Heading 3 2 5 3 2" xfId="13745" xr:uid="{82E2BAC7-4327-46AE-A69B-4DFADDFC68D6}"/>
    <cellStyle name="Heading 3 2 5 3 3" xfId="13746" xr:uid="{E6EAA885-45C2-4E93-A3EE-746C885D6D63}"/>
    <cellStyle name="Heading 3 2 5 4" xfId="13747" xr:uid="{F9856817-17EC-49A3-9BAE-527273BC02C9}"/>
    <cellStyle name="Heading 3 2 5 4 2" xfId="13748" xr:uid="{822E6ED5-2EEF-499B-86FB-13E74907E828}"/>
    <cellStyle name="Heading 3 2 5 4 3" xfId="13749" xr:uid="{F6D1BD7E-E3C4-47B0-AB19-C66D259E7F06}"/>
    <cellStyle name="Heading 3 2 5 5" xfId="13750" xr:uid="{EB2C3753-4FC9-4BBF-9FDC-7B5F46C13E68}"/>
    <cellStyle name="Heading 3 2 5 5 2" xfId="13751" xr:uid="{7B2C9D30-94D1-4F03-A19A-A1FCFE6652A8}"/>
    <cellStyle name="Heading 3 2 5 5 3" xfId="13752" xr:uid="{90D38900-F2C4-4D8F-ADC0-DD2675B96F51}"/>
    <cellStyle name="Heading 3 2 5 6" xfId="13753" xr:uid="{9D6F04AE-CC8B-4AA9-A491-DE524BB9BBC7}"/>
    <cellStyle name="Heading 3 2 5 6 2" xfId="13754" xr:uid="{10108773-3F16-42C2-8E99-23EE8055EE39}"/>
    <cellStyle name="Heading 3 2 5 7" xfId="13755" xr:uid="{CB35472A-00CB-47C8-8E05-CC92F6B6E974}"/>
    <cellStyle name="Heading 3 2 6" xfId="13756" xr:uid="{FDB42100-1A6F-40C5-8C8D-29E1F8911584}"/>
    <cellStyle name="Heading 3 2 6 2" xfId="13757" xr:uid="{C7A4DCFA-B0BD-49A0-8045-DF9EDFD0CA2E}"/>
    <cellStyle name="Heading 3 2 6 2 2" xfId="13758" xr:uid="{3CE674C9-0258-4250-9C9D-8E4C008CBF10}"/>
    <cellStyle name="Heading 3 2 6 2 2 2" xfId="13759" xr:uid="{B4019EBE-FA6F-4FB1-AAFA-F251ADB76FF2}"/>
    <cellStyle name="Heading 3 2 6 2 2 3" xfId="13760" xr:uid="{3B1C54B3-91AE-4704-BCC6-73860D5EA79C}"/>
    <cellStyle name="Heading 3 2 6 2 3" xfId="13761" xr:uid="{769979D7-E9EA-441F-B1F1-299A8BA408CF}"/>
    <cellStyle name="Heading 3 2 6 2 4" xfId="13762" xr:uid="{A0457B14-8B40-4304-98C3-04B6755E640B}"/>
    <cellStyle name="Heading 3 2 6 2 5" xfId="13763" xr:uid="{1F56CF0E-B4BF-4B59-B7EE-A33A28FF7C0E}"/>
    <cellStyle name="Heading 3 2 6 3" xfId="13764" xr:uid="{65D84FC0-F669-4545-93FE-6BB4FA99BA41}"/>
    <cellStyle name="Heading 3 2 6 3 2" xfId="13765" xr:uid="{9405734F-6EB8-4DE8-8ACE-CA3D28189450}"/>
    <cellStyle name="Heading 3 2 6 3 3" xfId="13766" xr:uid="{788ADC99-5BBE-4BD2-BFAF-B51D2EFB11BC}"/>
    <cellStyle name="Heading 3 2 6 4" xfId="13767" xr:uid="{FDCE3672-9CF2-44E8-96D8-77601B382F26}"/>
    <cellStyle name="Heading 3 2 6 4 2" xfId="13768" xr:uid="{44970BF6-D711-4EBE-B430-23D1A6C753EB}"/>
    <cellStyle name="Heading 3 2 6 4 3" xfId="13769" xr:uid="{615BFFEA-9587-4EE4-B850-F1CA8ABCB9A9}"/>
    <cellStyle name="Heading 3 2 6 5" xfId="13770" xr:uid="{323388B3-C25D-4542-97CF-455BA9171262}"/>
    <cellStyle name="Heading 3 2 6 5 2" xfId="13771" xr:uid="{0BA09DD7-89C6-4D2B-99EE-5EF54AB8A2F5}"/>
    <cellStyle name="Heading 3 2 6 5 3" xfId="13772" xr:uid="{78239298-5430-474A-9B70-30406758CFBB}"/>
    <cellStyle name="Heading 3 2 6 6" xfId="13773" xr:uid="{9F0EA1A6-2FFB-4837-BD9A-014614DFCC5B}"/>
    <cellStyle name="Heading 3 2 6 6 2" xfId="13774" xr:uid="{5C8BA92F-9677-48BA-A4EE-436AACC976C9}"/>
    <cellStyle name="Heading 3 2 6 7" xfId="13775" xr:uid="{7C427C57-1653-4346-8A27-AC7BBC162539}"/>
    <cellStyle name="Heading 3 2 7" xfId="13776" xr:uid="{870363BC-0FAC-4F53-AB42-27162F958670}"/>
    <cellStyle name="Heading 3 2 7 2" xfId="13777" xr:uid="{4357DDA0-DB14-40BB-B096-D46E981123B5}"/>
    <cellStyle name="Heading 3 2 7 2 2" xfId="13778" xr:uid="{4115088E-4C76-4587-B3E5-839AD356095D}"/>
    <cellStyle name="Heading 3 2 7 2 2 2" xfId="13779" xr:uid="{25DB3F67-8AC5-40F9-9B66-E790501431E6}"/>
    <cellStyle name="Heading 3 2 7 2 2 3" xfId="13780" xr:uid="{3C2211CA-0683-4DE9-BBBB-31EBF33C8993}"/>
    <cellStyle name="Heading 3 2 7 2 3" xfId="13781" xr:uid="{ED321F53-8B84-4155-BA7B-C95A39282E19}"/>
    <cellStyle name="Heading 3 2 7 2 4" xfId="13782" xr:uid="{0664628B-8C3B-4028-BFFA-042118472CDE}"/>
    <cellStyle name="Heading 3 2 7 2 5" xfId="13783" xr:uid="{935C6C2F-A003-4321-8F17-68B4AD989B5B}"/>
    <cellStyle name="Heading 3 2 7 3" xfId="13784" xr:uid="{1F5E3EA2-A8BD-4301-AFF1-D4DCBB3DEB5C}"/>
    <cellStyle name="Heading 3 2 7 3 2" xfId="13785" xr:uid="{C08FF681-2B38-468E-B7B9-6DE8E7FA80EB}"/>
    <cellStyle name="Heading 3 2 7 3 3" xfId="13786" xr:uid="{70044D09-EB28-4AFC-AAA5-30EC9A94A0C9}"/>
    <cellStyle name="Heading 3 2 7 4" xfId="13787" xr:uid="{FEE6C227-8D41-4C8F-9EC2-8AEF9FC014FF}"/>
    <cellStyle name="Heading 3 2 7 4 2" xfId="13788" xr:uid="{41DCAA45-1167-494C-8563-65BE7037C282}"/>
    <cellStyle name="Heading 3 2 7 4 3" xfId="13789" xr:uid="{551F4B79-9963-4331-B649-7465180DBCA5}"/>
    <cellStyle name="Heading 3 2 7 5" xfId="13790" xr:uid="{29CE0449-8480-45BA-B744-B10646BC4E1A}"/>
    <cellStyle name="Heading 3 2 7 5 2" xfId="13791" xr:uid="{12391804-AFD9-443F-A0F8-4F2E3C69BD2F}"/>
    <cellStyle name="Heading 3 2 7 5 3" xfId="13792" xr:uid="{629196AA-EEED-4ED9-921F-E62BD6ABDD0D}"/>
    <cellStyle name="Heading 3 2 7 6" xfId="13793" xr:uid="{A9C97E5B-1190-4C4E-BE60-EEFB455E0603}"/>
    <cellStyle name="Heading 3 2 7 6 2" xfId="13794" xr:uid="{8DB9D9B6-3D48-4352-BFC6-96B0EABE3DE3}"/>
    <cellStyle name="Heading 3 2 7 7" xfId="13795" xr:uid="{21C59BAF-98F8-42EC-AB46-B66252D1D069}"/>
    <cellStyle name="Heading 3 2 8" xfId="13796" xr:uid="{7FA444A4-D4A7-467E-8152-778EC44B234A}"/>
    <cellStyle name="Heading 3 2 8 2" xfId="13797" xr:uid="{95D8D1F3-2E4F-4B42-B635-D00E1FF77859}"/>
    <cellStyle name="Heading 3 2 8 2 2" xfId="13798" xr:uid="{BA84F492-A3A2-460D-858A-5AB61B681A7E}"/>
    <cellStyle name="Heading 3 2 8 2 2 2" xfId="13799" xr:uid="{F6344B09-DD50-4E28-991A-78CBDE8D8DCC}"/>
    <cellStyle name="Heading 3 2 8 2 2 3" xfId="13800" xr:uid="{94237873-899B-44CA-A3C0-BD8160DCF57B}"/>
    <cellStyle name="Heading 3 2 8 2 3" xfId="13801" xr:uid="{AFA1834E-BD46-4994-A95F-CF00542FB41F}"/>
    <cellStyle name="Heading 3 2 8 2 4" xfId="13802" xr:uid="{4B929BD2-0263-4D61-8E85-09606061B49F}"/>
    <cellStyle name="Heading 3 2 8 2 5" xfId="13803" xr:uid="{D2ED1961-8DEE-450D-BE5F-9098BCC7F8D1}"/>
    <cellStyle name="Heading 3 2 8 3" xfId="13804" xr:uid="{C7E545D5-C1A3-4FCB-A4DF-0C14AB50D800}"/>
    <cellStyle name="Heading 3 2 8 3 2" xfId="13805" xr:uid="{B4DB801F-0762-44E8-9517-2D8E5C0CAE6C}"/>
    <cellStyle name="Heading 3 2 8 3 3" xfId="13806" xr:uid="{0A34B61F-63BC-4A7E-AB4D-C7B996F8CB26}"/>
    <cellStyle name="Heading 3 2 8 4" xfId="13807" xr:uid="{C229957E-0505-48BF-8031-5CD1542BB8B5}"/>
    <cellStyle name="Heading 3 2 8 4 2" xfId="13808" xr:uid="{23931C91-ACA5-4B13-9DE3-3AF970E0E6CE}"/>
    <cellStyle name="Heading 3 2 8 4 3" xfId="13809" xr:uid="{CCCEC08E-A120-4692-8A6F-C4F2CF6833BE}"/>
    <cellStyle name="Heading 3 2 8 5" xfId="13810" xr:uid="{844159CD-38A7-4484-9BC7-F38A58A5CCBD}"/>
    <cellStyle name="Heading 3 2 8 5 2" xfId="13811" xr:uid="{062C90A4-0B25-4100-B010-CD30EC25BA17}"/>
    <cellStyle name="Heading 3 2 8 5 3" xfId="13812" xr:uid="{C0094831-314B-4A3E-8BB8-995BC7046ACD}"/>
    <cellStyle name="Heading 3 2 8 6" xfId="13813" xr:uid="{3D70F559-79EE-465E-89AD-36EE9D5B9451}"/>
    <cellStyle name="Heading 3 2 8 6 2" xfId="13814" xr:uid="{87E0C6F2-0839-420E-81C5-8A631CE044AC}"/>
    <cellStyle name="Heading 3 2 8 7" xfId="13815" xr:uid="{915E7461-DB51-4FA9-957F-27A1B9F2C5F9}"/>
    <cellStyle name="Heading 3 2 9" xfId="13816" xr:uid="{6515B018-B92A-4AFE-92F6-AB582409B637}"/>
    <cellStyle name="Heading 3 2 9 2" xfId="13817" xr:uid="{C32A5F36-767B-4F68-A85A-6D320354BD2B}"/>
    <cellStyle name="Heading 3 2 9 2 2" xfId="13818" xr:uid="{006F7FEA-A2B5-43A6-9BB1-83392D54221B}"/>
    <cellStyle name="Heading 3 2 9 2 2 2" xfId="13819" xr:uid="{05E6CA92-0392-4635-B6C8-8171A8C6DD06}"/>
    <cellStyle name="Heading 3 2 9 2 2 3" xfId="13820" xr:uid="{2B1C0809-C396-4FD7-B693-8C14865AF062}"/>
    <cellStyle name="Heading 3 2 9 2 3" xfId="13821" xr:uid="{D7B557D9-9091-4E83-A395-4A2C99DECF3D}"/>
    <cellStyle name="Heading 3 2 9 2 4" xfId="13822" xr:uid="{337A8D9B-D765-4095-B1E0-2F779FBA346A}"/>
    <cellStyle name="Heading 3 2 9 2 5" xfId="13823" xr:uid="{603DCF28-16EA-4CD3-A1E1-D1A9CB15F474}"/>
    <cellStyle name="Heading 3 2 9 3" xfId="13824" xr:uid="{84A50F26-AA1D-454E-BF0F-22B17EE8412F}"/>
    <cellStyle name="Heading 3 2 9 3 2" xfId="13825" xr:uid="{5806D1D8-E807-456D-8713-A00A066F9DEA}"/>
    <cellStyle name="Heading 3 2 9 3 3" xfId="13826" xr:uid="{8A82BC9A-9AC9-4729-9078-C782067849AF}"/>
    <cellStyle name="Heading 3 2 9 4" xfId="13827" xr:uid="{28195A9A-F75F-459C-A713-6A4AB964421B}"/>
    <cellStyle name="Heading 3 2 9 4 2" xfId="13828" xr:uid="{155CAC77-BC79-46DE-8635-7F6D4F86BD48}"/>
    <cellStyle name="Heading 3 2 9 4 3" xfId="13829" xr:uid="{4E71B9E5-BDAF-4AC7-9664-B7FBF0304A88}"/>
    <cellStyle name="Heading 3 2 9 5" xfId="13830" xr:uid="{32E447FB-1D8A-4191-8112-42A95F7B5A27}"/>
    <cellStyle name="Heading 3 2 9 5 2" xfId="13831" xr:uid="{44B0D9BF-99AE-4A84-A792-B7CBB6FAF28F}"/>
    <cellStyle name="Heading 3 2 9 5 3" xfId="13832" xr:uid="{46EE6FD4-1E8C-4C67-97BA-8D745A85124E}"/>
    <cellStyle name="Heading 3 2 9 6" xfId="13833" xr:uid="{BE928F3D-4799-4207-8165-F0A0AD6FFE53}"/>
    <cellStyle name="Heading 3 2 9 6 2" xfId="13834" xr:uid="{41ACBFD2-8EE1-4B68-A958-9A191CC17F71}"/>
    <cellStyle name="Heading 3 2 9 7" xfId="13835" xr:uid="{6FCF381F-1079-4696-95AD-D108723CD47A}"/>
    <cellStyle name="Heading 3 20" xfId="13836" xr:uid="{DDFDCB9C-8E44-4EEB-B59B-3309B9BB5B98}"/>
    <cellStyle name="Heading 3 21" xfId="13837" xr:uid="{CA767232-E1AD-4F22-944E-872E822A0F14}"/>
    <cellStyle name="Heading 3 22" xfId="13838" xr:uid="{B8DE54A2-7A25-4537-A556-4F89ADE59DDE}"/>
    <cellStyle name="Heading 3 23" xfId="13839" xr:uid="{95C5D3F9-2DFC-4055-915F-6E5E31A1497B}"/>
    <cellStyle name="Heading 3 24" xfId="13840" xr:uid="{2C5F8A40-1304-4225-AB8A-FB592753D2E3}"/>
    <cellStyle name="Heading 3 25" xfId="13841" xr:uid="{038B9835-6515-40F3-880F-4F266F7A1B46}"/>
    <cellStyle name="Heading 3 26" xfId="13842" xr:uid="{30348711-72C8-4064-8E3D-5FBCB9629351}"/>
    <cellStyle name="Heading 3 27" xfId="13843" xr:uid="{D1B1B966-5C8C-4238-839B-549F15BBEB91}"/>
    <cellStyle name="Heading 3 28" xfId="13844" xr:uid="{6B636509-9FAC-4F31-9AB9-70A97605E60A}"/>
    <cellStyle name="Heading 3 29" xfId="13845" xr:uid="{1FF9978A-E63D-4494-B006-0EC174D8EA22}"/>
    <cellStyle name="Heading 3 3" xfId="13846" xr:uid="{9F2A7367-154F-497E-8C5F-ED12C77F78D4}"/>
    <cellStyle name="Heading 3 3 10" xfId="13847" xr:uid="{C60D3EBD-9671-4256-8D87-D106C8268EBA}"/>
    <cellStyle name="Heading 3 3 10 2" xfId="13848" xr:uid="{69D55569-A30E-43BA-98EB-DE3E23F1E34F}"/>
    <cellStyle name="Heading 3 3 10 2 2" xfId="13849" xr:uid="{248D3D32-51F7-459F-991B-4869CD6CC0EA}"/>
    <cellStyle name="Heading 3 3 10 2 3" xfId="13850" xr:uid="{C3CFE51C-BA3D-42B2-84E8-B17E0DD4430C}"/>
    <cellStyle name="Heading 3 3 10 3" xfId="13851" xr:uid="{1B1FC42D-6511-4B1E-8C60-81D241711A61}"/>
    <cellStyle name="Heading 3 3 10 3 2" xfId="13852" xr:uid="{649CE430-79AE-4900-BC46-DDF654FF5861}"/>
    <cellStyle name="Heading 3 3 10 3 3" xfId="13853" xr:uid="{E1879647-6484-46AC-957C-30DAE881C31A}"/>
    <cellStyle name="Heading 3 3 10 4" xfId="13854" xr:uid="{5D740722-07C3-4B1C-83D5-44F1F12EEF09}"/>
    <cellStyle name="Heading 3 3 10 4 2" xfId="13855" xr:uid="{233DD57D-BCA0-4565-86FC-292F668598C2}"/>
    <cellStyle name="Heading 3 3 10 4 3" xfId="13856" xr:uid="{CA459D53-C1D4-49EB-81B9-DFF0271AC486}"/>
    <cellStyle name="Heading 3 3 10 5" xfId="13857" xr:uid="{5E641FE3-F880-4931-8933-FF505248A563}"/>
    <cellStyle name="Heading 3 3 10 5 2" xfId="13858" xr:uid="{BA838841-D41D-4303-A509-7F51089885E2}"/>
    <cellStyle name="Heading 3 3 10 5 3" xfId="13859" xr:uid="{8B838551-D71E-4E98-AD8B-CC85FEE6E5F0}"/>
    <cellStyle name="Heading 3 3 10 6" xfId="13860" xr:uid="{BC4CFD80-6C81-4E3E-B7B1-6316EDD0AC6E}"/>
    <cellStyle name="Heading 3 3 10 6 2" xfId="13861" xr:uid="{D15F9085-F2CF-4121-93A7-1D514F06AF71}"/>
    <cellStyle name="Heading 3 3 10 7" xfId="13862" xr:uid="{899F481E-DA96-4BFD-BD2A-338EA3093440}"/>
    <cellStyle name="Heading 3 3 11" xfId="13863" xr:uid="{FFE39AA1-D9B3-464C-9164-F0DC284A056A}"/>
    <cellStyle name="Heading 3 3 11 2" xfId="13864" xr:uid="{A0B4525D-0C88-463D-96F5-C4B3BF8421E5}"/>
    <cellStyle name="Heading 3 3 11 2 2" xfId="13865" xr:uid="{309E9D5D-EBBB-4413-A2B7-DA7D66A79349}"/>
    <cellStyle name="Heading 3 3 11 2 3" xfId="13866" xr:uid="{B093BEED-7AB7-4765-9DE5-DE0B0136A272}"/>
    <cellStyle name="Heading 3 3 11 3" xfId="13867" xr:uid="{3FFBC6AF-CFF1-4AFE-930C-2F8B5E3B9B43}"/>
    <cellStyle name="Heading 3 3 11 3 2" xfId="13868" xr:uid="{FE2C23B0-E27E-4EAE-A943-A7933388F302}"/>
    <cellStyle name="Heading 3 3 11 3 3" xfId="13869" xr:uid="{34E3DD27-EA0C-42D8-BC73-0F77FFC04B6C}"/>
    <cellStyle name="Heading 3 3 11 4" xfId="13870" xr:uid="{6A7B9E9C-58E9-4D5D-90CE-BDFF14AD7E2A}"/>
    <cellStyle name="Heading 3 3 11 4 2" xfId="13871" xr:uid="{26C3B330-F6D3-4790-A2C0-8AA519BCC36D}"/>
    <cellStyle name="Heading 3 3 11 4 3" xfId="13872" xr:uid="{82E0E51F-7FAB-4632-8B5D-7393911CD9DC}"/>
    <cellStyle name="Heading 3 3 11 5" xfId="13873" xr:uid="{46109283-28DA-4F1D-A93F-8171DFD99ED7}"/>
    <cellStyle name="Heading 3 3 11 5 2" xfId="13874" xr:uid="{B00740CC-D135-4828-AF5A-70058AF6951F}"/>
    <cellStyle name="Heading 3 3 11 5 3" xfId="13875" xr:uid="{BBE5CCF9-ACE6-461B-ACF1-14D02167AEDC}"/>
    <cellStyle name="Heading 3 3 11 6" xfId="13876" xr:uid="{8A6FA897-DADC-4FFD-9400-2E83FFE90F9F}"/>
    <cellStyle name="Heading 3 3 11 6 2" xfId="13877" xr:uid="{F8CCE190-9ECF-4125-B942-85EB5716B2C1}"/>
    <cellStyle name="Heading 3 3 11 7" xfId="13878" xr:uid="{39233CE3-2DFB-405B-959B-81F0F6A1D90C}"/>
    <cellStyle name="Heading 3 3 12" xfId="13879" xr:uid="{4AE9DD77-3A94-48BE-93F0-D5E77CB849B0}"/>
    <cellStyle name="Heading 3 3 12 2" xfId="13880" xr:uid="{2CBFD8E8-E969-49C0-9F88-4C5C55A9280D}"/>
    <cellStyle name="Heading 3 3 12 2 2" xfId="13881" xr:uid="{7E2EFA12-A9CD-455F-A37A-3E2C9590A8DC}"/>
    <cellStyle name="Heading 3 3 12 2 3" xfId="13882" xr:uid="{0BBC0497-5AA4-4290-9A29-C9E0914BBB1B}"/>
    <cellStyle name="Heading 3 3 12 3" xfId="13883" xr:uid="{633DB45F-6351-4402-84A1-572FF4E1C549}"/>
    <cellStyle name="Heading 3 3 12 4" xfId="13884" xr:uid="{51D4966E-502F-47E5-AD6A-E9E51E6051C0}"/>
    <cellStyle name="Heading 3 3 12 5" xfId="13885" xr:uid="{CD222C9D-427B-486E-9FCC-4C3A3CB07BF9}"/>
    <cellStyle name="Heading 3 3 13" xfId="13886" xr:uid="{455E4FD3-877D-4F86-8317-5A1C44EF9DC3}"/>
    <cellStyle name="Heading 3 3 13 2" xfId="13887" xr:uid="{31D7C106-B138-464B-A578-C4F51751A895}"/>
    <cellStyle name="Heading 3 3 13 3" xfId="13888" xr:uid="{2EE5A39E-A3CF-4C28-B28C-0D6B498D5EF6}"/>
    <cellStyle name="Heading 3 3 14" xfId="13889" xr:uid="{B8CC7344-8C5D-4B94-9945-13ACCBB5739C}"/>
    <cellStyle name="Heading 3 3 14 2" xfId="13890" xr:uid="{3F0F93C3-78CF-4D2C-A605-68EB24080FB4}"/>
    <cellStyle name="Heading 3 3 14 3" xfId="13891" xr:uid="{190E936E-D202-4374-9CD7-0A74AB2F9069}"/>
    <cellStyle name="Heading 3 3 15" xfId="13892" xr:uid="{43D73FBD-10D0-48C9-9847-036AC27F890A}"/>
    <cellStyle name="Heading 3 3 15 2" xfId="13893" xr:uid="{F0E51269-0360-4F0D-AD27-AE6984660B87}"/>
    <cellStyle name="Heading 3 3 15 3" xfId="13894" xr:uid="{A7EA314A-9BFD-442C-90D6-093A784372C3}"/>
    <cellStyle name="Heading 3 3 16" xfId="13895" xr:uid="{6D103F39-7F79-4663-A595-183270D0E43C}"/>
    <cellStyle name="Heading 3 3 16 2" xfId="13896" xr:uid="{F9797954-CC90-4AFE-8500-59193BAFDA64}"/>
    <cellStyle name="Heading 3 3 17" xfId="13897" xr:uid="{4AE63B3D-1146-4B74-A0B2-81894DBE4B64}"/>
    <cellStyle name="Heading 3 3 18" xfId="42327" xr:uid="{DAA5CECF-063A-4CE7-8C30-D9E4FC5D5A6F}"/>
    <cellStyle name="Heading 3 3 2" xfId="13898" xr:uid="{60B1AD60-56E0-4616-A9D2-96097064E20C}"/>
    <cellStyle name="Heading 3 3 2 2" xfId="13899" xr:uid="{639E7FDB-F849-48AD-830C-251DE153B947}"/>
    <cellStyle name="Heading 3 3 2 2 2" xfId="13900" xr:uid="{6446D69F-5323-47B1-8B9A-FDA15EDEC828}"/>
    <cellStyle name="Heading 3 3 2 2 3" xfId="13901" xr:uid="{E4ACE398-C4DF-4A21-844A-918B9C31352A}"/>
    <cellStyle name="Heading 3 3 2 3" xfId="13902" xr:uid="{B0D42552-7A7A-4DFB-8B8E-87ABF251F25A}"/>
    <cellStyle name="Heading 3 3 2 3 2" xfId="13903" xr:uid="{781276ED-3E68-4FD5-B76B-3981B672967B}"/>
    <cellStyle name="Heading 3 3 2 3 3" xfId="13904" xr:uid="{239223E6-FC69-40DB-87AC-58095B70B86B}"/>
    <cellStyle name="Heading 3 3 2 4" xfId="13905" xr:uid="{B1E93D0A-FE84-4E19-A470-9E37344F9E98}"/>
    <cellStyle name="Heading 3 3 2 4 2" xfId="13906" xr:uid="{265E2DEF-494F-4886-B915-277959222150}"/>
    <cellStyle name="Heading 3 3 2 4 3" xfId="13907" xr:uid="{CCBAF758-AD76-4731-8F37-2EE2ACBFFFEC}"/>
    <cellStyle name="Heading 3 3 2 5" xfId="13908" xr:uid="{4E86A3BC-5DFD-4743-BEF6-596D232200AE}"/>
    <cellStyle name="Heading 3 3 2 5 2" xfId="13909" xr:uid="{0BB83D76-3A3B-48CD-8C12-DEA311992160}"/>
    <cellStyle name="Heading 3 3 2 5 3" xfId="13910" xr:uid="{3A82E880-86FE-4069-B415-531B478C30A5}"/>
    <cellStyle name="Heading 3 3 2 6" xfId="13911" xr:uid="{B8200FF2-5218-499E-B54A-B33DDB57A3C2}"/>
    <cellStyle name="Heading 3 3 2 6 2" xfId="13912" xr:uid="{E69DAFD5-2142-44DE-A3C1-F46E51163289}"/>
    <cellStyle name="Heading 3 3 2 7" xfId="13913" xr:uid="{4C0A0CAC-2A7A-4D12-8689-4FB5D58C941D}"/>
    <cellStyle name="Heading 3 3 2 8" xfId="13914" xr:uid="{6AB4109A-EA1E-4E74-A558-C23A1914CC5D}"/>
    <cellStyle name="Heading 3 3 3" xfId="13915" xr:uid="{2B16A74B-60D0-4591-8D33-9ED092DF7644}"/>
    <cellStyle name="Heading 3 3 3 2" xfId="13916" xr:uid="{B87432F0-483E-459D-BD91-D66BD05A1D35}"/>
    <cellStyle name="Heading 3 3 3 2 2" xfId="13917" xr:uid="{9CB5A6DE-81CA-4349-B421-471694BE6F29}"/>
    <cellStyle name="Heading 3 3 3 2 3" xfId="13918" xr:uid="{A392A61A-33B0-4B5F-8DEF-E70EF4FBFEB1}"/>
    <cellStyle name="Heading 3 3 3 3" xfId="13919" xr:uid="{81624B3D-5F8F-4ED9-80F3-880EC5DC27FE}"/>
    <cellStyle name="Heading 3 3 3 3 2" xfId="13920" xr:uid="{41D78E4E-3F95-44F6-80C4-1B71D5E45113}"/>
    <cellStyle name="Heading 3 3 3 3 3" xfId="13921" xr:uid="{468ED154-D90E-47B6-BC59-C4A91474EB8A}"/>
    <cellStyle name="Heading 3 3 3 4" xfId="13922" xr:uid="{61FCB225-E550-4215-A21E-BCF3B347419E}"/>
    <cellStyle name="Heading 3 3 3 4 2" xfId="13923" xr:uid="{32036A3D-1280-41E8-9C4C-3D591A7B666A}"/>
    <cellStyle name="Heading 3 3 3 4 3" xfId="13924" xr:uid="{281491C2-2596-497B-887A-F18CE414A0D3}"/>
    <cellStyle name="Heading 3 3 3 5" xfId="13925" xr:uid="{85C4A015-F7BD-48F9-A057-7090964FC2EC}"/>
    <cellStyle name="Heading 3 3 3 5 2" xfId="13926" xr:uid="{3D27369E-D06C-4122-9B59-6DB332E24661}"/>
    <cellStyle name="Heading 3 3 3 5 3" xfId="13927" xr:uid="{3F4A7683-5CD0-4044-857C-23881D2A7996}"/>
    <cellStyle name="Heading 3 3 3 6" xfId="13928" xr:uid="{C239D8FA-A5CF-45AB-8032-5DAFCC699DD8}"/>
    <cellStyle name="Heading 3 3 3 6 2" xfId="13929" xr:uid="{E6C24491-3267-4A0F-9187-57C52572C475}"/>
    <cellStyle name="Heading 3 3 3 7" xfId="13930" xr:uid="{E901AD3B-AA05-4581-AAC3-CC2259860BF8}"/>
    <cellStyle name="Heading 3 3 4" xfId="13931" xr:uid="{C2A15094-CB68-488E-B4F7-554D17F6A71D}"/>
    <cellStyle name="Heading 3 3 4 2" xfId="13932" xr:uid="{77EFC271-1375-4DB5-902E-2BCED0E414F7}"/>
    <cellStyle name="Heading 3 3 4 2 2" xfId="13933" xr:uid="{4E19BD8D-81C6-4142-822E-96DC75844E6A}"/>
    <cellStyle name="Heading 3 3 4 2 3" xfId="13934" xr:uid="{5E2B604D-690B-4997-AC00-5E66CF8D36E0}"/>
    <cellStyle name="Heading 3 3 4 3" xfId="13935" xr:uid="{8B962CE4-E249-4A45-ADA5-FCDB250B906B}"/>
    <cellStyle name="Heading 3 3 4 3 2" xfId="13936" xr:uid="{3F06C956-6FB4-4DAD-B261-E8EABED70D7B}"/>
    <cellStyle name="Heading 3 3 4 3 3" xfId="13937" xr:uid="{7834935D-0F05-4189-9397-02CC74BB2F81}"/>
    <cellStyle name="Heading 3 3 4 4" xfId="13938" xr:uid="{C818EC48-6190-4141-A32D-1544B535CA4C}"/>
    <cellStyle name="Heading 3 3 4 4 2" xfId="13939" xr:uid="{D8FA9DBF-D2A1-4B4A-A08D-9DA8B978E6F2}"/>
    <cellStyle name="Heading 3 3 4 4 3" xfId="13940" xr:uid="{0020F7B3-8A8F-4961-BD35-4625A02F3856}"/>
    <cellStyle name="Heading 3 3 4 5" xfId="13941" xr:uid="{0670FAD1-7A8B-4FEB-8561-B26889EB2494}"/>
    <cellStyle name="Heading 3 3 4 5 2" xfId="13942" xr:uid="{F7B6BCFD-4BA5-46AE-A25B-561633FA693B}"/>
    <cellStyle name="Heading 3 3 4 5 3" xfId="13943" xr:uid="{59B3D037-5CE5-4661-827F-2E61981F8702}"/>
    <cellStyle name="Heading 3 3 4 6" xfId="13944" xr:uid="{21307A0C-CEDC-442C-937F-51824CFCFF8D}"/>
    <cellStyle name="Heading 3 3 4 6 2" xfId="13945" xr:uid="{C90BED81-8653-41F4-B1FB-D5BD9C837904}"/>
    <cellStyle name="Heading 3 3 4 7" xfId="13946" xr:uid="{F9B5FCC5-1800-44F1-A19D-A7F87C1ABAC9}"/>
    <cellStyle name="Heading 3 3 5" xfId="13947" xr:uid="{F045CECA-095E-4C77-88A9-2102C5AEDBD8}"/>
    <cellStyle name="Heading 3 3 5 2" xfId="13948" xr:uid="{F8831490-5109-4C91-8873-8800E0E61D91}"/>
    <cellStyle name="Heading 3 3 5 2 2" xfId="13949" xr:uid="{FB69DF55-8D16-4D3D-BED8-B28A97BAABDC}"/>
    <cellStyle name="Heading 3 3 5 2 3" xfId="13950" xr:uid="{34816F0F-5074-4F8D-99CD-7784404EF2AB}"/>
    <cellStyle name="Heading 3 3 5 3" xfId="13951" xr:uid="{A9B1C007-3A7F-495A-9A4A-BE1E326F0FFF}"/>
    <cellStyle name="Heading 3 3 5 3 2" xfId="13952" xr:uid="{C49546A3-8947-4AB2-B431-91A3DEAA542D}"/>
    <cellStyle name="Heading 3 3 5 3 3" xfId="13953" xr:uid="{CC1DD51F-D9F7-45F0-B177-6D92072C3E72}"/>
    <cellStyle name="Heading 3 3 5 4" xfId="13954" xr:uid="{E5BB4987-B84E-4713-A225-9FA10A70270D}"/>
    <cellStyle name="Heading 3 3 5 4 2" xfId="13955" xr:uid="{BA72DF03-16FE-4AFC-9A17-392AD49ACB65}"/>
    <cellStyle name="Heading 3 3 5 4 3" xfId="13956" xr:uid="{F33AED65-3C52-4D4D-8966-98729A63B843}"/>
    <cellStyle name="Heading 3 3 5 5" xfId="13957" xr:uid="{067C4DA1-A8AC-4DCE-A00C-C2176904EAFE}"/>
    <cellStyle name="Heading 3 3 5 5 2" xfId="13958" xr:uid="{F8D0455B-DA14-4D7A-99B7-7678E8DDF1AF}"/>
    <cellStyle name="Heading 3 3 5 5 3" xfId="13959" xr:uid="{A3254A69-9434-45D8-96C8-4C318751EBAC}"/>
    <cellStyle name="Heading 3 3 5 6" xfId="13960" xr:uid="{6703AC5E-32EE-4EFE-8F3A-ADD808CE30A9}"/>
    <cellStyle name="Heading 3 3 5 6 2" xfId="13961" xr:uid="{65D5E42A-ACDB-48E3-AF61-720B4AE73F5D}"/>
    <cellStyle name="Heading 3 3 5 7" xfId="13962" xr:uid="{3C1C417F-14AF-4B40-ACF0-A1DCE2B1FD75}"/>
    <cellStyle name="Heading 3 3 6" xfId="13963" xr:uid="{F09CDC14-6230-4248-AE79-279DB6F13478}"/>
    <cellStyle name="Heading 3 3 6 2" xfId="13964" xr:uid="{CD40AA49-992B-43B5-AAAE-775C049F261C}"/>
    <cellStyle name="Heading 3 3 6 2 2" xfId="13965" xr:uid="{763A23A8-BF6B-4EEB-B945-2D5E1CFC32D1}"/>
    <cellStyle name="Heading 3 3 6 2 3" xfId="13966" xr:uid="{4D886AF8-ABA8-4DEC-87BD-084F16E39D9F}"/>
    <cellStyle name="Heading 3 3 6 3" xfId="13967" xr:uid="{92FAC564-EE50-45A5-91B2-0C3AD17D0D64}"/>
    <cellStyle name="Heading 3 3 6 3 2" xfId="13968" xr:uid="{3A3ECC78-E702-4E50-9A17-D523E308FF92}"/>
    <cellStyle name="Heading 3 3 6 3 3" xfId="13969" xr:uid="{4EB5BDDD-D189-4D88-B704-70F5BF6D3FF7}"/>
    <cellStyle name="Heading 3 3 6 4" xfId="13970" xr:uid="{B14507B6-527A-4DED-A21F-EFC8C175E4FC}"/>
    <cellStyle name="Heading 3 3 6 4 2" xfId="13971" xr:uid="{33ABC88F-058D-403E-BCA7-466F01D0F643}"/>
    <cellStyle name="Heading 3 3 6 4 3" xfId="13972" xr:uid="{470F5FFA-B934-4EF2-905F-46E0AAC45890}"/>
    <cellStyle name="Heading 3 3 6 5" xfId="13973" xr:uid="{0CE6A853-591B-4FE5-920D-BFCC0DEE6035}"/>
    <cellStyle name="Heading 3 3 6 5 2" xfId="13974" xr:uid="{73947A4E-56CC-4A62-ABE2-6676BBCAB190}"/>
    <cellStyle name="Heading 3 3 6 5 3" xfId="13975" xr:uid="{84DBCA9A-18DA-40CB-A33D-02F4B086CAE2}"/>
    <cellStyle name="Heading 3 3 6 6" xfId="13976" xr:uid="{115E21D0-C11A-41F8-8166-12BD6534886C}"/>
    <cellStyle name="Heading 3 3 6 6 2" xfId="13977" xr:uid="{997333F6-EF0E-447F-B9E2-6F2881591286}"/>
    <cellStyle name="Heading 3 3 6 7" xfId="13978" xr:uid="{FB17A38B-D56E-4BC0-BA6B-2B25DA6E9D47}"/>
    <cellStyle name="Heading 3 3 7" xfId="13979" xr:uid="{281AE5C8-2223-4020-88A5-B26C3CD41EFE}"/>
    <cellStyle name="Heading 3 3 7 2" xfId="13980" xr:uid="{9E9CCC9C-05C4-4B84-8D73-3335DCB0C6E1}"/>
    <cellStyle name="Heading 3 3 7 2 2" xfId="13981" xr:uid="{38F1AD07-C021-4DAD-8F77-A85C735F863A}"/>
    <cellStyle name="Heading 3 3 7 2 3" xfId="13982" xr:uid="{50D16AD8-70FB-44D9-8512-B69BCEEA6CED}"/>
    <cellStyle name="Heading 3 3 7 3" xfId="13983" xr:uid="{BF4F3BBD-F1A8-48DB-B673-ED895BAC5639}"/>
    <cellStyle name="Heading 3 3 7 3 2" xfId="13984" xr:uid="{83E3EBE1-F5A3-46E9-AC4E-7CBE8BF9D000}"/>
    <cellStyle name="Heading 3 3 7 3 3" xfId="13985" xr:uid="{F4F9E40A-1660-4A17-8FD9-BD35075EA927}"/>
    <cellStyle name="Heading 3 3 7 4" xfId="13986" xr:uid="{B6613C74-0F33-4E8E-AFD9-F1CD24D8AC7D}"/>
    <cellStyle name="Heading 3 3 7 4 2" xfId="13987" xr:uid="{D1F6637E-5FF9-44B4-AD4E-DB2BBCC6CFA6}"/>
    <cellStyle name="Heading 3 3 7 4 3" xfId="13988" xr:uid="{0B18B92E-108F-4BD6-8C63-05E9D66FC550}"/>
    <cellStyle name="Heading 3 3 7 5" xfId="13989" xr:uid="{0114343E-C0C7-4599-B40C-E299E68BD9E8}"/>
    <cellStyle name="Heading 3 3 7 5 2" xfId="13990" xr:uid="{FCB9B198-22CD-43A2-ABD2-3CE567020296}"/>
    <cellStyle name="Heading 3 3 7 5 3" xfId="13991" xr:uid="{47045FC8-D0ED-499E-8DF4-ACABBFFAA34F}"/>
    <cellStyle name="Heading 3 3 7 6" xfId="13992" xr:uid="{46D12A59-1C15-4DAB-AC23-F5AED52F1139}"/>
    <cellStyle name="Heading 3 3 7 6 2" xfId="13993" xr:uid="{36F09A8A-7467-42FE-BC75-B87130A11237}"/>
    <cellStyle name="Heading 3 3 7 7" xfId="13994" xr:uid="{962D6BD7-2F9B-49EC-B923-035767FDC2D4}"/>
    <cellStyle name="Heading 3 3 8" xfId="13995" xr:uid="{34ABA3DF-E688-4720-B4C5-34CB3CA730BB}"/>
    <cellStyle name="Heading 3 3 8 2" xfId="13996" xr:uid="{9E6920CC-9003-49A4-95A2-6EDA8D76FFBA}"/>
    <cellStyle name="Heading 3 3 8 2 2" xfId="13997" xr:uid="{DD6E87D1-05E1-4FFE-9910-58D6B29C0D2F}"/>
    <cellStyle name="Heading 3 3 8 2 3" xfId="13998" xr:uid="{5D130A27-7C40-41FF-B1FF-EC2AE1B2FB7B}"/>
    <cellStyle name="Heading 3 3 8 3" xfId="13999" xr:uid="{C75111C7-263F-454C-A845-EB9299696EB7}"/>
    <cellStyle name="Heading 3 3 8 3 2" xfId="14000" xr:uid="{A7AADF5D-213B-4153-9981-1BD6D709410A}"/>
    <cellStyle name="Heading 3 3 8 3 3" xfId="14001" xr:uid="{AFBF0B2D-6C70-4605-8FFC-9114B21F1016}"/>
    <cellStyle name="Heading 3 3 8 4" xfId="14002" xr:uid="{2A54AD80-92B0-4535-B650-2ADC540E37C1}"/>
    <cellStyle name="Heading 3 3 8 4 2" xfId="14003" xr:uid="{ED9DE2CF-3EA6-45D2-8396-08CC05E90262}"/>
    <cellStyle name="Heading 3 3 8 4 3" xfId="14004" xr:uid="{81342373-F7C0-432D-9B89-9CE97D2B5CBE}"/>
    <cellStyle name="Heading 3 3 8 5" xfId="14005" xr:uid="{9B1E83EE-1093-45F3-84D7-E20586E1230A}"/>
    <cellStyle name="Heading 3 3 8 5 2" xfId="14006" xr:uid="{FCF441E6-76F4-49F5-BA22-BFB4E466D1DB}"/>
    <cellStyle name="Heading 3 3 8 5 3" xfId="14007" xr:uid="{AA5F9519-5F0E-4398-B73F-F0809217B4F9}"/>
    <cellStyle name="Heading 3 3 8 6" xfId="14008" xr:uid="{7D260669-090B-4AA3-9B05-7D774AD2A054}"/>
    <cellStyle name="Heading 3 3 8 6 2" xfId="14009" xr:uid="{418370FC-69BB-47DE-A8A2-4F0FC863270F}"/>
    <cellStyle name="Heading 3 3 8 7" xfId="14010" xr:uid="{6540AC4E-36AE-4CFB-97D0-0CD470080D17}"/>
    <cellStyle name="Heading 3 3 9" xfId="14011" xr:uid="{C0161404-8EFC-4D6E-AB84-9DD99BF3BB03}"/>
    <cellStyle name="Heading 3 3 9 2" xfId="14012" xr:uid="{479975A4-0707-45CF-9CAD-9D344851F22D}"/>
    <cellStyle name="Heading 3 3 9 2 2" xfId="14013" xr:uid="{C2645D58-390C-42F9-B5D2-8CC47CF6CF55}"/>
    <cellStyle name="Heading 3 3 9 2 3" xfId="14014" xr:uid="{22BE28FE-ACD9-4553-99DB-AD9E9FCE7E44}"/>
    <cellStyle name="Heading 3 3 9 3" xfId="14015" xr:uid="{5DDC2CA7-AE17-4EF8-AE20-A1AE100621F8}"/>
    <cellStyle name="Heading 3 3 9 3 2" xfId="14016" xr:uid="{00ECC243-B767-4263-8341-2235A9732593}"/>
    <cellStyle name="Heading 3 3 9 3 3" xfId="14017" xr:uid="{3284E118-8246-4E0D-BC8D-7CA5B26DD798}"/>
    <cellStyle name="Heading 3 3 9 4" xfId="14018" xr:uid="{D98D9652-0BF9-4504-BE6B-1246F17B1A45}"/>
    <cellStyle name="Heading 3 3 9 4 2" xfId="14019" xr:uid="{730F82EB-9C25-457F-8C80-E14C706BCBF4}"/>
    <cellStyle name="Heading 3 3 9 4 3" xfId="14020" xr:uid="{4F7ED74D-5BFA-4371-A5DF-018D06EF47A6}"/>
    <cellStyle name="Heading 3 3 9 5" xfId="14021" xr:uid="{A5B1C787-6875-4BFF-8637-19195668532E}"/>
    <cellStyle name="Heading 3 3 9 5 2" xfId="14022" xr:uid="{46B3E69F-C45F-4DCE-B5A4-E22DAAD3DF3B}"/>
    <cellStyle name="Heading 3 3 9 5 3" xfId="14023" xr:uid="{FAD985CD-D972-4CA6-BBC7-8C6BF092C7CD}"/>
    <cellStyle name="Heading 3 3 9 6" xfId="14024" xr:uid="{1CBBDDB9-1F28-4A38-9B54-A00040CDD81C}"/>
    <cellStyle name="Heading 3 3 9 6 2" xfId="14025" xr:uid="{FC0FBF35-6B8F-4234-9680-220C3F201154}"/>
    <cellStyle name="Heading 3 3 9 7" xfId="14026" xr:uid="{9552413E-AF3D-448B-BFA6-CA90386A795D}"/>
    <cellStyle name="Heading 3 30" xfId="14027" xr:uid="{188DBF2A-FECF-4C84-A1B0-E2B5C957AA96}"/>
    <cellStyle name="Heading 3 31" xfId="14028" xr:uid="{B4BEA6DA-2102-4452-BA57-60DD28C5CC6D}"/>
    <cellStyle name="Heading 3 32" xfId="14029" xr:uid="{9B5ABBBD-5E81-4C77-8F52-10FE65FE478B}"/>
    <cellStyle name="Heading 3 33" xfId="14030" xr:uid="{E2BD7A60-A642-46F1-B196-34452122FB03}"/>
    <cellStyle name="Heading 3 34" xfId="14031" xr:uid="{8E054979-0F5A-48CA-82A0-5887DAB14D8B}"/>
    <cellStyle name="Heading 3 35" xfId="14032" xr:uid="{69E4ABEA-BCA4-435B-BB2D-F8827897D7B7}"/>
    <cellStyle name="Heading 3 36" xfId="14033" xr:uid="{5CBAB2FE-8BEB-4095-8128-7E6109F34E30}"/>
    <cellStyle name="Heading 3 37" xfId="14034" xr:uid="{ED2C8BBC-4D27-40B8-9649-79CD0C5FF627}"/>
    <cellStyle name="Heading 3 38" xfId="14035" xr:uid="{B4E0C496-0E5E-4780-B18E-21479F187441}"/>
    <cellStyle name="Heading 3 39" xfId="14036" xr:uid="{23A0EF07-F76F-4327-A736-F1CBC16937EE}"/>
    <cellStyle name="Heading 3 4" xfId="14037" xr:uid="{E180D084-02D5-4295-B958-68FB1D360D95}"/>
    <cellStyle name="Heading 3 4 10" xfId="14038" xr:uid="{514B7846-BD90-4986-960D-62E0A86DB40C}"/>
    <cellStyle name="Heading 3 4 10 2" xfId="14039" xr:uid="{525F0341-90B3-4058-83DC-DADAE647E0F9}"/>
    <cellStyle name="Heading 3 4 10 2 2" xfId="14040" xr:uid="{445620A4-BC5E-422B-80A6-32233B97D5E0}"/>
    <cellStyle name="Heading 3 4 10 2 3" xfId="14041" xr:uid="{DB0280E6-3C5D-4663-A96E-4A1D10C8B877}"/>
    <cellStyle name="Heading 3 4 10 3" xfId="14042" xr:uid="{7310D6BF-16C2-4A94-852F-C65C08F28B9D}"/>
    <cellStyle name="Heading 3 4 10 3 2" xfId="14043" xr:uid="{8630CAD1-463E-4889-9C97-075B5B3B4525}"/>
    <cellStyle name="Heading 3 4 10 3 3" xfId="14044" xr:uid="{9678E6C4-F284-4A81-A148-4A4F7607208E}"/>
    <cellStyle name="Heading 3 4 10 4" xfId="14045" xr:uid="{BE28152F-6139-4F77-843A-518015851C19}"/>
    <cellStyle name="Heading 3 4 10 4 2" xfId="14046" xr:uid="{48534201-12F5-495E-9A21-99520948F79B}"/>
    <cellStyle name="Heading 3 4 10 4 3" xfId="14047" xr:uid="{268FD8A9-FA43-470E-855A-FBDBFC31DB98}"/>
    <cellStyle name="Heading 3 4 10 5" xfId="14048" xr:uid="{7C830C7D-6B64-45F0-8983-EA23C49FCBED}"/>
    <cellStyle name="Heading 3 4 10 5 2" xfId="14049" xr:uid="{56704396-988E-4A04-A863-C03559E81A91}"/>
    <cellStyle name="Heading 3 4 10 5 3" xfId="14050" xr:uid="{42944C7A-E54B-4F81-B580-3D143AF78603}"/>
    <cellStyle name="Heading 3 4 10 6" xfId="14051" xr:uid="{D86679F5-20D5-4065-82DA-4A30E8522245}"/>
    <cellStyle name="Heading 3 4 10 6 2" xfId="14052" xr:uid="{8F06B3B7-EAC6-4014-83DF-2F626B8A0AD1}"/>
    <cellStyle name="Heading 3 4 10 7" xfId="14053" xr:uid="{DEFEE4E6-7D71-4546-849E-5878F4109FAE}"/>
    <cellStyle name="Heading 3 4 11" xfId="14054" xr:uid="{5FBD0A7E-0142-4946-AD09-A434DDFC27AA}"/>
    <cellStyle name="Heading 3 4 11 2" xfId="14055" xr:uid="{7115DAEF-8564-4F45-A581-A404A47A2697}"/>
    <cellStyle name="Heading 3 4 11 2 2" xfId="14056" xr:uid="{30CE39D1-E11E-4310-B2A0-5F40D5924F5D}"/>
    <cellStyle name="Heading 3 4 11 2 3" xfId="14057" xr:uid="{6DB21084-AD8B-4A25-AE3D-39F2E95858A4}"/>
    <cellStyle name="Heading 3 4 11 3" xfId="14058" xr:uid="{5B0F7CD5-7ACB-48F1-84D7-DDFE4EB38219}"/>
    <cellStyle name="Heading 3 4 11 3 2" xfId="14059" xr:uid="{E8C4C13A-F3E3-48C2-B7ED-E4D0CC0EC096}"/>
    <cellStyle name="Heading 3 4 11 3 3" xfId="14060" xr:uid="{BA153FF7-873B-4EE8-B7F7-F43C1E66CFEF}"/>
    <cellStyle name="Heading 3 4 11 4" xfId="14061" xr:uid="{032C559A-E2CC-4C6F-9AE3-0A19E758EA71}"/>
    <cellStyle name="Heading 3 4 11 4 2" xfId="14062" xr:uid="{6E3C9CE3-0226-4C67-8D9D-35999254D253}"/>
    <cellStyle name="Heading 3 4 11 4 3" xfId="14063" xr:uid="{FD1AC6B2-37AD-49C6-84DA-277D9B3316B7}"/>
    <cellStyle name="Heading 3 4 11 5" xfId="14064" xr:uid="{0E028A8E-EF7B-4432-B552-F3DC3123F073}"/>
    <cellStyle name="Heading 3 4 11 5 2" xfId="14065" xr:uid="{63ACF356-E9C0-4D4C-A519-9428E58A24EB}"/>
    <cellStyle name="Heading 3 4 11 5 3" xfId="14066" xr:uid="{E9A4596C-4C41-4FE6-80E5-F1E7258F928F}"/>
    <cellStyle name="Heading 3 4 11 6" xfId="14067" xr:uid="{00819840-F05C-4B19-A1A1-655CFC706C2D}"/>
    <cellStyle name="Heading 3 4 11 6 2" xfId="14068" xr:uid="{60DF4AE4-F397-4715-A9B3-96503E781248}"/>
    <cellStyle name="Heading 3 4 11 7" xfId="14069" xr:uid="{BB198690-6439-422E-B904-AA47B4FEFDC6}"/>
    <cellStyle name="Heading 3 4 12" xfId="14070" xr:uid="{946B3C7C-351F-4168-B40F-6C8153E458C5}"/>
    <cellStyle name="Heading 3 4 12 2" xfId="14071" xr:uid="{49E58A40-F19A-4165-91B4-1A1E89AB4395}"/>
    <cellStyle name="Heading 3 4 12 3" xfId="14072" xr:uid="{9BE456E9-662E-4B80-89E2-195F846B71BE}"/>
    <cellStyle name="Heading 3 4 13" xfId="14073" xr:uid="{74DECD22-4B24-437C-AF17-CC6913CB3E24}"/>
    <cellStyle name="Heading 3 4 13 2" xfId="14074" xr:uid="{1A5C1B9A-2B05-4E17-927E-57B5C0D9832D}"/>
    <cellStyle name="Heading 3 4 13 3" xfId="14075" xr:uid="{9F303F5D-8AC7-4512-B3F2-7E2A63F56ACD}"/>
    <cellStyle name="Heading 3 4 14" xfId="14076" xr:uid="{20D4C367-AB2C-4666-BE3D-AEEB3D637571}"/>
    <cellStyle name="Heading 3 4 14 2" xfId="14077" xr:uid="{73CBF542-78C3-4A30-86C5-3E9492080734}"/>
    <cellStyle name="Heading 3 4 14 3" xfId="14078" xr:uid="{9529500A-2DCC-4D7B-85A7-66BCD818A831}"/>
    <cellStyle name="Heading 3 4 15" xfId="14079" xr:uid="{74F255CF-9C4B-4F26-8C94-C51980636E62}"/>
    <cellStyle name="Heading 3 4 15 2" xfId="14080" xr:uid="{E1C22E54-7EAB-4326-854C-AC11A183DC6D}"/>
    <cellStyle name="Heading 3 4 15 3" xfId="14081" xr:uid="{0E06D061-9905-452C-B368-35B650F82CA2}"/>
    <cellStyle name="Heading 3 4 16" xfId="14082" xr:uid="{27E71456-A991-4C80-9FBE-6967A44AC4AF}"/>
    <cellStyle name="Heading 3 4 16 2" xfId="14083" xr:uid="{8966A071-213D-42D2-8605-BDAEDACFB4FB}"/>
    <cellStyle name="Heading 3 4 17" xfId="14084" xr:uid="{7E01BF39-3AE0-4567-AB9F-3FF6544E4E6D}"/>
    <cellStyle name="Heading 3 4 2" xfId="14085" xr:uid="{17EC4C3D-EDA9-4268-934D-D62C9640B8B6}"/>
    <cellStyle name="Heading 3 4 2 2" xfId="14086" xr:uid="{FD3EEE04-5CC0-409E-A6B9-6568F7380750}"/>
    <cellStyle name="Heading 3 4 2 2 2" xfId="14087" xr:uid="{CD49AF90-C11D-4A3C-98F9-2ED8215BF082}"/>
    <cellStyle name="Heading 3 4 2 2 3" xfId="14088" xr:uid="{11FE8EDB-FA23-4BBB-9900-73A39875BE25}"/>
    <cellStyle name="Heading 3 4 2 3" xfId="14089" xr:uid="{D7F756DC-46F2-41E6-BF2C-85BC7BEEB854}"/>
    <cellStyle name="Heading 3 4 2 3 2" xfId="14090" xr:uid="{CAF36CE1-0ADE-4358-AC80-2F11B5D5F952}"/>
    <cellStyle name="Heading 3 4 2 3 3" xfId="14091" xr:uid="{2876A81B-5DBC-4752-942C-25550AFE5751}"/>
    <cellStyle name="Heading 3 4 2 4" xfId="14092" xr:uid="{5321D4B4-C2FC-4B0A-BDBA-72D49F94351E}"/>
    <cellStyle name="Heading 3 4 2 4 2" xfId="14093" xr:uid="{46BFF3F4-C58C-4EA6-B8BA-A3939F5D5800}"/>
    <cellStyle name="Heading 3 4 2 4 3" xfId="14094" xr:uid="{663DF824-274F-41AA-93F0-73EBE3477F4F}"/>
    <cellStyle name="Heading 3 4 2 5" xfId="14095" xr:uid="{92BB5AE0-1F2E-4320-A174-8DF3BAF671DA}"/>
    <cellStyle name="Heading 3 4 2 5 2" xfId="14096" xr:uid="{2D858E50-4D1D-4179-9DE3-79169292D1C0}"/>
    <cellStyle name="Heading 3 4 2 5 3" xfId="14097" xr:uid="{24F36FCB-27E9-40B8-B85A-9DC3DF4F460A}"/>
    <cellStyle name="Heading 3 4 2 6" xfId="14098" xr:uid="{100C65FC-E1EE-46EA-9E40-4887365FDC37}"/>
    <cellStyle name="Heading 3 4 2 6 2" xfId="14099" xr:uid="{95B92325-5729-424C-9078-E28DF0E0D917}"/>
    <cellStyle name="Heading 3 4 2 7" xfId="14100" xr:uid="{A4F17D68-223A-467D-A589-06733B0BD32D}"/>
    <cellStyle name="Heading 3 4 3" xfId="14101" xr:uid="{51B46E18-39E7-4F6A-BE14-6FF6F21E001C}"/>
    <cellStyle name="Heading 3 4 3 2" xfId="14102" xr:uid="{E734A079-D9BB-42C3-8A4B-AB92E824C3F6}"/>
    <cellStyle name="Heading 3 4 3 2 2" xfId="14103" xr:uid="{488D094D-B476-4B09-BAEB-637019EBB81E}"/>
    <cellStyle name="Heading 3 4 3 2 3" xfId="14104" xr:uid="{C91760BA-1ED1-4CD5-BD6E-90B594C4F542}"/>
    <cellStyle name="Heading 3 4 3 3" xfId="14105" xr:uid="{8BE87593-8124-4621-8BDE-85B99D95D3D2}"/>
    <cellStyle name="Heading 3 4 3 3 2" xfId="14106" xr:uid="{B7346116-AD1E-4A35-983C-0C41AA5F11FE}"/>
    <cellStyle name="Heading 3 4 3 3 3" xfId="14107" xr:uid="{BE5AE77B-5F5D-472B-A6CD-A586C9D43843}"/>
    <cellStyle name="Heading 3 4 3 4" xfId="14108" xr:uid="{DFC55B45-2DB4-48E0-962C-EEAA1AD18979}"/>
    <cellStyle name="Heading 3 4 3 4 2" xfId="14109" xr:uid="{F66114DA-7F9C-421A-B642-F734CD38CA36}"/>
    <cellStyle name="Heading 3 4 3 4 3" xfId="14110" xr:uid="{94471C5F-4916-4B6B-A428-6896017C9333}"/>
    <cellStyle name="Heading 3 4 3 5" xfId="14111" xr:uid="{669FF4D3-EFCC-4D12-B894-445CFB37F3E6}"/>
    <cellStyle name="Heading 3 4 3 5 2" xfId="14112" xr:uid="{56392F21-89A8-4803-90EE-96DC988397EE}"/>
    <cellStyle name="Heading 3 4 3 5 3" xfId="14113" xr:uid="{6B7A37D6-7747-408B-8FC9-D9CEBAA8F1F7}"/>
    <cellStyle name="Heading 3 4 3 6" xfId="14114" xr:uid="{FA4FDC58-EBF8-4620-B7CC-EE56EB7A8957}"/>
    <cellStyle name="Heading 3 4 3 6 2" xfId="14115" xr:uid="{D0580045-D05A-4C32-84DD-BAFA6F1DB332}"/>
    <cellStyle name="Heading 3 4 3 7" xfId="14116" xr:uid="{5CC6D426-8773-4D52-AAF0-3A5E3AC640A1}"/>
    <cellStyle name="Heading 3 4 4" xfId="14117" xr:uid="{EE620E24-4705-4646-959C-0B48029512A5}"/>
    <cellStyle name="Heading 3 4 4 2" xfId="14118" xr:uid="{5A07FB18-8F1C-4B92-8157-B8B95895669B}"/>
    <cellStyle name="Heading 3 4 4 2 2" xfId="14119" xr:uid="{32C2078B-E673-442E-9FDE-5B45CF81F7E1}"/>
    <cellStyle name="Heading 3 4 4 2 3" xfId="14120" xr:uid="{3EE2A95B-1617-4E13-B444-23E1442EAB43}"/>
    <cellStyle name="Heading 3 4 4 3" xfId="14121" xr:uid="{D26739AC-F4FB-4B91-943C-1B8E078A0106}"/>
    <cellStyle name="Heading 3 4 4 3 2" xfId="14122" xr:uid="{A197A10E-3A13-40F7-AE6C-A0C5E1320FD8}"/>
    <cellStyle name="Heading 3 4 4 3 3" xfId="14123" xr:uid="{2BF6AE27-BC8D-4351-B264-76C1E127D220}"/>
    <cellStyle name="Heading 3 4 4 4" xfId="14124" xr:uid="{9A06AC0B-D81E-45A4-B0B8-66805693AF05}"/>
    <cellStyle name="Heading 3 4 4 4 2" xfId="14125" xr:uid="{128618BD-0CF6-4E7B-B829-4307D4F4D519}"/>
    <cellStyle name="Heading 3 4 4 4 3" xfId="14126" xr:uid="{53427FB5-5667-4F74-B02B-390A12369C8E}"/>
    <cellStyle name="Heading 3 4 4 5" xfId="14127" xr:uid="{E73EADC8-0B09-4196-AAE9-17FD2EA78EF3}"/>
    <cellStyle name="Heading 3 4 4 5 2" xfId="14128" xr:uid="{072C1680-F799-405B-9153-3DEADDC59B30}"/>
    <cellStyle name="Heading 3 4 4 5 3" xfId="14129" xr:uid="{ACABCCC7-EC88-4C6F-ABE0-F7D1CF4A3370}"/>
    <cellStyle name="Heading 3 4 4 6" xfId="14130" xr:uid="{1EA7545B-FF42-469D-98EB-BD69F6596A6A}"/>
    <cellStyle name="Heading 3 4 4 6 2" xfId="14131" xr:uid="{ADA6B0BE-8FBC-440F-8210-E373262FD34B}"/>
    <cellStyle name="Heading 3 4 4 7" xfId="14132" xr:uid="{EA4D63DD-84A8-4D1E-AC1A-B28BA31DDCB8}"/>
    <cellStyle name="Heading 3 4 5" xfId="14133" xr:uid="{D6D4F2A2-BAB6-4E14-A689-FCC263C861F4}"/>
    <cellStyle name="Heading 3 4 5 2" xfId="14134" xr:uid="{293F3EB2-8D86-449D-9DD2-E9D0CEA9390E}"/>
    <cellStyle name="Heading 3 4 5 2 2" xfId="14135" xr:uid="{2C5B66FB-A45D-4C6A-9F67-C67EBE5B3822}"/>
    <cellStyle name="Heading 3 4 5 2 3" xfId="14136" xr:uid="{F066EE3B-1D92-4793-8175-85AA0259038D}"/>
    <cellStyle name="Heading 3 4 5 3" xfId="14137" xr:uid="{E63DF654-BCFB-4629-BA66-27C95602F428}"/>
    <cellStyle name="Heading 3 4 5 3 2" xfId="14138" xr:uid="{5F11C132-502E-4554-8983-CFB3C1187B5B}"/>
    <cellStyle name="Heading 3 4 5 3 3" xfId="14139" xr:uid="{88B97F00-62BB-412C-967C-67F20A610FC3}"/>
    <cellStyle name="Heading 3 4 5 4" xfId="14140" xr:uid="{DF201A6F-231F-4E09-8F6B-139F8A5772BC}"/>
    <cellStyle name="Heading 3 4 5 4 2" xfId="14141" xr:uid="{B24900E6-5D73-4D81-A2E8-1B893052314E}"/>
    <cellStyle name="Heading 3 4 5 4 3" xfId="14142" xr:uid="{2CFE8BB2-F85F-4FF6-BF86-FE160FA381F9}"/>
    <cellStyle name="Heading 3 4 5 5" xfId="14143" xr:uid="{317ABCBB-84B6-43D1-A557-98519AF736B7}"/>
    <cellStyle name="Heading 3 4 5 5 2" xfId="14144" xr:uid="{383D63EE-253F-4DB0-B44C-F4C4F3D330E2}"/>
    <cellStyle name="Heading 3 4 5 5 3" xfId="14145" xr:uid="{7926B862-9236-432A-994A-A3117944F4B7}"/>
    <cellStyle name="Heading 3 4 5 6" xfId="14146" xr:uid="{5F02C695-A58D-43A0-9FDE-4B788D575989}"/>
    <cellStyle name="Heading 3 4 5 6 2" xfId="14147" xr:uid="{26300E55-5E29-48CC-9E83-D20660075AFA}"/>
    <cellStyle name="Heading 3 4 5 7" xfId="14148" xr:uid="{4C062453-3078-45D1-9277-130A123BE4DA}"/>
    <cellStyle name="Heading 3 4 6" xfId="14149" xr:uid="{5931A6B4-B941-411A-827F-C3F7F69D0F22}"/>
    <cellStyle name="Heading 3 4 6 2" xfId="14150" xr:uid="{4C7FEAC0-9E02-44D6-B2B5-81B642D53803}"/>
    <cellStyle name="Heading 3 4 6 2 2" xfId="14151" xr:uid="{BC0D075C-E0C9-4C16-BB7B-4C6A0B0682D1}"/>
    <cellStyle name="Heading 3 4 6 2 3" xfId="14152" xr:uid="{4C3E3F13-7DD8-41CC-92E7-AE86FFFB058B}"/>
    <cellStyle name="Heading 3 4 6 3" xfId="14153" xr:uid="{651442BF-22C4-4990-A3A8-2368E012010C}"/>
    <cellStyle name="Heading 3 4 6 3 2" xfId="14154" xr:uid="{855DC1F9-475D-43BF-8471-947C8724655F}"/>
    <cellStyle name="Heading 3 4 6 3 3" xfId="14155" xr:uid="{00FD9D66-3E83-4CDC-AC18-4FBB9D641CE6}"/>
    <cellStyle name="Heading 3 4 6 4" xfId="14156" xr:uid="{F65555B0-4604-462B-BB34-AE42BF74F012}"/>
    <cellStyle name="Heading 3 4 6 4 2" xfId="14157" xr:uid="{F6CC19CF-F5B4-48C8-B5EF-69D610E4B30A}"/>
    <cellStyle name="Heading 3 4 6 4 3" xfId="14158" xr:uid="{02D69395-346A-4284-8596-0831746EBBF4}"/>
    <cellStyle name="Heading 3 4 6 5" xfId="14159" xr:uid="{AC19411E-BD0D-4F72-A53A-68E240CD67B9}"/>
    <cellStyle name="Heading 3 4 6 5 2" xfId="14160" xr:uid="{36D5C9FF-2687-4460-9106-5F306DB9AB07}"/>
    <cellStyle name="Heading 3 4 6 5 3" xfId="14161" xr:uid="{45A2FC39-1879-420A-A7E7-58E20AF8A46F}"/>
    <cellStyle name="Heading 3 4 6 6" xfId="14162" xr:uid="{5DA962E2-2924-4D7F-BB33-C84F148AB7F4}"/>
    <cellStyle name="Heading 3 4 6 6 2" xfId="14163" xr:uid="{C4B2A6A1-0DB2-46CA-813E-CA5775EECCDE}"/>
    <cellStyle name="Heading 3 4 6 7" xfId="14164" xr:uid="{EFC27A86-E912-4C5A-9DA2-B7DB7D47AD3B}"/>
    <cellStyle name="Heading 3 4 7" xfId="14165" xr:uid="{D29ABDAF-0EA2-4B8B-8A22-AEE8FAF79C36}"/>
    <cellStyle name="Heading 3 4 7 2" xfId="14166" xr:uid="{DF3C7289-9333-4C8B-9B00-924FB4295403}"/>
    <cellStyle name="Heading 3 4 7 2 2" xfId="14167" xr:uid="{873C6B9C-BBBD-49D2-910B-4DA29C470CF9}"/>
    <cellStyle name="Heading 3 4 7 2 3" xfId="14168" xr:uid="{34A7F4B7-D49B-477B-9491-936A7CA6ABCE}"/>
    <cellStyle name="Heading 3 4 7 3" xfId="14169" xr:uid="{469670ED-3328-4B25-8FA1-7E9F0589E995}"/>
    <cellStyle name="Heading 3 4 7 3 2" xfId="14170" xr:uid="{25891571-63AC-4F88-B4D1-9D1A46881B36}"/>
    <cellStyle name="Heading 3 4 7 3 3" xfId="14171" xr:uid="{F6984BDB-0B83-43C6-84B3-682BE7353680}"/>
    <cellStyle name="Heading 3 4 7 4" xfId="14172" xr:uid="{16A3AD91-4809-4148-AC0F-B6677E5D40DD}"/>
    <cellStyle name="Heading 3 4 7 4 2" xfId="14173" xr:uid="{7F87C103-DE06-4AF8-AC1B-F5A02CFCA7BC}"/>
    <cellStyle name="Heading 3 4 7 4 3" xfId="14174" xr:uid="{B58817B6-01D5-45A2-B722-634EC39C0144}"/>
    <cellStyle name="Heading 3 4 7 5" xfId="14175" xr:uid="{5062441F-20CF-4F8E-A911-ABB0CA713F97}"/>
    <cellStyle name="Heading 3 4 7 5 2" xfId="14176" xr:uid="{C9BB1654-27C9-4977-A39A-1858835B18E5}"/>
    <cellStyle name="Heading 3 4 7 5 3" xfId="14177" xr:uid="{8D89804F-F682-48B4-B3B4-73D664434AC6}"/>
    <cellStyle name="Heading 3 4 7 6" xfId="14178" xr:uid="{3943BBBB-9BE8-4C0C-93CE-C55A995F02E6}"/>
    <cellStyle name="Heading 3 4 7 6 2" xfId="14179" xr:uid="{4FEED3B6-F8C4-4B6F-88AE-688791C3A691}"/>
    <cellStyle name="Heading 3 4 7 7" xfId="14180" xr:uid="{9860B155-B1A0-4EC8-8A34-AE9A846FCADA}"/>
    <cellStyle name="Heading 3 4 8" xfId="14181" xr:uid="{7BD9BF4D-F883-4330-8BF7-C15024DD4E64}"/>
    <cellStyle name="Heading 3 4 8 2" xfId="14182" xr:uid="{F7C9CC0D-4F37-4341-A4AB-81F691775D6A}"/>
    <cellStyle name="Heading 3 4 8 2 2" xfId="14183" xr:uid="{BA778398-BD32-4EFD-BAEB-2BEEADC90E14}"/>
    <cellStyle name="Heading 3 4 8 2 3" xfId="14184" xr:uid="{4B392F72-70EC-4862-9F5D-66C07E6C6CDC}"/>
    <cellStyle name="Heading 3 4 8 3" xfId="14185" xr:uid="{A480AF34-6F4E-4614-B122-B4BA3174D903}"/>
    <cellStyle name="Heading 3 4 8 3 2" xfId="14186" xr:uid="{F8C9CAAD-554F-44FC-B9C8-E9C4AA661A07}"/>
    <cellStyle name="Heading 3 4 8 3 3" xfId="14187" xr:uid="{AB41A5D5-F062-41F9-80D1-5AD0F207D46E}"/>
    <cellStyle name="Heading 3 4 8 4" xfId="14188" xr:uid="{750284C0-A32D-4572-A7BD-CDA38DA14102}"/>
    <cellStyle name="Heading 3 4 8 4 2" xfId="14189" xr:uid="{C4B1198F-8259-422A-9FF3-E218269AF6C8}"/>
    <cellStyle name="Heading 3 4 8 4 3" xfId="14190" xr:uid="{CE759D40-664C-42F2-96E1-9382C4E8C917}"/>
    <cellStyle name="Heading 3 4 8 5" xfId="14191" xr:uid="{59393372-D60B-4C8F-A616-49EF244EE9B6}"/>
    <cellStyle name="Heading 3 4 8 5 2" xfId="14192" xr:uid="{20813CD1-28E5-426E-BF07-8E5ABDEB4C33}"/>
    <cellStyle name="Heading 3 4 8 5 3" xfId="14193" xr:uid="{CC3690BF-6BE4-4FDE-BE60-6D848495BDA4}"/>
    <cellStyle name="Heading 3 4 8 6" xfId="14194" xr:uid="{4992BD17-583C-42F9-BBE1-EC60EFD3093B}"/>
    <cellStyle name="Heading 3 4 8 6 2" xfId="14195" xr:uid="{0F04A5DC-BB25-455D-AB28-54015353A462}"/>
    <cellStyle name="Heading 3 4 8 7" xfId="14196" xr:uid="{426AE74D-5E38-46CC-8399-1F2372E7567A}"/>
    <cellStyle name="Heading 3 4 9" xfId="14197" xr:uid="{FA938DDF-F3AE-4E4C-862A-729851BA4B5D}"/>
    <cellStyle name="Heading 3 4 9 2" xfId="14198" xr:uid="{0043F609-2933-403C-BB0C-CB1AFC941148}"/>
    <cellStyle name="Heading 3 4 9 2 2" xfId="14199" xr:uid="{78B1DE84-4FC7-465E-8630-97344F1EA3EA}"/>
    <cellStyle name="Heading 3 4 9 2 3" xfId="14200" xr:uid="{8504A696-51EE-46B5-B3FA-74A57E5DAC4F}"/>
    <cellStyle name="Heading 3 4 9 3" xfId="14201" xr:uid="{8E2E0838-0F8F-4687-9F70-901ED8949889}"/>
    <cellStyle name="Heading 3 4 9 3 2" xfId="14202" xr:uid="{0DF6A6E3-10EA-460F-9B7D-98B6CFD8E792}"/>
    <cellStyle name="Heading 3 4 9 3 3" xfId="14203" xr:uid="{8F2CFA1C-C6D2-4C3A-BD17-320299D8DC9B}"/>
    <cellStyle name="Heading 3 4 9 4" xfId="14204" xr:uid="{CE24683A-19E2-41C3-BC17-96B92532B296}"/>
    <cellStyle name="Heading 3 4 9 4 2" xfId="14205" xr:uid="{8F181FEB-7EF6-482B-BB7D-7F646214297C}"/>
    <cellStyle name="Heading 3 4 9 4 3" xfId="14206" xr:uid="{87A18325-1EF4-490A-BA2C-F27DBCF9F2D2}"/>
    <cellStyle name="Heading 3 4 9 5" xfId="14207" xr:uid="{F0E289A1-95C8-48BB-B773-407DB75CD968}"/>
    <cellStyle name="Heading 3 4 9 5 2" xfId="14208" xr:uid="{03DB517C-DE62-4FAB-B5A3-57528E59771B}"/>
    <cellStyle name="Heading 3 4 9 5 3" xfId="14209" xr:uid="{F099946B-9946-4B22-BD36-F50B5123624F}"/>
    <cellStyle name="Heading 3 4 9 6" xfId="14210" xr:uid="{24A93D51-A917-409F-BF78-F6AC65B68B83}"/>
    <cellStyle name="Heading 3 4 9 6 2" xfId="14211" xr:uid="{A7EC2141-1A28-4A6A-9E32-BFE9A419EE84}"/>
    <cellStyle name="Heading 3 4 9 7" xfId="14212" xr:uid="{6D8C1F4B-912F-421B-9539-EBB57C84A035}"/>
    <cellStyle name="Heading 3 40" xfId="14213" xr:uid="{7C0710A8-9879-4ACA-B50F-168D339C281E}"/>
    <cellStyle name="Heading 3 41" xfId="14214" xr:uid="{987C3620-EEA1-4966-B89A-F63B293BFFDB}"/>
    <cellStyle name="Heading 3 5" xfId="14215" xr:uid="{F0311DBF-2B5D-41B7-8CCA-A1D427E62767}"/>
    <cellStyle name="Heading 3 5 10" xfId="14216" xr:uid="{E138DEAC-DE83-4664-A65E-AEC16F2B0070}"/>
    <cellStyle name="Heading 3 5 10 2" xfId="14217" xr:uid="{BBF577BF-0A4B-4FA1-9EF1-43E408425CA1}"/>
    <cellStyle name="Heading 3 5 10 2 2" xfId="14218" xr:uid="{3B8F7F52-0A68-40DC-A7C3-14CF3B8C11D1}"/>
    <cellStyle name="Heading 3 5 10 2 3" xfId="14219" xr:uid="{2DC823DF-F215-47C2-A295-36B6CC74E8BE}"/>
    <cellStyle name="Heading 3 5 10 3" xfId="14220" xr:uid="{885768A3-9180-4CD2-83D9-B5F2907993C2}"/>
    <cellStyle name="Heading 3 5 10 3 2" xfId="14221" xr:uid="{1B010E99-9B8D-4666-BCA3-5AEA51CB719D}"/>
    <cellStyle name="Heading 3 5 10 3 3" xfId="14222" xr:uid="{C6C99FEE-BC52-4ED3-B244-7E442553B89A}"/>
    <cellStyle name="Heading 3 5 10 4" xfId="14223" xr:uid="{45672A91-9289-4D68-915A-6BB6FA676EC5}"/>
    <cellStyle name="Heading 3 5 10 4 2" xfId="14224" xr:uid="{A310B96B-F11A-43DF-A1FB-66086784C334}"/>
    <cellStyle name="Heading 3 5 10 4 3" xfId="14225" xr:uid="{732CA2D1-F3B3-4DFA-AF76-94D00C7F2BEA}"/>
    <cellStyle name="Heading 3 5 10 5" xfId="14226" xr:uid="{E4D1ED04-2069-4F2C-9339-2514EA02F338}"/>
    <cellStyle name="Heading 3 5 10 5 2" xfId="14227" xr:uid="{D1374D3F-B5CF-4556-9BA5-E977502DEA69}"/>
    <cellStyle name="Heading 3 5 10 5 3" xfId="14228" xr:uid="{F3FF84DB-7120-45A1-9A55-B27B6D6AF735}"/>
    <cellStyle name="Heading 3 5 10 6" xfId="14229" xr:uid="{08EEAE3C-5279-4DD7-B027-E901A25B616A}"/>
    <cellStyle name="Heading 3 5 10 6 2" xfId="14230" xr:uid="{D8D6FF9B-3E8F-4D5A-892D-0B0B13B57894}"/>
    <cellStyle name="Heading 3 5 10 7" xfId="14231" xr:uid="{C2479D72-1BDC-485E-8177-DAFE8792DBEB}"/>
    <cellStyle name="Heading 3 5 11" xfId="14232" xr:uid="{91095A50-EBD2-4F3D-B857-17A60B5E7538}"/>
    <cellStyle name="Heading 3 5 11 2" xfId="14233" xr:uid="{D1EFB195-ED31-457A-A3AB-3302EFBC45AE}"/>
    <cellStyle name="Heading 3 5 11 2 2" xfId="14234" xr:uid="{4B9DF661-FF81-4B71-B0D6-A86D1D401A17}"/>
    <cellStyle name="Heading 3 5 11 2 3" xfId="14235" xr:uid="{0BBC9A3F-02FB-496F-AF91-5F7C90DA368C}"/>
    <cellStyle name="Heading 3 5 11 3" xfId="14236" xr:uid="{B2764445-4EF5-4979-B0BA-B2D1337268B0}"/>
    <cellStyle name="Heading 3 5 11 3 2" xfId="14237" xr:uid="{278E5566-5F4C-4DA3-9E48-2445BB97E6A6}"/>
    <cellStyle name="Heading 3 5 11 3 3" xfId="14238" xr:uid="{E67B211D-90A6-4CBF-88A0-E1FA6E69093A}"/>
    <cellStyle name="Heading 3 5 11 4" xfId="14239" xr:uid="{92FCCA9E-7744-46B1-BA93-B6FD6A033420}"/>
    <cellStyle name="Heading 3 5 11 4 2" xfId="14240" xr:uid="{CE993E5D-8A1A-471E-84E7-3563306D605B}"/>
    <cellStyle name="Heading 3 5 11 4 3" xfId="14241" xr:uid="{5F9F4D37-3424-416E-B0ED-230A71036F9C}"/>
    <cellStyle name="Heading 3 5 11 5" xfId="14242" xr:uid="{044453EE-77AA-4482-8D5C-17E1DE001297}"/>
    <cellStyle name="Heading 3 5 11 5 2" xfId="14243" xr:uid="{FDCDB5FB-E0D6-472B-93FF-70B2B7C8CE86}"/>
    <cellStyle name="Heading 3 5 11 5 3" xfId="14244" xr:uid="{DEA2B01B-7EDF-43F7-A962-C3B675AF2626}"/>
    <cellStyle name="Heading 3 5 11 6" xfId="14245" xr:uid="{4811952F-9841-40B6-9223-4077C29065AD}"/>
    <cellStyle name="Heading 3 5 11 6 2" xfId="14246" xr:uid="{DAC0994D-8C4D-4BF1-B545-A9F2056F2584}"/>
    <cellStyle name="Heading 3 5 11 7" xfId="14247" xr:uid="{169C1149-35FC-4782-9BE4-7C472A8057B5}"/>
    <cellStyle name="Heading 3 5 12" xfId="14248" xr:uid="{440A53B1-A020-412D-8D25-27B865EBF3BF}"/>
    <cellStyle name="Heading 3 5 12 2" xfId="14249" xr:uid="{1FF88552-BAF7-43C4-88C5-1BE4A6DF9873}"/>
    <cellStyle name="Heading 3 5 12 3" xfId="14250" xr:uid="{263C6C82-5EC1-4DB5-ABB7-3BA6A81A4569}"/>
    <cellStyle name="Heading 3 5 13" xfId="14251" xr:uid="{9B15BC4D-3007-4596-9ECF-3940AEEEDD1E}"/>
    <cellStyle name="Heading 3 5 13 2" xfId="14252" xr:uid="{594B87E0-5A00-4FF1-BB6F-344497E920E5}"/>
    <cellStyle name="Heading 3 5 13 3" xfId="14253" xr:uid="{32AA1592-8245-422D-A93E-7D663BE032B1}"/>
    <cellStyle name="Heading 3 5 14" xfId="14254" xr:uid="{747FCE97-6150-4A5A-B02E-FDD4B2582E93}"/>
    <cellStyle name="Heading 3 5 14 2" xfId="14255" xr:uid="{5B8E6BDE-BDAD-4E69-965C-233B5DAB85CF}"/>
    <cellStyle name="Heading 3 5 14 3" xfId="14256" xr:uid="{F9242D35-7C65-41FF-A2D5-DBFAFE13C6BD}"/>
    <cellStyle name="Heading 3 5 15" xfId="14257" xr:uid="{882E6D2E-C367-48E7-B10F-AC16B8982B52}"/>
    <cellStyle name="Heading 3 5 15 2" xfId="14258" xr:uid="{AD07D22A-01AD-4085-B55C-0DDFB1D02423}"/>
    <cellStyle name="Heading 3 5 15 3" xfId="14259" xr:uid="{3A0744AA-E20F-439B-8484-D0DDACB3D932}"/>
    <cellStyle name="Heading 3 5 16" xfId="14260" xr:uid="{6FE05663-4860-4BA4-A796-0B889C192368}"/>
    <cellStyle name="Heading 3 5 16 2" xfId="14261" xr:uid="{A296220B-9B1E-4207-A70D-28B72143E873}"/>
    <cellStyle name="Heading 3 5 17" xfId="14262" xr:uid="{27A5F6C8-3302-4C81-8E5A-53290483973B}"/>
    <cellStyle name="Heading 3 5 2" xfId="14263" xr:uid="{FB26B2F7-4A78-4087-8948-1A9BB3227F05}"/>
    <cellStyle name="Heading 3 5 2 2" xfId="14264" xr:uid="{703375B5-C93D-4DB6-A369-5364ED17F71A}"/>
    <cellStyle name="Heading 3 5 2 2 2" xfId="14265" xr:uid="{B345A414-175F-4FF5-A29F-FE2DF90FAB6E}"/>
    <cellStyle name="Heading 3 5 2 2 3" xfId="14266" xr:uid="{D7B519FE-2316-4E8E-97AC-E1A3E9A5194D}"/>
    <cellStyle name="Heading 3 5 2 3" xfId="14267" xr:uid="{B63AFC53-A7D3-4DCF-8C00-D752E9A4A7F6}"/>
    <cellStyle name="Heading 3 5 2 3 2" xfId="14268" xr:uid="{DDC070EE-1523-42BB-A6BD-B1557AC8EE69}"/>
    <cellStyle name="Heading 3 5 2 3 3" xfId="14269" xr:uid="{A9841F0C-17C2-465A-9B5B-93319F44D9B4}"/>
    <cellStyle name="Heading 3 5 2 4" xfId="14270" xr:uid="{D9E8B5A6-6D2D-421B-8175-4CCF7866AC03}"/>
    <cellStyle name="Heading 3 5 2 4 2" xfId="14271" xr:uid="{C973A6B1-D31D-4011-9849-4C54177E10FF}"/>
    <cellStyle name="Heading 3 5 2 4 3" xfId="14272" xr:uid="{B7BFC677-4C6C-4AEE-8DB1-4BBEF5B1D4D1}"/>
    <cellStyle name="Heading 3 5 2 5" xfId="14273" xr:uid="{FB89FD87-E6FE-4436-92C2-1C13079F18FC}"/>
    <cellStyle name="Heading 3 5 2 5 2" xfId="14274" xr:uid="{39BD687F-BE27-4658-A829-D957CF1F83D7}"/>
    <cellStyle name="Heading 3 5 2 5 3" xfId="14275" xr:uid="{87291B1B-2643-41BE-84CA-92BC11DFCEE2}"/>
    <cellStyle name="Heading 3 5 2 6" xfId="14276" xr:uid="{3658BE67-6844-4071-85FE-12AA6B78EA78}"/>
    <cellStyle name="Heading 3 5 2 6 2" xfId="14277" xr:uid="{F9255CF9-5DA7-40AB-9128-66E732F38864}"/>
    <cellStyle name="Heading 3 5 2 7" xfId="14278" xr:uid="{114D5A1E-8058-451D-816E-606F77BB1D4E}"/>
    <cellStyle name="Heading 3 5 3" xfId="14279" xr:uid="{63E8B7E3-CA20-4B56-914E-C2E1FAC45F28}"/>
    <cellStyle name="Heading 3 5 3 2" xfId="14280" xr:uid="{B53DEC94-72FE-4971-8768-A03C48B12EC4}"/>
    <cellStyle name="Heading 3 5 3 2 2" xfId="14281" xr:uid="{C4134CDB-6C27-4DB0-856F-2C2B2388D4D4}"/>
    <cellStyle name="Heading 3 5 3 2 3" xfId="14282" xr:uid="{C284E379-055C-4BEB-A0C0-1FA75B09D2EA}"/>
    <cellStyle name="Heading 3 5 3 3" xfId="14283" xr:uid="{87963ECC-1773-4E3F-ADD1-A144CEE01EB5}"/>
    <cellStyle name="Heading 3 5 3 3 2" xfId="14284" xr:uid="{4EF8E0BE-D073-427F-B9E4-6B0A91774E87}"/>
    <cellStyle name="Heading 3 5 3 3 3" xfId="14285" xr:uid="{0E3FFF8B-EA39-4A5A-89EA-90008B5EE39A}"/>
    <cellStyle name="Heading 3 5 3 4" xfId="14286" xr:uid="{4130F23A-2266-427B-8E45-9C0EDD788412}"/>
    <cellStyle name="Heading 3 5 3 4 2" xfId="14287" xr:uid="{B817EA9F-4A6E-43C8-85B3-38605CBC0508}"/>
    <cellStyle name="Heading 3 5 3 4 3" xfId="14288" xr:uid="{0256E510-3F81-4B70-924C-CE4CBA8BE133}"/>
    <cellStyle name="Heading 3 5 3 5" xfId="14289" xr:uid="{BEBB5994-5105-46A5-AF29-867D864691BE}"/>
    <cellStyle name="Heading 3 5 3 5 2" xfId="14290" xr:uid="{42C0498A-0899-40E0-8EB4-26E5B653F996}"/>
    <cellStyle name="Heading 3 5 3 5 3" xfId="14291" xr:uid="{A5172330-5365-4AC8-A946-C5D55EAB004E}"/>
    <cellStyle name="Heading 3 5 3 6" xfId="14292" xr:uid="{E0785795-97F3-4D94-8065-D107236E3F17}"/>
    <cellStyle name="Heading 3 5 3 6 2" xfId="14293" xr:uid="{38AED014-2DB3-4C3D-9B9F-6B3B614F5C3F}"/>
    <cellStyle name="Heading 3 5 3 7" xfId="14294" xr:uid="{8DC1CE13-5B85-4D34-8AE2-0C51BF902367}"/>
    <cellStyle name="Heading 3 5 4" xfId="14295" xr:uid="{1D8D69D6-52DA-4492-80CC-274702E687F1}"/>
    <cellStyle name="Heading 3 5 4 2" xfId="14296" xr:uid="{FEBF06DF-88B6-4649-94BD-8DFE9BEECCE8}"/>
    <cellStyle name="Heading 3 5 4 2 2" xfId="14297" xr:uid="{3D8BF056-7026-4339-ADE0-D267DC2BE588}"/>
    <cellStyle name="Heading 3 5 4 2 3" xfId="14298" xr:uid="{8C5F334E-07DE-493C-A3D4-DBFE81F4E219}"/>
    <cellStyle name="Heading 3 5 4 3" xfId="14299" xr:uid="{3C2AF6E6-97A7-43AD-B5E8-7F0FD0B7E244}"/>
    <cellStyle name="Heading 3 5 4 3 2" xfId="14300" xr:uid="{B61EAA19-B883-4FE9-BDEE-2F2189AF0AE8}"/>
    <cellStyle name="Heading 3 5 4 3 3" xfId="14301" xr:uid="{25B44731-5E21-4238-A8AD-608EB9299F93}"/>
    <cellStyle name="Heading 3 5 4 4" xfId="14302" xr:uid="{B974DAF0-ECC3-4C24-B4B0-9B4A665088F6}"/>
    <cellStyle name="Heading 3 5 4 4 2" xfId="14303" xr:uid="{A519C861-AF98-43CA-9C5A-29507E40F183}"/>
    <cellStyle name="Heading 3 5 4 4 3" xfId="14304" xr:uid="{68458D01-8986-4887-A70A-6B23FE679510}"/>
    <cellStyle name="Heading 3 5 4 5" xfId="14305" xr:uid="{D2607F3A-B5E1-4C8B-B17D-BE2542281E43}"/>
    <cellStyle name="Heading 3 5 4 5 2" xfId="14306" xr:uid="{788D698D-C4D1-41F8-8BED-B1A86CE2A452}"/>
    <cellStyle name="Heading 3 5 4 5 3" xfId="14307" xr:uid="{A4CECC58-D868-4DF2-B465-8951CCBAF1D2}"/>
    <cellStyle name="Heading 3 5 4 6" xfId="14308" xr:uid="{6BF7FD6F-6EA0-4102-B255-23E7ABE4AD6A}"/>
    <cellStyle name="Heading 3 5 4 6 2" xfId="14309" xr:uid="{01C23A1C-293E-474D-8C64-995F01B77C33}"/>
    <cellStyle name="Heading 3 5 4 7" xfId="14310" xr:uid="{435FF8A2-2A36-4420-9821-E60A72A73F4D}"/>
    <cellStyle name="Heading 3 5 5" xfId="14311" xr:uid="{CF31AA6D-8EBE-4B44-B36B-E10573732D58}"/>
    <cellStyle name="Heading 3 5 5 2" xfId="14312" xr:uid="{C1D99BF6-0361-476C-9741-639ECB5E1449}"/>
    <cellStyle name="Heading 3 5 5 2 2" xfId="14313" xr:uid="{D5E5B746-BE80-49C9-956A-503657D18876}"/>
    <cellStyle name="Heading 3 5 5 2 3" xfId="14314" xr:uid="{9F5CEDD4-2370-4FBF-B34B-5D8A73CF76FD}"/>
    <cellStyle name="Heading 3 5 5 3" xfId="14315" xr:uid="{A76BD82C-FF64-4809-A182-52CAC3F024F6}"/>
    <cellStyle name="Heading 3 5 5 3 2" xfId="14316" xr:uid="{E9FB2304-A730-4C3F-AB41-B7E02AB3FC5F}"/>
    <cellStyle name="Heading 3 5 5 3 3" xfId="14317" xr:uid="{0283224D-3709-4CBC-A6E6-1FE96BE517B4}"/>
    <cellStyle name="Heading 3 5 5 4" xfId="14318" xr:uid="{F44145A1-0BDE-4827-821B-80DF39483D13}"/>
    <cellStyle name="Heading 3 5 5 4 2" xfId="14319" xr:uid="{9BAD3F03-963F-4A36-9723-0ADEEDABD50D}"/>
    <cellStyle name="Heading 3 5 5 4 3" xfId="14320" xr:uid="{56132541-D8FD-4A23-8F0E-FFA6DC0C7037}"/>
    <cellStyle name="Heading 3 5 5 5" xfId="14321" xr:uid="{95125C9B-ABFC-415C-9DBC-4076004127B7}"/>
    <cellStyle name="Heading 3 5 5 5 2" xfId="14322" xr:uid="{A36B709D-E555-4BB3-890F-5EE32B8287C2}"/>
    <cellStyle name="Heading 3 5 5 5 3" xfId="14323" xr:uid="{DCB67123-B591-481D-8914-E8A0076FE8A4}"/>
    <cellStyle name="Heading 3 5 5 6" xfId="14324" xr:uid="{0B3571D8-77DC-45C8-901B-0106EA823FFD}"/>
    <cellStyle name="Heading 3 5 5 6 2" xfId="14325" xr:uid="{F3E87346-4A46-4409-A04E-749C6FE39942}"/>
    <cellStyle name="Heading 3 5 5 7" xfId="14326" xr:uid="{9BDCB63D-B914-4805-BAB3-9D635DBDA57A}"/>
    <cellStyle name="Heading 3 5 6" xfId="14327" xr:uid="{793671E3-5DF8-4ECB-B08A-D3EAF24C82B6}"/>
    <cellStyle name="Heading 3 5 6 2" xfId="14328" xr:uid="{89950BB4-AE6F-4B86-869C-C00CC47334C1}"/>
    <cellStyle name="Heading 3 5 6 2 2" xfId="14329" xr:uid="{CCAE94DA-B976-453C-B7D5-AD3160808F81}"/>
    <cellStyle name="Heading 3 5 6 2 3" xfId="14330" xr:uid="{1359E2CC-CC9D-4D5B-B9B2-A97211ED0D57}"/>
    <cellStyle name="Heading 3 5 6 3" xfId="14331" xr:uid="{55DE93BB-5134-480A-A929-801880966B37}"/>
    <cellStyle name="Heading 3 5 6 3 2" xfId="14332" xr:uid="{EBDB1DC8-9E70-4807-8F4E-9B75901A3599}"/>
    <cellStyle name="Heading 3 5 6 3 3" xfId="14333" xr:uid="{5A5D0764-EB5C-45EB-A5C5-57B90A96C70D}"/>
    <cellStyle name="Heading 3 5 6 4" xfId="14334" xr:uid="{B598A1D6-EE23-4A90-9984-F9E20BDAC9E4}"/>
    <cellStyle name="Heading 3 5 6 4 2" xfId="14335" xr:uid="{64A153B5-7805-4F1C-A5DB-A2486C563B63}"/>
    <cellStyle name="Heading 3 5 6 4 3" xfId="14336" xr:uid="{7B8AFD3D-92E7-4F8F-8CF2-37CA9771E6D8}"/>
    <cellStyle name="Heading 3 5 6 5" xfId="14337" xr:uid="{2D292D7C-EB98-4851-A499-2C09774CB3E5}"/>
    <cellStyle name="Heading 3 5 6 5 2" xfId="14338" xr:uid="{C6E37963-1E98-4D0D-917A-2679A076386D}"/>
    <cellStyle name="Heading 3 5 6 5 3" xfId="14339" xr:uid="{4DC5CC3C-7E99-44D2-B873-5B1139B17951}"/>
    <cellStyle name="Heading 3 5 6 6" xfId="14340" xr:uid="{59AA2CB6-6A5C-4E6B-9087-1C07743C1CA0}"/>
    <cellStyle name="Heading 3 5 6 6 2" xfId="14341" xr:uid="{0A21BA1F-E89F-4003-A2E7-07DEE3AD5314}"/>
    <cellStyle name="Heading 3 5 6 7" xfId="14342" xr:uid="{EB970964-E2FC-4340-98C8-385381EBA94F}"/>
    <cellStyle name="Heading 3 5 7" xfId="14343" xr:uid="{3783D530-4473-4377-B235-627006AA5226}"/>
    <cellStyle name="Heading 3 5 7 2" xfId="14344" xr:uid="{C3B2B375-9B77-44EC-AD22-D39F71EAA3A7}"/>
    <cellStyle name="Heading 3 5 7 2 2" xfId="14345" xr:uid="{E535172E-5285-4774-814B-B8DD6542E265}"/>
    <cellStyle name="Heading 3 5 7 2 3" xfId="14346" xr:uid="{94984DEA-AF7B-4F82-A9AB-940CD193EE26}"/>
    <cellStyle name="Heading 3 5 7 3" xfId="14347" xr:uid="{E011F853-696D-4892-8571-CAC237879C26}"/>
    <cellStyle name="Heading 3 5 7 3 2" xfId="14348" xr:uid="{66EC4F6A-D41D-45AF-A921-94A1DAFD0799}"/>
    <cellStyle name="Heading 3 5 7 3 3" xfId="14349" xr:uid="{E9F82734-F312-4F44-A425-C880ED8D4F63}"/>
    <cellStyle name="Heading 3 5 7 4" xfId="14350" xr:uid="{B6E8C971-38DE-4B25-BDA1-7F9E490B216B}"/>
    <cellStyle name="Heading 3 5 7 4 2" xfId="14351" xr:uid="{5272A96C-7F72-4FD2-BBC1-D2D8CBFE9153}"/>
    <cellStyle name="Heading 3 5 7 4 3" xfId="14352" xr:uid="{D18A2839-4A4E-42BA-8B73-98573812B7A6}"/>
    <cellStyle name="Heading 3 5 7 5" xfId="14353" xr:uid="{F2E6201F-1051-42BE-802F-EB419B0081B5}"/>
    <cellStyle name="Heading 3 5 7 5 2" xfId="14354" xr:uid="{F55069B7-0408-43C0-A105-C7A2842C1B78}"/>
    <cellStyle name="Heading 3 5 7 5 3" xfId="14355" xr:uid="{9FA12FA3-3A86-41DB-B46C-AA65DC048572}"/>
    <cellStyle name="Heading 3 5 7 6" xfId="14356" xr:uid="{D546104A-DE29-40A4-9502-86EB8A42868A}"/>
    <cellStyle name="Heading 3 5 7 6 2" xfId="14357" xr:uid="{5E257B47-7CBA-4D2D-AC5E-055EFFD4439A}"/>
    <cellStyle name="Heading 3 5 7 7" xfId="14358" xr:uid="{8F84F742-B654-411E-B2D7-CC7F6372DDBD}"/>
    <cellStyle name="Heading 3 5 8" xfId="14359" xr:uid="{BF848566-A58E-44A7-A7BF-8CA0E5D65A3B}"/>
    <cellStyle name="Heading 3 5 8 2" xfId="14360" xr:uid="{DA5C8A71-0D7C-4665-B90A-337095F0CA5E}"/>
    <cellStyle name="Heading 3 5 8 2 2" xfId="14361" xr:uid="{E874E713-5DCC-4FF7-89AF-B34CBF333ACE}"/>
    <cellStyle name="Heading 3 5 8 2 3" xfId="14362" xr:uid="{15876DFB-2C2A-4399-A632-1DE6E5D36BED}"/>
    <cellStyle name="Heading 3 5 8 3" xfId="14363" xr:uid="{D98015CA-79E5-4194-95D8-789A1978E233}"/>
    <cellStyle name="Heading 3 5 8 3 2" xfId="14364" xr:uid="{8154B982-71A0-4622-BE83-4352C39D54F8}"/>
    <cellStyle name="Heading 3 5 8 3 3" xfId="14365" xr:uid="{D2155E06-F3CE-4B91-A35C-D2476EDD01B6}"/>
    <cellStyle name="Heading 3 5 8 4" xfId="14366" xr:uid="{77041504-A0E4-4B29-BAC7-5B95209444D1}"/>
    <cellStyle name="Heading 3 5 8 4 2" xfId="14367" xr:uid="{5C567532-6EA7-42B1-88DF-2AE6EE3E5F6B}"/>
    <cellStyle name="Heading 3 5 8 4 3" xfId="14368" xr:uid="{88BC89E6-9A8D-4269-A3A3-BBE5F285F3B2}"/>
    <cellStyle name="Heading 3 5 8 5" xfId="14369" xr:uid="{AD490714-E021-4E0F-AB02-70466D90C150}"/>
    <cellStyle name="Heading 3 5 8 5 2" xfId="14370" xr:uid="{DC35EAA1-2FA8-4F7F-8270-692BD6454785}"/>
    <cellStyle name="Heading 3 5 8 5 3" xfId="14371" xr:uid="{85C99003-7603-42E6-9D9A-A16F52A68650}"/>
    <cellStyle name="Heading 3 5 8 6" xfId="14372" xr:uid="{63C52E71-A227-4C69-81AE-6C998DAFEC9F}"/>
    <cellStyle name="Heading 3 5 8 6 2" xfId="14373" xr:uid="{0A774B51-C05F-4BE6-B643-5C0C0C83E323}"/>
    <cellStyle name="Heading 3 5 8 7" xfId="14374" xr:uid="{5C4D7121-3873-4739-9FE5-5940F77FF9C0}"/>
    <cellStyle name="Heading 3 5 9" xfId="14375" xr:uid="{92ECFA91-4ED9-451E-8908-97D400659AB4}"/>
    <cellStyle name="Heading 3 5 9 2" xfId="14376" xr:uid="{61A908E9-B03A-494F-8A05-34477E7F1FA5}"/>
    <cellStyle name="Heading 3 5 9 2 2" xfId="14377" xr:uid="{FDD5C704-8B3B-4F7D-B388-471E4A1689AB}"/>
    <cellStyle name="Heading 3 5 9 2 3" xfId="14378" xr:uid="{94D5E373-4A54-4CE3-B194-75A4C7B2E72F}"/>
    <cellStyle name="Heading 3 5 9 3" xfId="14379" xr:uid="{3B5F5769-E2B0-41B3-AA02-E490A236AD1D}"/>
    <cellStyle name="Heading 3 5 9 3 2" xfId="14380" xr:uid="{18F73863-AADC-423D-9D01-C0122766E710}"/>
    <cellStyle name="Heading 3 5 9 3 3" xfId="14381" xr:uid="{57FAB31C-C311-481B-A009-95423C395ADD}"/>
    <cellStyle name="Heading 3 5 9 4" xfId="14382" xr:uid="{9FCFED4A-25D2-4FAA-AAFC-C5FA83905B9C}"/>
    <cellStyle name="Heading 3 5 9 4 2" xfId="14383" xr:uid="{058B16EC-8671-4E15-A811-BF2639DD8F13}"/>
    <cellStyle name="Heading 3 5 9 4 3" xfId="14384" xr:uid="{0335E6F8-09C5-4B51-B6E2-01EFE7EBEB9E}"/>
    <cellStyle name="Heading 3 5 9 5" xfId="14385" xr:uid="{D2954AA4-D278-4B2C-8FD3-83E1ADEFF47C}"/>
    <cellStyle name="Heading 3 5 9 5 2" xfId="14386" xr:uid="{5F557B65-7635-4AD0-BA6E-69625CEBD0B8}"/>
    <cellStyle name="Heading 3 5 9 5 3" xfId="14387" xr:uid="{C35BD650-857E-4ECC-990B-676573FC58E5}"/>
    <cellStyle name="Heading 3 5 9 6" xfId="14388" xr:uid="{2A2AE421-F5DF-406C-94AD-C13860F504F0}"/>
    <cellStyle name="Heading 3 5 9 6 2" xfId="14389" xr:uid="{4D74A38C-E16B-40D0-A94F-8C0840AF14D5}"/>
    <cellStyle name="Heading 3 5 9 7" xfId="14390" xr:uid="{2B5B17E7-948F-48DD-A03C-44FB2C152607}"/>
    <cellStyle name="Heading 3 6" xfId="14391" xr:uid="{696C2AD6-7432-471C-8E16-3CAAA08D3895}"/>
    <cellStyle name="Heading 3 6 10" xfId="14392" xr:uid="{8990AC40-B220-4A30-B83A-83232AF91441}"/>
    <cellStyle name="Heading 3 6 10 2" xfId="14393" xr:uid="{638FE7FF-8B2D-48F1-9E54-F2FED7B5845E}"/>
    <cellStyle name="Heading 3 6 10 2 2" xfId="14394" xr:uid="{9D063135-4654-484D-A445-9EDB35C4B564}"/>
    <cellStyle name="Heading 3 6 10 2 3" xfId="14395" xr:uid="{16BFAA64-C33B-416D-BCB5-D84530CF869E}"/>
    <cellStyle name="Heading 3 6 10 3" xfId="14396" xr:uid="{A078CE15-0050-406F-9421-96321C1BAFDE}"/>
    <cellStyle name="Heading 3 6 10 3 2" xfId="14397" xr:uid="{FD9E18D5-14C3-4BF6-96C5-CF3972245458}"/>
    <cellStyle name="Heading 3 6 10 3 3" xfId="14398" xr:uid="{F164722E-7745-4B03-8B15-6A4203CB42A9}"/>
    <cellStyle name="Heading 3 6 10 4" xfId="14399" xr:uid="{2BB1FC2D-A024-4A30-89DC-191BA9F993DB}"/>
    <cellStyle name="Heading 3 6 10 4 2" xfId="14400" xr:uid="{64A5E1B9-2E0A-4243-8BE5-544665B9BE6B}"/>
    <cellStyle name="Heading 3 6 10 4 3" xfId="14401" xr:uid="{85B0199D-A832-46FD-B26F-1D2BC44B56B8}"/>
    <cellStyle name="Heading 3 6 10 5" xfId="14402" xr:uid="{0C9A21BA-6F36-4C7F-9B14-53084FDF7CF7}"/>
    <cellStyle name="Heading 3 6 10 5 2" xfId="14403" xr:uid="{95F472F3-3546-45E6-8D78-FF4E2FD345A1}"/>
    <cellStyle name="Heading 3 6 10 5 3" xfId="14404" xr:uid="{C8504EED-9AA3-4274-8CBC-85751AD9BF6C}"/>
    <cellStyle name="Heading 3 6 10 6" xfId="14405" xr:uid="{0F10254D-BB6A-4858-9745-35160EE9B27E}"/>
    <cellStyle name="Heading 3 6 10 6 2" xfId="14406" xr:uid="{CE3BF5BC-4A89-4567-8BE8-8FC2E144EE86}"/>
    <cellStyle name="Heading 3 6 10 7" xfId="14407" xr:uid="{18E589E3-CB7A-4451-A743-1A50F2171EF7}"/>
    <cellStyle name="Heading 3 6 11" xfId="14408" xr:uid="{858074F1-F020-4D48-8BDB-79DE57711F3D}"/>
    <cellStyle name="Heading 3 6 11 2" xfId="14409" xr:uid="{FE22664B-68F8-4334-8486-612DB4B1F39F}"/>
    <cellStyle name="Heading 3 6 11 2 2" xfId="14410" xr:uid="{55A6ED99-13F8-4F27-8ED8-9B65DD24935C}"/>
    <cellStyle name="Heading 3 6 11 2 3" xfId="14411" xr:uid="{CE9AB5C2-F479-4045-8D78-87457A8DA747}"/>
    <cellStyle name="Heading 3 6 11 3" xfId="14412" xr:uid="{C672E3CF-1D7E-4281-81F3-AAC86E0B485A}"/>
    <cellStyle name="Heading 3 6 11 3 2" xfId="14413" xr:uid="{486E7E0F-ECAA-4318-B755-CB428D8E9257}"/>
    <cellStyle name="Heading 3 6 11 3 3" xfId="14414" xr:uid="{11883C54-6009-4490-B907-2AAAB7679E2B}"/>
    <cellStyle name="Heading 3 6 11 4" xfId="14415" xr:uid="{0F5635A4-3A42-4B54-B262-9D6AF58408D7}"/>
    <cellStyle name="Heading 3 6 11 4 2" xfId="14416" xr:uid="{0F0AFE67-3F64-4242-89FA-0BC1D6F38D64}"/>
    <cellStyle name="Heading 3 6 11 4 3" xfId="14417" xr:uid="{E375DC85-A817-485B-9F4B-9A3FA117F8AB}"/>
    <cellStyle name="Heading 3 6 11 5" xfId="14418" xr:uid="{282DAFAF-FDFB-4F15-B081-5B3498E33747}"/>
    <cellStyle name="Heading 3 6 11 5 2" xfId="14419" xr:uid="{3E46203F-A07A-41C2-8ADE-5A0C22E4B4D7}"/>
    <cellStyle name="Heading 3 6 11 5 3" xfId="14420" xr:uid="{054076BE-3A68-4A28-9B85-C3FC4C4A9CD4}"/>
    <cellStyle name="Heading 3 6 11 6" xfId="14421" xr:uid="{9B71992F-D020-4552-9268-F515E875A9F6}"/>
    <cellStyle name="Heading 3 6 11 6 2" xfId="14422" xr:uid="{3DD97E59-DA48-4440-BDAF-7DBC6FF3D19E}"/>
    <cellStyle name="Heading 3 6 11 7" xfId="14423" xr:uid="{1915112A-5A12-4F24-8C83-8000D50F501C}"/>
    <cellStyle name="Heading 3 6 12" xfId="14424" xr:uid="{EC5FC5F3-58AC-4585-9687-E76709BA015C}"/>
    <cellStyle name="Heading 3 6 12 2" xfId="14425" xr:uid="{53F58746-3643-4152-A336-A80DF71BC44B}"/>
    <cellStyle name="Heading 3 6 12 3" xfId="14426" xr:uid="{85AA5BE2-05D6-4522-AF6E-83B960FA6744}"/>
    <cellStyle name="Heading 3 6 13" xfId="14427" xr:uid="{96E78D4D-B00B-4BCC-B60F-E9E461B41F89}"/>
    <cellStyle name="Heading 3 6 13 2" xfId="14428" xr:uid="{D93DB26A-02DD-4D6A-B429-28D32FDFFD4D}"/>
    <cellStyle name="Heading 3 6 13 3" xfId="14429" xr:uid="{D57DFB4A-DE08-497F-B70E-E3DD3C0C028E}"/>
    <cellStyle name="Heading 3 6 14" xfId="14430" xr:uid="{8A4309F2-083F-42F0-B545-F205A95938E2}"/>
    <cellStyle name="Heading 3 6 14 2" xfId="14431" xr:uid="{AB472C2E-F14E-4057-B5C6-EAD74BC3F5F3}"/>
    <cellStyle name="Heading 3 6 14 3" xfId="14432" xr:uid="{5984F92A-9D20-41EC-A3A4-C5963983E4DC}"/>
    <cellStyle name="Heading 3 6 15" xfId="14433" xr:uid="{A3BDD3F6-3050-4BC2-A4D6-A52753A7995B}"/>
    <cellStyle name="Heading 3 6 15 2" xfId="14434" xr:uid="{F119FF7D-410D-4E58-92F8-4F6A58ECE3DA}"/>
    <cellStyle name="Heading 3 6 15 3" xfId="14435" xr:uid="{66758717-80F0-4526-BC79-F095CE2A3978}"/>
    <cellStyle name="Heading 3 6 16" xfId="14436" xr:uid="{453935A2-42B0-42A0-B58E-E1593240D75D}"/>
    <cellStyle name="Heading 3 6 16 2" xfId="14437" xr:uid="{2A277F25-8337-4885-B200-7940DB3435A6}"/>
    <cellStyle name="Heading 3 6 17" xfId="14438" xr:uid="{3FC02F2F-DF32-4A60-B0E4-8689439EE472}"/>
    <cellStyle name="Heading 3 6 2" xfId="14439" xr:uid="{E5FA8B56-E16B-4AAC-92B6-55268BD19644}"/>
    <cellStyle name="Heading 3 6 2 2" xfId="14440" xr:uid="{26F3BE80-4871-428B-8BA5-BBB699CF8FCF}"/>
    <cellStyle name="Heading 3 6 2 2 2" xfId="14441" xr:uid="{2C60AB7F-4A57-406C-AA72-AC95DF00E003}"/>
    <cellStyle name="Heading 3 6 2 2 3" xfId="14442" xr:uid="{F63DFF50-E5A6-48F1-B654-06C575B45251}"/>
    <cellStyle name="Heading 3 6 2 3" xfId="14443" xr:uid="{71956CB3-5506-4784-8750-9979DF15C7BA}"/>
    <cellStyle name="Heading 3 6 2 3 2" xfId="14444" xr:uid="{D52F9A6A-4DE6-47B3-86BE-90D5FCB89B6B}"/>
    <cellStyle name="Heading 3 6 2 3 3" xfId="14445" xr:uid="{55663ACA-A9CF-4EE4-B2B7-DA49A5B4863E}"/>
    <cellStyle name="Heading 3 6 2 4" xfId="14446" xr:uid="{C41FD383-9DC0-47E0-873F-A83515BE7CE5}"/>
    <cellStyle name="Heading 3 6 2 4 2" xfId="14447" xr:uid="{8C37CE83-73B5-46C0-BD0E-0DCE1D6D15DA}"/>
    <cellStyle name="Heading 3 6 2 4 3" xfId="14448" xr:uid="{3091E999-9AD5-4CD6-BD4E-BF23FB678413}"/>
    <cellStyle name="Heading 3 6 2 5" xfId="14449" xr:uid="{2A3B37BC-0D4B-403B-BE42-2749C6014F19}"/>
    <cellStyle name="Heading 3 6 2 5 2" xfId="14450" xr:uid="{45CAA971-98F2-4EF8-83CA-DA57FF4D7ABE}"/>
    <cellStyle name="Heading 3 6 2 5 3" xfId="14451" xr:uid="{D01C2D86-BA16-4304-8DC7-863C0CB24586}"/>
    <cellStyle name="Heading 3 6 2 6" xfId="14452" xr:uid="{B27011A4-96D9-4DBC-BC02-7794359670D1}"/>
    <cellStyle name="Heading 3 6 2 6 2" xfId="14453" xr:uid="{977694E7-7F63-477C-9BBC-2B40E63F24B5}"/>
    <cellStyle name="Heading 3 6 2 7" xfId="14454" xr:uid="{CDD2BA52-2A50-4DDC-9E6F-0ACD3CBF680D}"/>
    <cellStyle name="Heading 3 6 3" xfId="14455" xr:uid="{4C217098-F106-4DA1-B402-8586B0628C96}"/>
    <cellStyle name="Heading 3 6 3 2" xfId="14456" xr:uid="{CC000288-D7E9-4AF6-9399-53353E041DFC}"/>
    <cellStyle name="Heading 3 6 3 2 2" xfId="14457" xr:uid="{6C53BFCB-BA23-43D1-AC7C-12A18A93D7DA}"/>
    <cellStyle name="Heading 3 6 3 2 3" xfId="14458" xr:uid="{7AD0C43F-2269-4F56-A08C-FA1BA4A237FB}"/>
    <cellStyle name="Heading 3 6 3 3" xfId="14459" xr:uid="{B6516E7C-BF34-43B3-A647-FC7A88813DE0}"/>
    <cellStyle name="Heading 3 6 3 3 2" xfId="14460" xr:uid="{B3321097-6E45-4A5D-AADE-D1388D5E5C89}"/>
    <cellStyle name="Heading 3 6 3 3 3" xfId="14461" xr:uid="{1A651209-9C7F-4C12-B38A-96CEF61900FC}"/>
    <cellStyle name="Heading 3 6 3 4" xfId="14462" xr:uid="{A426EA25-4F47-4BA1-A7CF-716E8E9540D6}"/>
    <cellStyle name="Heading 3 6 3 4 2" xfId="14463" xr:uid="{FCF32CED-D301-4CC4-ACF1-A7B1BCE10292}"/>
    <cellStyle name="Heading 3 6 3 4 3" xfId="14464" xr:uid="{88530B9C-2916-4A67-92C9-E49A90B66F9C}"/>
    <cellStyle name="Heading 3 6 3 5" xfId="14465" xr:uid="{80DCE420-25D3-4181-BF96-CDF919969735}"/>
    <cellStyle name="Heading 3 6 3 5 2" xfId="14466" xr:uid="{4E28339F-908D-4167-AD92-ACAC1498849E}"/>
    <cellStyle name="Heading 3 6 3 5 3" xfId="14467" xr:uid="{C4EE9552-D419-45B2-8CC4-DDCE62BB696F}"/>
    <cellStyle name="Heading 3 6 3 6" xfId="14468" xr:uid="{87EA9676-A129-4FBB-81D1-DB73321DC660}"/>
    <cellStyle name="Heading 3 6 3 6 2" xfId="14469" xr:uid="{05E254C5-F5CA-4903-A923-20BA5FE136AA}"/>
    <cellStyle name="Heading 3 6 3 7" xfId="14470" xr:uid="{744D8548-D635-48E5-88C2-46C40E6F9B31}"/>
    <cellStyle name="Heading 3 6 4" xfId="14471" xr:uid="{6B3A72F9-13A8-46DD-B92C-9BEF032C77C3}"/>
    <cellStyle name="Heading 3 6 4 2" xfId="14472" xr:uid="{C03D5228-1F8D-4D6F-A075-F45FA99B17BF}"/>
    <cellStyle name="Heading 3 6 4 2 2" xfId="14473" xr:uid="{FB150946-2473-4BB8-9652-E4BCEDD21ADA}"/>
    <cellStyle name="Heading 3 6 4 2 3" xfId="14474" xr:uid="{ED9A8400-5407-49DB-92B4-8450535143B7}"/>
    <cellStyle name="Heading 3 6 4 3" xfId="14475" xr:uid="{9F6150A7-9C8E-4153-B20F-7ACBDABE0914}"/>
    <cellStyle name="Heading 3 6 4 3 2" xfId="14476" xr:uid="{49B4C900-9778-4300-B9B2-065A9939FC20}"/>
    <cellStyle name="Heading 3 6 4 3 3" xfId="14477" xr:uid="{BA860F72-7A38-472D-883E-28117A67BA10}"/>
    <cellStyle name="Heading 3 6 4 4" xfId="14478" xr:uid="{BC7DC6A3-38D2-4B70-BC90-D0D1F46A6C31}"/>
    <cellStyle name="Heading 3 6 4 4 2" xfId="14479" xr:uid="{643B7456-F7A1-43BF-BB4F-5D5516E39392}"/>
    <cellStyle name="Heading 3 6 4 4 3" xfId="14480" xr:uid="{E1E621D6-B9DC-4236-91C6-17CEC14AC788}"/>
    <cellStyle name="Heading 3 6 4 5" xfId="14481" xr:uid="{5A276C43-CA55-4E13-BA89-E42E62C721E1}"/>
    <cellStyle name="Heading 3 6 4 5 2" xfId="14482" xr:uid="{3E40BA6C-DD8A-40F1-8190-0229DE236957}"/>
    <cellStyle name="Heading 3 6 4 5 3" xfId="14483" xr:uid="{71170D35-DED6-4273-B922-FA383482B678}"/>
    <cellStyle name="Heading 3 6 4 6" xfId="14484" xr:uid="{2EADFEA2-8F76-4740-8E16-24712E5917C2}"/>
    <cellStyle name="Heading 3 6 4 6 2" xfId="14485" xr:uid="{FA5D5E98-EFD8-4FF5-AB1D-B38F08334AFF}"/>
    <cellStyle name="Heading 3 6 4 7" xfId="14486" xr:uid="{863F9C61-1863-44DA-BE8D-582EAD0A58AA}"/>
    <cellStyle name="Heading 3 6 5" xfId="14487" xr:uid="{082FA937-5D9D-4F6C-851D-E5A41674F72A}"/>
    <cellStyle name="Heading 3 6 5 2" xfId="14488" xr:uid="{C9DB8883-31EE-4F11-99B4-62F0EE5836C9}"/>
    <cellStyle name="Heading 3 6 5 2 2" xfId="14489" xr:uid="{3D6BF19A-5156-47A1-A161-DF59815A5F52}"/>
    <cellStyle name="Heading 3 6 5 2 3" xfId="14490" xr:uid="{C15C64C3-B9B3-4EBC-8BC6-57817DD0D99A}"/>
    <cellStyle name="Heading 3 6 5 3" xfId="14491" xr:uid="{5CC7F0DA-72BD-4D7B-9281-302838DE2B42}"/>
    <cellStyle name="Heading 3 6 5 3 2" xfId="14492" xr:uid="{5F3BE6D6-95C5-4CA7-A124-0A3B871296B1}"/>
    <cellStyle name="Heading 3 6 5 3 3" xfId="14493" xr:uid="{CB1CF4FD-567B-477B-8C39-7F1C69F87152}"/>
    <cellStyle name="Heading 3 6 5 4" xfId="14494" xr:uid="{883EF98D-6309-4DCD-80CB-886C7D6C4F65}"/>
    <cellStyle name="Heading 3 6 5 4 2" xfId="14495" xr:uid="{1A26D988-76BA-4CAF-A5FF-918517D4E0E1}"/>
    <cellStyle name="Heading 3 6 5 4 3" xfId="14496" xr:uid="{B3063632-2E8B-428D-95F9-6ED723D8FBC3}"/>
    <cellStyle name="Heading 3 6 5 5" xfId="14497" xr:uid="{613B2708-3842-49BA-9747-4B02520F6F90}"/>
    <cellStyle name="Heading 3 6 5 5 2" xfId="14498" xr:uid="{8CE5717A-AB0E-467E-8DE4-AB754C5DFA04}"/>
    <cellStyle name="Heading 3 6 5 5 3" xfId="14499" xr:uid="{7250F04C-E7CD-40D7-A7AE-C59E6942E697}"/>
    <cellStyle name="Heading 3 6 5 6" xfId="14500" xr:uid="{879885F3-74C9-486F-A65C-C868E2A9219C}"/>
    <cellStyle name="Heading 3 6 5 6 2" xfId="14501" xr:uid="{B59846CC-0405-45F4-B0DC-BA245EA19A89}"/>
    <cellStyle name="Heading 3 6 5 7" xfId="14502" xr:uid="{29F76D5A-71D5-4BE4-8254-43BC71777732}"/>
    <cellStyle name="Heading 3 6 6" xfId="14503" xr:uid="{57081EA1-8090-4973-9247-978C388AB4C9}"/>
    <cellStyle name="Heading 3 6 6 2" xfId="14504" xr:uid="{7E4EBF36-069E-41F5-BDD1-55F0672C8A5D}"/>
    <cellStyle name="Heading 3 6 6 2 2" xfId="14505" xr:uid="{893B13DC-4AE3-4B33-8F73-C60CF39E71A3}"/>
    <cellStyle name="Heading 3 6 6 2 3" xfId="14506" xr:uid="{45322E56-E30C-46BB-A8D8-8D438843B883}"/>
    <cellStyle name="Heading 3 6 6 3" xfId="14507" xr:uid="{0C9BBC37-8A75-4B4E-9A40-F460CD254667}"/>
    <cellStyle name="Heading 3 6 6 3 2" xfId="14508" xr:uid="{513D5975-ABDF-4BB6-979B-68720E435839}"/>
    <cellStyle name="Heading 3 6 6 3 3" xfId="14509" xr:uid="{C66C8BF1-B484-4DE3-85D4-59FEBE2A16F6}"/>
    <cellStyle name="Heading 3 6 6 4" xfId="14510" xr:uid="{FCC5D0A8-143E-47AB-93FF-AD169BAC9462}"/>
    <cellStyle name="Heading 3 6 6 4 2" xfId="14511" xr:uid="{A4DE866A-7542-4242-8CC6-31BE63D88F27}"/>
    <cellStyle name="Heading 3 6 6 4 3" xfId="14512" xr:uid="{5109C1E3-8117-4B66-AFFC-455A1590FE73}"/>
    <cellStyle name="Heading 3 6 6 5" xfId="14513" xr:uid="{5058B0A5-A560-443A-99E2-FA6EFF67A1E9}"/>
    <cellStyle name="Heading 3 6 6 5 2" xfId="14514" xr:uid="{B794BF78-C8F4-43DF-95C2-79E648A1C032}"/>
    <cellStyle name="Heading 3 6 6 5 3" xfId="14515" xr:uid="{0A3ADA29-B3CC-4E76-8AD0-32A5F9E3A9A0}"/>
    <cellStyle name="Heading 3 6 6 6" xfId="14516" xr:uid="{D2CCDE9C-CB42-4834-8736-74D5FA0E544E}"/>
    <cellStyle name="Heading 3 6 6 6 2" xfId="14517" xr:uid="{ECF03CBE-A98D-447B-9EB6-83B929D24371}"/>
    <cellStyle name="Heading 3 6 6 7" xfId="14518" xr:uid="{CA0CDAAE-47E5-4A43-BBC2-58273AFF55E2}"/>
    <cellStyle name="Heading 3 6 7" xfId="14519" xr:uid="{4D50F15B-BC05-465A-8069-4615F52E21E2}"/>
    <cellStyle name="Heading 3 6 7 2" xfId="14520" xr:uid="{5DDF9716-F7AC-4E2F-B01E-0FDB0516A537}"/>
    <cellStyle name="Heading 3 6 7 2 2" xfId="14521" xr:uid="{C4A76013-1852-4807-9403-A002CA584130}"/>
    <cellStyle name="Heading 3 6 7 2 3" xfId="14522" xr:uid="{8536A1AC-FFE1-4214-BF24-936F40931700}"/>
    <cellStyle name="Heading 3 6 7 3" xfId="14523" xr:uid="{6FF82608-B3EC-4815-A1FE-F77AE1796B6F}"/>
    <cellStyle name="Heading 3 6 7 3 2" xfId="14524" xr:uid="{7B950C1B-42BC-4269-958C-4B4EF4D721C2}"/>
    <cellStyle name="Heading 3 6 7 3 3" xfId="14525" xr:uid="{5D2832F6-B91A-4CEA-B107-8F9B43F62077}"/>
    <cellStyle name="Heading 3 6 7 4" xfId="14526" xr:uid="{2E9131BE-279E-40B0-98AA-43AB382D0EE4}"/>
    <cellStyle name="Heading 3 6 7 4 2" xfId="14527" xr:uid="{DB6AF3D9-71B0-46A7-8D5B-562BCA90359A}"/>
    <cellStyle name="Heading 3 6 7 4 3" xfId="14528" xr:uid="{B5D90001-BC54-4D9E-AA60-7863D995D3C2}"/>
    <cellStyle name="Heading 3 6 7 5" xfId="14529" xr:uid="{6A8AE22E-E918-4A75-9182-A9723C30B003}"/>
    <cellStyle name="Heading 3 6 7 5 2" xfId="14530" xr:uid="{49E46BBA-4E56-4617-8612-ED50CFFECA67}"/>
    <cellStyle name="Heading 3 6 7 5 3" xfId="14531" xr:uid="{DCE3F1CD-BACE-4884-8D36-0460C2D7B84C}"/>
    <cellStyle name="Heading 3 6 7 6" xfId="14532" xr:uid="{800127D5-C933-4AE3-B2F8-47598A197683}"/>
    <cellStyle name="Heading 3 6 7 6 2" xfId="14533" xr:uid="{3B7EBABD-FA63-4431-B4F0-C60C2EC272D3}"/>
    <cellStyle name="Heading 3 6 7 7" xfId="14534" xr:uid="{1B12285A-87B2-44B7-9863-A77D2CDF4277}"/>
    <cellStyle name="Heading 3 6 8" xfId="14535" xr:uid="{BECE33C4-9C44-4BAE-BEF4-3899D884E54D}"/>
    <cellStyle name="Heading 3 6 8 2" xfId="14536" xr:uid="{633B58BD-3AD1-4D30-86B0-357A931B91CA}"/>
    <cellStyle name="Heading 3 6 8 2 2" xfId="14537" xr:uid="{69C61BFE-08CA-4559-AE3E-CD553D727A09}"/>
    <cellStyle name="Heading 3 6 8 2 3" xfId="14538" xr:uid="{A4444F5D-94C6-4DD1-9730-DD5D00F85237}"/>
    <cellStyle name="Heading 3 6 8 3" xfId="14539" xr:uid="{CBFE980F-CB29-4C10-AB3D-A0C38653CDF1}"/>
    <cellStyle name="Heading 3 6 8 3 2" xfId="14540" xr:uid="{BAF731C7-C96E-4459-B748-0B355B6961C0}"/>
    <cellStyle name="Heading 3 6 8 3 3" xfId="14541" xr:uid="{036D805E-7099-4D79-8FEF-13ACABBA3A41}"/>
    <cellStyle name="Heading 3 6 8 4" xfId="14542" xr:uid="{02A278E3-C672-46EB-9558-06FB291911EE}"/>
    <cellStyle name="Heading 3 6 8 4 2" xfId="14543" xr:uid="{B597C5A5-6FCE-4C8A-9B66-08880A34D988}"/>
    <cellStyle name="Heading 3 6 8 4 3" xfId="14544" xr:uid="{959549E4-9662-4C38-A83F-B77BC9981CFE}"/>
    <cellStyle name="Heading 3 6 8 5" xfId="14545" xr:uid="{2F9BECFA-ADAD-40A2-A1B4-FFA3E56BA57F}"/>
    <cellStyle name="Heading 3 6 8 5 2" xfId="14546" xr:uid="{796DFF77-FD21-4519-9B00-6F1B3006F023}"/>
    <cellStyle name="Heading 3 6 8 5 3" xfId="14547" xr:uid="{66255AEC-85DC-41FA-BD96-B6282ED30F14}"/>
    <cellStyle name="Heading 3 6 8 6" xfId="14548" xr:uid="{401746FD-3963-4F6B-B858-595EBCEDFBDA}"/>
    <cellStyle name="Heading 3 6 8 6 2" xfId="14549" xr:uid="{B5B0C40E-3630-453B-8B89-6E6E04FDFFDB}"/>
    <cellStyle name="Heading 3 6 8 7" xfId="14550" xr:uid="{4DBA1C36-1D17-4A66-B6DE-610BC7F8A62D}"/>
    <cellStyle name="Heading 3 6 9" xfId="14551" xr:uid="{C0078B30-D1BA-4FC6-8BE6-8B00F6464555}"/>
    <cellStyle name="Heading 3 6 9 2" xfId="14552" xr:uid="{33F44798-42C8-458F-BE24-5D11792C843A}"/>
    <cellStyle name="Heading 3 6 9 2 2" xfId="14553" xr:uid="{EAD788A1-62B3-48EA-B5F3-0A811B55240A}"/>
    <cellStyle name="Heading 3 6 9 2 3" xfId="14554" xr:uid="{444E520C-D9DB-4716-B03F-0A7CF18DF8CD}"/>
    <cellStyle name="Heading 3 6 9 3" xfId="14555" xr:uid="{3A90710D-0A05-4625-B9B8-C5EF974286D0}"/>
    <cellStyle name="Heading 3 6 9 3 2" xfId="14556" xr:uid="{0979BEC1-5A7B-40AC-8DB0-B2BF36599BD3}"/>
    <cellStyle name="Heading 3 6 9 3 3" xfId="14557" xr:uid="{928BC64B-8E2C-42AD-9750-751F60A4BF47}"/>
    <cellStyle name="Heading 3 6 9 4" xfId="14558" xr:uid="{915398FA-1D4E-4AEA-AF2B-336560A38ADC}"/>
    <cellStyle name="Heading 3 6 9 4 2" xfId="14559" xr:uid="{DA2D0443-91B0-421A-B71D-24201D385B4C}"/>
    <cellStyle name="Heading 3 6 9 4 3" xfId="14560" xr:uid="{9A9C8244-59C7-4879-877A-1117822176CC}"/>
    <cellStyle name="Heading 3 6 9 5" xfId="14561" xr:uid="{1AD01C32-5595-45F7-A873-E91B06D880D4}"/>
    <cellStyle name="Heading 3 6 9 5 2" xfId="14562" xr:uid="{84462E7E-11D0-4E84-A8FF-8F6E0B021B76}"/>
    <cellStyle name="Heading 3 6 9 5 3" xfId="14563" xr:uid="{39D10932-F595-43F6-8E1A-5DD9CB7C6E15}"/>
    <cellStyle name="Heading 3 6 9 6" xfId="14564" xr:uid="{21E50C3A-0A80-4B61-A6BF-C9F44652D0AE}"/>
    <cellStyle name="Heading 3 6 9 6 2" xfId="14565" xr:uid="{7ADC85F1-F62C-466E-A238-488BB7CEFD08}"/>
    <cellStyle name="Heading 3 6 9 7" xfId="14566" xr:uid="{929F1BE4-EDB5-498C-8D77-9EA4387E00EC}"/>
    <cellStyle name="Heading 3 7" xfId="14567" xr:uid="{632DFD8E-928C-48A8-8E38-A4A27D604E44}"/>
    <cellStyle name="Heading 3 7 2" xfId="14568" xr:uid="{5BBA9BDF-84B1-49E3-B637-758CDCE7ED4C}"/>
    <cellStyle name="Heading 3 7 2 2" xfId="14569" xr:uid="{101BC893-95FC-45F8-9A15-DC02B6B104CE}"/>
    <cellStyle name="Heading 3 7 2 3" xfId="14570" xr:uid="{FC67F35D-7017-434A-B032-7D470C852D23}"/>
    <cellStyle name="Heading 3 7 3" xfId="14571" xr:uid="{D8967B41-A5F9-4067-8CD4-626A412DF9FE}"/>
    <cellStyle name="Heading 3 7 3 2" xfId="14572" xr:uid="{BCB39F81-2F67-49B1-94E4-6BFAE600E726}"/>
    <cellStyle name="Heading 3 7 3 3" xfId="14573" xr:uid="{6556A876-8F9F-42E2-B68E-2D8746C564A8}"/>
    <cellStyle name="Heading 3 7 4" xfId="14574" xr:uid="{BA0E3697-3FF3-4CA0-99CC-AF6685C556B5}"/>
    <cellStyle name="Heading 3 7 4 2" xfId="14575" xr:uid="{29A9D1BE-DEA2-4255-BD83-E03BA66A61A5}"/>
    <cellStyle name="Heading 3 7 4 3" xfId="14576" xr:uid="{3A979E32-0F21-4734-92A5-B3FB404C681F}"/>
    <cellStyle name="Heading 3 7 5" xfId="14577" xr:uid="{5A4CED07-C1FF-452A-8C66-7F176F14AB78}"/>
    <cellStyle name="Heading 3 7 5 2" xfId="14578" xr:uid="{CC3BF954-B48C-4D99-868C-31B8628E6EB2}"/>
    <cellStyle name="Heading 3 7 5 3" xfId="14579" xr:uid="{62FBDCDD-F895-4BD5-ADD7-78C7DE09878E}"/>
    <cellStyle name="Heading 3 7 6" xfId="14580" xr:uid="{2A993796-CB00-48F6-A770-9BAB86672F25}"/>
    <cellStyle name="Heading 3 7 6 2" xfId="14581" xr:uid="{CF405894-E279-4BA6-8E68-EAC6B7C201D6}"/>
    <cellStyle name="Heading 3 7 7" xfId="14582" xr:uid="{86D9A75C-52A7-4ACC-AB1C-2E26F047313B}"/>
    <cellStyle name="Heading 3 8" xfId="14583" xr:uid="{D6A90174-7C02-45EA-B2A0-1679960F142E}"/>
    <cellStyle name="Heading 3 8 2" xfId="14584" xr:uid="{5B4191E5-9D75-4892-8D03-EAED946DF524}"/>
    <cellStyle name="Heading 3 8 2 2" xfId="14585" xr:uid="{B8039986-245C-415C-82A9-904C52A3BE5A}"/>
    <cellStyle name="Heading 3 8 2 3" xfId="14586" xr:uid="{BFE7B1E6-6A0B-41DC-9322-F287CD5338B8}"/>
    <cellStyle name="Heading 3 8 3" xfId="14587" xr:uid="{CA4B79EB-62A6-4FAC-BC96-C778D9ECDF89}"/>
    <cellStyle name="Heading 3 8 3 2" xfId="14588" xr:uid="{3F1F0068-5D3D-4E3F-A8C0-97FAD70F2071}"/>
    <cellStyle name="Heading 3 8 3 3" xfId="14589" xr:uid="{9EF4EB35-FABA-40FE-A86D-09CB82CCD49E}"/>
    <cellStyle name="Heading 3 8 4" xfId="14590" xr:uid="{85F5FF3F-E628-4E5F-BFDD-3CE60152F840}"/>
    <cellStyle name="Heading 3 8 4 2" xfId="14591" xr:uid="{1FB97D4F-2E2D-465D-B905-84AB5F8E20BF}"/>
    <cellStyle name="Heading 3 8 4 3" xfId="14592" xr:uid="{2941E092-FBD7-4EAC-BEF9-4248EA354B29}"/>
    <cellStyle name="Heading 3 8 5" xfId="14593" xr:uid="{11F611A7-E332-4286-8A31-19BB4B474542}"/>
    <cellStyle name="Heading 3 8 5 2" xfId="14594" xr:uid="{B485F228-2598-43D3-9CA7-AEB079A7D1D5}"/>
    <cellStyle name="Heading 3 8 5 3" xfId="14595" xr:uid="{187D5A2C-E266-4404-BB37-C92E3FAF8653}"/>
    <cellStyle name="Heading 3 8 6" xfId="14596" xr:uid="{F0941E49-A04D-48E3-883C-B31A16C4064D}"/>
    <cellStyle name="Heading 3 8 6 2" xfId="14597" xr:uid="{D7C3C5B3-44FE-43C2-B7D3-6719A6A81377}"/>
    <cellStyle name="Heading 3 8 7" xfId="14598" xr:uid="{7C296D8C-7200-4041-AFA5-A6290E2C9224}"/>
    <cellStyle name="Heading 3 9" xfId="14599" xr:uid="{3BCE88DD-C69E-4019-9E50-EC3188987EE5}"/>
    <cellStyle name="Heading 3 9 2" xfId="14600" xr:uid="{0BE4C5B2-2EF1-47FA-95EA-0EF13AE1DD04}"/>
    <cellStyle name="Heading 3 9 2 2" xfId="14601" xr:uid="{D426C328-46DD-4E31-8982-CECB71A45DF8}"/>
    <cellStyle name="Heading 3 9 2 3" xfId="14602" xr:uid="{F6793DF5-8614-4B76-A866-4DA70E2E51C2}"/>
    <cellStyle name="Heading 3 9 3" xfId="14603" xr:uid="{CD79C520-0C92-4E70-9ADD-6A9618C0870A}"/>
    <cellStyle name="Heading 3 9 3 2" xfId="14604" xr:uid="{0F858BD2-1674-4725-AFA3-FB056A909DF5}"/>
    <cellStyle name="Heading 3 9 3 3" xfId="14605" xr:uid="{2D466569-7368-47EE-8B73-8E460895B2C2}"/>
    <cellStyle name="Heading 3 9 4" xfId="14606" xr:uid="{288C23CE-4956-4C40-87C3-F2173D43E44A}"/>
    <cellStyle name="Heading 3 9 4 2" xfId="14607" xr:uid="{1E5D9F7D-4E78-4CD8-A0BD-97FB3BD566EC}"/>
    <cellStyle name="Heading 3 9 4 3" xfId="14608" xr:uid="{9FE85255-1286-43DE-95E2-40EE1270EE20}"/>
    <cellStyle name="Heading 3 9 5" xfId="14609" xr:uid="{EC3DBB0F-ECA4-4459-8541-68A79DCFF25E}"/>
    <cellStyle name="Heading 3 9 5 2" xfId="14610" xr:uid="{EDF22D14-081B-4ED5-844A-2C3F33E987C7}"/>
    <cellStyle name="Heading 3 9 5 3" xfId="14611" xr:uid="{1877BA9D-3B76-4A6A-BDE1-1039FA9735BD}"/>
    <cellStyle name="Heading 3 9 6" xfId="14612" xr:uid="{4933A65F-2686-4A2A-87E9-C5898C19C3D0}"/>
    <cellStyle name="Heading 3 9 6 2" xfId="14613" xr:uid="{1724FF16-C8D9-4E5F-AA7F-46A543CB393B}"/>
    <cellStyle name="Heading 3 9 7" xfId="14614" xr:uid="{49086CA2-B9AF-4DD6-9326-C7687CB49692}"/>
    <cellStyle name="Heading 4" xfId="39" builtinId="19" customBuiltin="1"/>
    <cellStyle name="Heading 4 10" xfId="14615" xr:uid="{B26F9D64-6EB2-4823-8C44-5CA278D51EAC}"/>
    <cellStyle name="Heading 4 11" xfId="14616" xr:uid="{1518251A-DB36-4F37-AA3B-C4A28C86CF92}"/>
    <cellStyle name="Heading 4 12" xfId="14617" xr:uid="{2A4E9F87-7C3B-4BE9-A46B-448A0D5AD11A}"/>
    <cellStyle name="Heading 4 13" xfId="14618" xr:uid="{74E31D82-0617-487B-BDA8-B08F8039A330}"/>
    <cellStyle name="Heading 4 14" xfId="14619" xr:uid="{646E0EBB-01CC-41CE-88EB-22BF0B9EA401}"/>
    <cellStyle name="Heading 4 15" xfId="14620" xr:uid="{73B8A74B-63B5-4FEE-98A5-ABA4F225680D}"/>
    <cellStyle name="Heading 4 16" xfId="14621" xr:uid="{48F40AFF-0850-47F4-85F9-50BD4425D7FF}"/>
    <cellStyle name="Heading 4 17" xfId="14622" xr:uid="{5790D8B7-5546-4A5A-BAF2-A9D5C205C420}"/>
    <cellStyle name="Heading 4 18" xfId="14623" xr:uid="{23604592-058C-4047-B12A-490231678064}"/>
    <cellStyle name="Heading 4 19" xfId="14624" xr:uid="{550AAB26-61E5-4D49-BC4F-3A457A0C3441}"/>
    <cellStyle name="Heading 4 2" xfId="14625" xr:uid="{1E07ACBE-496A-446A-86A8-B16B4665786B}"/>
    <cellStyle name="Heading 4 2 10" xfId="14626" xr:uid="{4C76B596-E571-4C6C-B76C-2DF1C6233718}"/>
    <cellStyle name="Heading 4 2 10 2" xfId="14627" xr:uid="{E23B1C26-4EE5-429E-9401-E59868496E51}"/>
    <cellStyle name="Heading 4 2 11" xfId="14628" xr:uid="{1256A6DA-E54E-48E1-8B50-5112550E00DF}"/>
    <cellStyle name="Heading 4 2 12" xfId="42261" xr:uid="{1DDF38CC-6F46-48EF-B577-4B0FD07EB03A}"/>
    <cellStyle name="Heading 4 2 2" xfId="14629" xr:uid="{0D314EF2-0829-4FC9-8EC3-4C3ABEAA3349}"/>
    <cellStyle name="Heading 4 2 2 2" xfId="14630" xr:uid="{DCD69BF7-2F09-4227-A5BD-A1D2A2EDEBD3}"/>
    <cellStyle name="Heading 4 2 3" xfId="14631" xr:uid="{ED1055E3-F8B4-4DC4-87E0-80583FF58ECF}"/>
    <cellStyle name="Heading 4 2 3 2" xfId="14632" xr:uid="{E41FE992-A86F-4853-9076-1522F7E180FA}"/>
    <cellStyle name="Heading 4 2 4" xfId="14633" xr:uid="{32B1BBC7-CEC4-4837-AEB8-02FD47F047A5}"/>
    <cellStyle name="Heading 4 2 4 2" xfId="14634" xr:uid="{137EC85E-5875-47DA-AC77-3F98BA2FD6F3}"/>
    <cellStyle name="Heading 4 2 5" xfId="14635" xr:uid="{482AD7C4-76FC-4582-A087-CF0C5DF427C6}"/>
    <cellStyle name="Heading 4 2 5 2" xfId="14636" xr:uid="{F65C571D-DE46-4423-B385-B71FD3499547}"/>
    <cellStyle name="Heading 4 2 6" xfId="14637" xr:uid="{6CD81190-F63B-4F56-B5C6-231ED27765E2}"/>
    <cellStyle name="Heading 4 2 6 2" xfId="14638" xr:uid="{38C2ACC8-B461-4A1D-903A-6AD67A2F429A}"/>
    <cellStyle name="Heading 4 2 7" xfId="14639" xr:uid="{360A7918-3D49-41A1-B636-237E3BADED05}"/>
    <cellStyle name="Heading 4 2 7 2" xfId="14640" xr:uid="{7DFD7EAA-8068-474F-A203-32C9F91C7AF5}"/>
    <cellStyle name="Heading 4 2 8" xfId="14641" xr:uid="{355350E2-5E28-4B04-8C9F-7C4F495025D9}"/>
    <cellStyle name="Heading 4 2 8 2" xfId="14642" xr:uid="{CEA2CD79-3609-4ED8-A305-783A2637C07F}"/>
    <cellStyle name="Heading 4 2 9" xfId="14643" xr:uid="{FE00B332-E54B-4E27-8103-FDA0944D98EE}"/>
    <cellStyle name="Heading 4 2 9 2" xfId="14644" xr:uid="{086F5F8B-E833-480F-A26C-A6D212CB2488}"/>
    <cellStyle name="Heading 4 20" xfId="14645" xr:uid="{6E5573DC-A2BD-4E7E-AE51-33EE540751A9}"/>
    <cellStyle name="Heading 4 21" xfId="14646" xr:uid="{3B86BEF9-3F2E-4B08-80D3-A78D54615093}"/>
    <cellStyle name="Heading 4 22" xfId="14647" xr:uid="{37635CFA-059D-4DAD-B189-F539FFF38482}"/>
    <cellStyle name="Heading 4 23" xfId="14648" xr:uid="{90899061-F76B-4418-A711-7BAB2267533B}"/>
    <cellStyle name="Heading 4 24" xfId="14649" xr:uid="{78C39541-D3DE-46D2-A284-9151ED69F0C8}"/>
    <cellStyle name="Heading 4 25" xfId="14650" xr:uid="{AC285078-ED0A-439B-8530-F93DD0C9AD5D}"/>
    <cellStyle name="Heading 4 26" xfId="14651" xr:uid="{B692A585-5BFE-4AE3-9FB5-EE8EF7060780}"/>
    <cellStyle name="Heading 4 27" xfId="14652" xr:uid="{A17BE2A6-A5F6-405D-B38C-EE64C58D22EE}"/>
    <cellStyle name="Heading 4 28" xfId="14653" xr:uid="{112CEA95-1FB1-45B0-9F71-BCF1C352F691}"/>
    <cellStyle name="Heading 4 29" xfId="14654" xr:uid="{9DF3EE51-D365-4402-8215-F56653C39CCD}"/>
    <cellStyle name="Heading 4 3" xfId="14655" xr:uid="{6FA3B433-CC4E-4DED-B640-CA54318BFEE9}"/>
    <cellStyle name="Heading 4 3 10" xfId="14656" xr:uid="{000F7060-0006-4763-A9B3-95278C905DCA}"/>
    <cellStyle name="Heading 4 3 11" xfId="14657" xr:uid="{662772E6-CD16-4D0E-ADBD-7AE251A9255C}"/>
    <cellStyle name="Heading 4 3 12" xfId="14658" xr:uid="{A091D75D-D649-43D0-8B93-2AA773D7E4F3}"/>
    <cellStyle name="Heading 4 3 13" xfId="42328" xr:uid="{486BA797-CA8A-421B-8FD6-8F8A2CFBC1E4}"/>
    <cellStyle name="Heading 4 3 2" xfId="14659" xr:uid="{B24EA982-79A8-431E-8941-16EBCFF81204}"/>
    <cellStyle name="Heading 4 3 2 2" xfId="14660" xr:uid="{CF2128A7-205D-4778-A524-94EA4C69125D}"/>
    <cellStyle name="Heading 4 3 3" xfId="14661" xr:uid="{55EAACBF-E197-4CD2-8F6A-3F1DFD87C846}"/>
    <cellStyle name="Heading 4 3 4" xfId="14662" xr:uid="{BF454A63-6E55-4BFB-BB41-96CEDE28053A}"/>
    <cellStyle name="Heading 4 3 5" xfId="14663" xr:uid="{2B05927D-7A52-4577-B704-764A0DCDDF07}"/>
    <cellStyle name="Heading 4 3 6" xfId="14664" xr:uid="{2D88C40B-DA61-4719-AAC9-9ADCCBF852B0}"/>
    <cellStyle name="Heading 4 3 7" xfId="14665" xr:uid="{C88BDE11-F021-4BC4-8AC9-B559823FEEE1}"/>
    <cellStyle name="Heading 4 3 8" xfId="14666" xr:uid="{CAAF113F-2804-4BF2-9F2B-29B7264535F9}"/>
    <cellStyle name="Heading 4 3 9" xfId="14667" xr:uid="{46C89F31-A8A4-42A6-8B0C-89A0BD65AA08}"/>
    <cellStyle name="Heading 4 30" xfId="14668" xr:uid="{F802A07D-4AED-4F18-A7D7-342A47AEE50C}"/>
    <cellStyle name="Heading 4 31" xfId="14669" xr:uid="{D194F575-5F65-4C0E-9E7E-9A316F2FC4EE}"/>
    <cellStyle name="Heading 4 32" xfId="14670" xr:uid="{4440A66E-4A79-4F14-9555-308F6FAAE266}"/>
    <cellStyle name="Heading 4 33" xfId="14671" xr:uid="{B56E0C12-25AB-45CD-8EF0-BA92DB9F0DEA}"/>
    <cellStyle name="Heading 4 34" xfId="14672" xr:uid="{D439643D-AFE6-4D05-A32C-ADA0B7B70C07}"/>
    <cellStyle name="Heading 4 35" xfId="14673" xr:uid="{B481700B-1421-438A-9046-143039F225CA}"/>
    <cellStyle name="Heading 4 36" xfId="14674" xr:uid="{5C6C9369-B3CF-4644-B80A-7A5FE9C5461E}"/>
    <cellStyle name="Heading 4 37" xfId="14675" xr:uid="{959D5A25-522B-416E-B9B1-FBD3B31C4345}"/>
    <cellStyle name="Heading 4 38" xfId="14676" xr:uid="{AFA45DF0-19D6-404C-978B-B80CA87066D6}"/>
    <cellStyle name="Heading 4 39" xfId="14677" xr:uid="{E55C2083-D0A2-4A38-855C-9384D3C6B91F}"/>
    <cellStyle name="Heading 4 4" xfId="14678" xr:uid="{740C1A88-23EC-4FA9-BA93-6C628B77E3E6}"/>
    <cellStyle name="Heading 4 4 10" xfId="14679" xr:uid="{72D583DD-2663-46EE-87DD-E3EF14DEB420}"/>
    <cellStyle name="Heading 4 4 11" xfId="14680" xr:uid="{BCA0C5CA-4DA0-4C83-9060-4DE93B072C06}"/>
    <cellStyle name="Heading 4 4 2" xfId="14681" xr:uid="{31847E93-F46B-4924-B263-7BA6830BEA99}"/>
    <cellStyle name="Heading 4 4 3" xfId="14682" xr:uid="{4FE4A72F-0A8E-4CAA-9CCD-7F6639DE0415}"/>
    <cellStyle name="Heading 4 4 4" xfId="14683" xr:uid="{37AA2164-6C50-42BC-AAF2-913E3BC72D79}"/>
    <cellStyle name="Heading 4 4 5" xfId="14684" xr:uid="{A87FD2CD-A533-489D-B306-0A74DB07F49E}"/>
    <cellStyle name="Heading 4 4 6" xfId="14685" xr:uid="{0418BF5B-3AC1-496A-88F7-14F0ED5E5F5C}"/>
    <cellStyle name="Heading 4 4 7" xfId="14686" xr:uid="{7045115A-4469-4BF4-889D-079C732E60E9}"/>
    <cellStyle name="Heading 4 4 8" xfId="14687" xr:uid="{0F011ADC-83DF-493F-B124-E90DF36F0833}"/>
    <cellStyle name="Heading 4 4 9" xfId="14688" xr:uid="{D8E805C8-3E67-4AFA-8A2C-E3A0D8F045FD}"/>
    <cellStyle name="Heading 4 40" xfId="14689" xr:uid="{E34BA0BA-B831-41AE-AE75-7B61EB44F222}"/>
    <cellStyle name="Heading 4 41" xfId="14690" xr:uid="{F795AB96-1AF6-4A5E-8B85-E20C3511CB8F}"/>
    <cellStyle name="Heading 4 5" xfId="14691" xr:uid="{F2D422B9-7DC2-4324-B45F-BB25885E46C0}"/>
    <cellStyle name="Heading 4 5 10" xfId="14692" xr:uid="{558FA30A-3384-4F34-A35F-DD6AAEFBE8DC}"/>
    <cellStyle name="Heading 4 5 11" xfId="14693" xr:uid="{D5EBC8CE-0907-41B3-9EB7-A923309B16E8}"/>
    <cellStyle name="Heading 4 5 2" xfId="14694" xr:uid="{4EF7E8DC-224D-40A9-9958-EA6CE2CA72D4}"/>
    <cellStyle name="Heading 4 5 3" xfId="14695" xr:uid="{F8EEC288-019B-4126-AF54-8588ECA9BB37}"/>
    <cellStyle name="Heading 4 5 4" xfId="14696" xr:uid="{FB2A00F1-1046-449C-96A1-EA2A7874C211}"/>
    <cellStyle name="Heading 4 5 5" xfId="14697" xr:uid="{553FDB24-F402-411C-AC59-DB99DE66264D}"/>
    <cellStyle name="Heading 4 5 6" xfId="14698" xr:uid="{344AD97D-48BF-470E-A316-B4BC8AE32020}"/>
    <cellStyle name="Heading 4 5 7" xfId="14699" xr:uid="{1F877802-70C6-4FF1-95F8-068AA2955050}"/>
    <cellStyle name="Heading 4 5 8" xfId="14700" xr:uid="{E84182AE-331E-4C58-9205-C5D5F013160A}"/>
    <cellStyle name="Heading 4 5 9" xfId="14701" xr:uid="{F934D80B-FA08-4678-B434-F53F0F503254}"/>
    <cellStyle name="Heading 4 6" xfId="14702" xr:uid="{EA904DA2-8251-462C-9A63-1B09B39C2731}"/>
    <cellStyle name="Heading 4 6 10" xfId="14703" xr:uid="{0BC0D4BC-0966-436B-89D0-44D82B573E93}"/>
    <cellStyle name="Heading 4 6 11" xfId="14704" xr:uid="{703418A5-E463-4D75-87C1-71FAE7393B73}"/>
    <cellStyle name="Heading 4 6 2" xfId="14705" xr:uid="{44958875-F769-4847-92C8-60706E4E0CC4}"/>
    <cellStyle name="Heading 4 6 3" xfId="14706" xr:uid="{D6C403F6-0228-438D-992B-614FCDDB0026}"/>
    <cellStyle name="Heading 4 6 4" xfId="14707" xr:uid="{7D8A4D16-5087-4825-91A3-B90F548BCCCF}"/>
    <cellStyle name="Heading 4 6 5" xfId="14708" xr:uid="{A90A1D95-78F1-4789-A2B3-BA07FE557561}"/>
    <cellStyle name="Heading 4 6 6" xfId="14709" xr:uid="{B6796DD0-13EA-4A3C-863C-D93054C3C60B}"/>
    <cellStyle name="Heading 4 6 7" xfId="14710" xr:uid="{FB86CFE6-EFE2-4558-91BA-3A98C1A10151}"/>
    <cellStyle name="Heading 4 6 8" xfId="14711" xr:uid="{A73FA5D4-0565-41E3-AE39-8485FEFC2BEC}"/>
    <cellStyle name="Heading 4 6 9" xfId="14712" xr:uid="{59CE1212-554D-4729-90A1-CE907C25A272}"/>
    <cellStyle name="Heading 4 7" xfId="14713" xr:uid="{34A55C58-1DF2-4B29-87DD-A468C6AD0B2F}"/>
    <cellStyle name="Heading 4 8" xfId="14714" xr:uid="{0789C314-8555-4F84-9861-90F446B535FB}"/>
    <cellStyle name="Heading 4 9" xfId="14715" xr:uid="{9BD42965-3837-4556-909A-51F05E239B11}"/>
    <cellStyle name="Heading 5" xfId="14716" xr:uid="{3A599363-CB41-494A-9D10-B5B0BA60D321}"/>
    <cellStyle name="Heading 5 2" xfId="14717" xr:uid="{9FE9935E-7E6E-47B3-928D-A5209E7DFA25}"/>
    <cellStyle name="Heading 5 2 2" xfId="14718" xr:uid="{15AB01E3-F3E5-4DB7-8015-FE95FDEFB116}"/>
    <cellStyle name="Heading 5 3" xfId="14719" xr:uid="{A1BEFA4A-F05B-47AD-9E3D-919C7B545643}"/>
    <cellStyle name="Heading 5 3 2" xfId="14720" xr:uid="{9041ABEE-6A99-458F-9A99-340379938338}"/>
    <cellStyle name="Heading 5 4" xfId="14721" xr:uid="{98D4CEF4-AAD8-411E-BDDF-173B6E5D513D}"/>
    <cellStyle name="Heading 6" xfId="14722" xr:uid="{93F69369-CD08-403F-8FF6-2E014799B46D}"/>
    <cellStyle name="Heading 7" xfId="14723" xr:uid="{E55F54DA-312D-4DD0-B6D1-3AC33BD301F8}"/>
    <cellStyle name="Heading 8" xfId="14724" xr:uid="{7F417DA7-AC89-469F-841E-6DA8518D1134}"/>
    <cellStyle name="Headline" xfId="14725" xr:uid="{22CB38CB-FFC4-413B-B3E7-49426E2B1434}"/>
    <cellStyle name="Hivatkozott cella" xfId="14726" xr:uid="{08D3B171-49F7-46DB-B1D2-6F6456631A5F}"/>
    <cellStyle name="Hyperlink 2" xfId="18" xr:uid="{00000000-0005-0000-0000-000007000000}"/>
    <cellStyle name="Hyperlink 2 2" xfId="14728" xr:uid="{1F70771D-3A1A-4808-989C-AD1E08C8B22A}"/>
    <cellStyle name="Hyperlink 2 3" xfId="14729" xr:uid="{6CD7DEB7-3C77-47D4-96C1-68D3A2EF4B59}"/>
    <cellStyle name="Hyperlink 2 3 2" xfId="14730" xr:uid="{5C9B5B17-EFB2-4B6A-8857-0C152C5BD156}"/>
    <cellStyle name="Hyperlink 2 3 3" xfId="14731" xr:uid="{6BBE0181-8213-4D04-A446-A84948D343C8}"/>
    <cellStyle name="Hyperlink 2 4" xfId="14732" xr:uid="{D49261A5-58EB-4072-BE06-36AC0E9C356A}"/>
    <cellStyle name="Hyperlink 2 5" xfId="14727" xr:uid="{8BB04AB2-00EE-4EF0-AE64-A1F3D55195DF}"/>
    <cellStyle name="Hyperlink 3" xfId="14733" xr:uid="{7C03C3B4-4E0A-41E8-876E-F364AF41B5B7}"/>
    <cellStyle name="Hyperlink 3 2" xfId="14734" xr:uid="{EBADB917-4D27-418D-BFB0-079AC962A7C1}"/>
    <cellStyle name="Hyperlink 3 3" xfId="14735" xr:uid="{782ADC4F-063F-48C7-8B0D-F3FF44569569}"/>
    <cellStyle name="Hyperlink 3 4" xfId="14736" xr:uid="{77E71F82-8C21-4C39-A759-54C36CB719DD}"/>
    <cellStyle name="Hyperlink 4" xfId="14737" xr:uid="{D230C4CA-5348-4478-A143-F5A3845ED795}"/>
    <cellStyle name="Hyperlink 5" xfId="14738" xr:uid="{D005F798-6902-47B7-86EA-8F6408C2A436}"/>
    <cellStyle name="Hyperlink 6" xfId="42920" xr:uid="{53C3497D-64D1-481E-B331-95249BBC08C3}"/>
    <cellStyle name="Input" xfId="42" builtinId="20" customBuiltin="1"/>
    <cellStyle name="Input 10" xfId="14739" xr:uid="{B62260A2-0849-4E03-A264-D0CD98D31F50}"/>
    <cellStyle name="Input 10 10" xfId="14740" xr:uid="{D00D7BC9-A17F-4C60-B4D0-8182396312AD}"/>
    <cellStyle name="Input 10 10 2" xfId="14741" xr:uid="{0328C6E1-D980-4AD5-8AEA-E34C33FA5A10}"/>
    <cellStyle name="Input 10 10 3" xfId="14742" xr:uid="{EBBC33FB-5AF6-42B0-8782-95756CD1A3BA}"/>
    <cellStyle name="Input 10 11" xfId="14743" xr:uid="{AE816F48-63BD-41CB-932E-C874ACA3C9DD}"/>
    <cellStyle name="Input 10 11 2" xfId="14744" xr:uid="{E8D377A2-04F5-4D20-8018-427B8B808CD0}"/>
    <cellStyle name="Input 10 12" xfId="14745" xr:uid="{C6E9ECFB-7609-4E24-8BA9-FC4DADFDB767}"/>
    <cellStyle name="Input 10 2" xfId="14746" xr:uid="{BF7C8037-8BB5-44C8-8BF8-9D36B1E005DA}"/>
    <cellStyle name="Input 10 2 10" xfId="14747" xr:uid="{FA53EDC2-B518-4C54-97BB-D06721957488}"/>
    <cellStyle name="Input 10 2 10 2" xfId="14748" xr:uid="{FE98F6EE-AF9D-4F2B-B746-5D4ED26F8886}"/>
    <cellStyle name="Input 10 2 11" xfId="14749" xr:uid="{DFE5D428-E443-42E9-A846-ED3F42344A29}"/>
    <cellStyle name="Input 10 2 12" xfId="14750" xr:uid="{C62891D1-5721-4E4D-B47E-9DED9D2A73C0}"/>
    <cellStyle name="Input 10 2 13" xfId="14751" xr:uid="{045BB6DD-0731-44F2-9244-BFA0A6AF5D91}"/>
    <cellStyle name="Input 10 2 2" xfId="14752" xr:uid="{3F45122C-06D8-4F68-9C14-A42C244393C8}"/>
    <cellStyle name="Input 10 2 2 2" xfId="14753" xr:uid="{57B3EB02-A34A-4727-9EF4-A6EAAC53BA1C}"/>
    <cellStyle name="Input 10 2 2 3" xfId="14754" xr:uid="{ABC34F4D-8588-4078-90FF-F3234DBADBC4}"/>
    <cellStyle name="Input 10 2 2 4" xfId="14755" xr:uid="{40CF3F0E-3979-4757-8F76-77CAB4CF5C5A}"/>
    <cellStyle name="Input 10 2 3" xfId="14756" xr:uid="{E9CABF09-FB78-4A5A-9A72-E493253FAC1F}"/>
    <cellStyle name="Input 10 2 3 2" xfId="14757" xr:uid="{BBD0315B-D9BD-46EC-BC8D-61FCD64DE57A}"/>
    <cellStyle name="Input 10 2 3 3" xfId="14758" xr:uid="{8BBD81D1-8B47-44B9-9C69-447386EE6893}"/>
    <cellStyle name="Input 10 2 4" xfId="14759" xr:uid="{3191AEC6-ABBE-47CF-ACE4-A22BBDFCBB18}"/>
    <cellStyle name="Input 10 2 4 2" xfId="14760" xr:uid="{A6636CA7-B49C-40AB-A5A3-F8957A6DAA4A}"/>
    <cellStyle name="Input 10 2 4 3" xfId="14761" xr:uid="{1BE1C9FD-4246-46DC-A7DB-82E98375824B}"/>
    <cellStyle name="Input 10 2 5" xfId="14762" xr:uid="{314D1923-D79D-45F6-8B50-04CADBD965AB}"/>
    <cellStyle name="Input 10 2 5 2" xfId="14763" xr:uid="{BE13746B-F93B-4976-A330-4422C9CA7139}"/>
    <cellStyle name="Input 10 2 5 3" xfId="14764" xr:uid="{ADE3AD29-0D7D-4AF0-8B09-9CB8BBABF8FD}"/>
    <cellStyle name="Input 10 2 6" xfId="14765" xr:uid="{31286823-1769-4C25-9EC8-2B08003D2D34}"/>
    <cellStyle name="Input 10 2 6 2" xfId="14766" xr:uid="{AD39B7A3-6E18-48CC-AF81-3E7CD99A9BFB}"/>
    <cellStyle name="Input 10 2 6 3" xfId="14767" xr:uid="{65D651D0-AFF3-448F-AACD-C7CAA7700834}"/>
    <cellStyle name="Input 10 2 7" xfId="14768" xr:uid="{D6BE8E9C-399E-4B70-8231-9AF3F5616BDC}"/>
    <cellStyle name="Input 10 2 7 2" xfId="14769" xr:uid="{86ADFFE1-3D99-4239-9F64-A76FD87F3E77}"/>
    <cellStyle name="Input 10 2 7 3" xfId="14770" xr:uid="{082E4C66-1D01-4E7E-AF5E-0D1C2E79EB18}"/>
    <cellStyle name="Input 10 2 8" xfId="14771" xr:uid="{A15FDDFD-2BD0-4841-A03D-5A6EAC746A9F}"/>
    <cellStyle name="Input 10 2 8 2" xfId="14772" xr:uid="{95157A6C-040E-40C7-BBC2-73FB0BC14779}"/>
    <cellStyle name="Input 10 2 8 3" xfId="14773" xr:uid="{5FD40D77-2AA5-491F-98E5-0AA46B003C2A}"/>
    <cellStyle name="Input 10 2 9" xfId="14774" xr:uid="{77FA06BB-74DC-45AA-954E-F1B45E0C1CE6}"/>
    <cellStyle name="Input 10 2 9 2" xfId="14775" xr:uid="{AF213942-82EC-4D1B-9681-9EB985DD84AC}"/>
    <cellStyle name="Input 10 2 9 3" xfId="14776" xr:uid="{14A2F939-77FD-4B83-A19A-30C4A9D201A8}"/>
    <cellStyle name="Input 10 3" xfId="14777" xr:uid="{640648B9-E538-43BA-B384-E6FE4BE5E690}"/>
    <cellStyle name="Input 10 3 2" xfId="14778" xr:uid="{57DF1B6C-FA74-443B-84DB-303D009E7949}"/>
    <cellStyle name="Input 10 3 3" xfId="14779" xr:uid="{E2FEE18E-6707-4680-974C-29690EC626E1}"/>
    <cellStyle name="Input 10 3 4" xfId="14780" xr:uid="{A7BFD60C-E5CC-41FE-9038-E3480E02792C}"/>
    <cellStyle name="Input 10 4" xfId="14781" xr:uid="{C601CE3A-BC45-440F-A311-877FB8FEE541}"/>
    <cellStyle name="Input 10 4 2" xfId="14782" xr:uid="{7F3E898A-5E1E-411B-9689-DA26CBC709CE}"/>
    <cellStyle name="Input 10 4 3" xfId="14783" xr:uid="{94691FC1-70F5-49D2-92C5-202BE35C6405}"/>
    <cellStyle name="Input 10 5" xfId="14784" xr:uid="{E8913857-A81B-48A3-8E3F-8076E7243978}"/>
    <cellStyle name="Input 10 5 2" xfId="14785" xr:uid="{258E449F-3887-4517-91C4-98107F6715E5}"/>
    <cellStyle name="Input 10 5 3" xfId="14786" xr:uid="{7B41B021-ABDA-4A6D-9381-78B6148498AB}"/>
    <cellStyle name="Input 10 6" xfId="14787" xr:uid="{59B23038-9DC9-47AB-BEA8-75EC3E9C9A63}"/>
    <cellStyle name="Input 10 6 2" xfId="14788" xr:uid="{A1EFE2A1-038F-4B69-8500-B5001CDFA3CC}"/>
    <cellStyle name="Input 10 6 3" xfId="14789" xr:uid="{34013302-99EE-40A7-A2BB-9A27E3FD75E8}"/>
    <cellStyle name="Input 10 7" xfId="14790" xr:uid="{D9FF9AC6-A5F7-4FEE-8AAA-EB21C1C91836}"/>
    <cellStyle name="Input 10 7 2" xfId="14791" xr:uid="{5C321CA4-2091-4CCD-B3EF-789080C47307}"/>
    <cellStyle name="Input 10 7 3" xfId="14792" xr:uid="{973B60C2-37FB-4E76-A504-24C8841FDB83}"/>
    <cellStyle name="Input 10 8" xfId="14793" xr:uid="{A0AF3B05-1737-4E5B-90B7-BAFF800F80D8}"/>
    <cellStyle name="Input 10 8 2" xfId="14794" xr:uid="{F521282C-8C04-46C7-905D-21DC2F45A797}"/>
    <cellStyle name="Input 10 8 3" xfId="14795" xr:uid="{DA195596-C158-4D9A-8BF6-A3A3D18C08A8}"/>
    <cellStyle name="Input 10 9" xfId="14796" xr:uid="{15716F15-B863-4A25-ADBC-E54928ACB388}"/>
    <cellStyle name="Input 10 9 2" xfId="14797" xr:uid="{5C7894A8-201B-45BB-B676-57A949F523C7}"/>
    <cellStyle name="Input 10 9 3" xfId="14798" xr:uid="{D166F632-7C69-4730-9295-550177639A80}"/>
    <cellStyle name="Input 11 2" xfId="14799" xr:uid="{F64CD793-C2D1-41F3-A4A7-406312A10CB0}"/>
    <cellStyle name="Input 11 2 2" xfId="14800" xr:uid="{BE0FA14E-77B0-45B6-8A1B-698272493E3F}"/>
    <cellStyle name="Input 12 2" xfId="14801" xr:uid="{7B02B84C-8AEA-44DF-BFA4-B05A70C59216}"/>
    <cellStyle name="Input 12 2 2" xfId="14802" xr:uid="{724C35E9-252B-40ED-B6CD-9A98911F157F}"/>
    <cellStyle name="Input 13 2" xfId="14803" xr:uid="{E27A07C1-0080-438E-9A7D-7B5D180DEC2D}"/>
    <cellStyle name="Input 13 2 2" xfId="14804" xr:uid="{A242E785-F63A-47D3-98B2-2D7F671048AB}"/>
    <cellStyle name="Input 14 2" xfId="14805" xr:uid="{205EB330-718C-467E-8781-A47CFBC732C4}"/>
    <cellStyle name="Input 14 2 2" xfId="14806" xr:uid="{15A03A69-B6FD-422E-9C34-7F83AE3D9D2B}"/>
    <cellStyle name="Input 15 2" xfId="14807" xr:uid="{F5BEECE9-2AA1-4A9F-9226-4E5631725FCA}"/>
    <cellStyle name="Input 15 2 2" xfId="14808" xr:uid="{B5EA4C37-EF34-469C-8245-5334AD7C36CB}"/>
    <cellStyle name="Input 16 2" xfId="14809" xr:uid="{4D7ECB01-0690-45EE-B8F0-0F8B5F782E06}"/>
    <cellStyle name="Input 16 2 2" xfId="14810" xr:uid="{6F6C5AF0-B772-49FB-92F4-CEA70865BF6C}"/>
    <cellStyle name="Input 17 2" xfId="14811" xr:uid="{0FCA4B16-21DA-4B99-88E3-02119A03FA1F}"/>
    <cellStyle name="Input 17 2 2" xfId="14812" xr:uid="{48CE607C-D797-404B-BC59-5FF2264B00FD}"/>
    <cellStyle name="Input 18 2" xfId="14813" xr:uid="{0CD0A267-F72A-44EA-89F3-8733EC6887EE}"/>
    <cellStyle name="Input 18 2 2" xfId="14814" xr:uid="{81CC065A-DF75-4F2F-88AA-62FE5A9B24FE}"/>
    <cellStyle name="Input 19 2" xfId="14815" xr:uid="{6E515124-A335-4B48-BC37-9D6112E9E903}"/>
    <cellStyle name="Input 19 2 2" xfId="14816" xr:uid="{D1CB8E76-E696-4034-BD62-630FFBAA1708}"/>
    <cellStyle name="Input 2" xfId="14817" xr:uid="{35F23FF7-3747-47F6-9874-6BCFA367DCF5}"/>
    <cellStyle name="Input 2 10" xfId="14818" xr:uid="{D6857217-A8FA-46C7-9A8E-2B0D0F9B5943}"/>
    <cellStyle name="Input 2 10 10" xfId="14819" xr:uid="{6751E51B-46D1-4CB4-B6A0-43E22EF36F2A}"/>
    <cellStyle name="Input 2 10 10 2" xfId="14820" xr:uid="{A1FB2AFA-8FF6-44C8-9EF9-D867840FFAD5}"/>
    <cellStyle name="Input 2 10 10 3" xfId="14821" xr:uid="{BEF04758-9A59-4900-B1A3-6E5936093E68}"/>
    <cellStyle name="Input 2 10 11" xfId="14822" xr:uid="{DEF804DC-6061-4C6A-B32A-280DE98A79B2}"/>
    <cellStyle name="Input 2 10 11 2" xfId="14823" xr:uid="{E621B771-327B-4849-B539-6054DB672AD3}"/>
    <cellStyle name="Input 2 10 12" xfId="14824" xr:uid="{778E9DFE-F6D4-4BA1-9247-CED1A176456F}"/>
    <cellStyle name="Input 2 10 13" xfId="14825" xr:uid="{6EB0E490-28AD-4839-B787-821869524A32}"/>
    <cellStyle name="Input 2 10 14" xfId="14826" xr:uid="{6B6393C4-30EB-4C35-A084-EA4EF39EDFC9}"/>
    <cellStyle name="Input 2 10 2" xfId="14827" xr:uid="{307D56DE-BA7B-4935-8E06-A8A641741BE0}"/>
    <cellStyle name="Input 2 10 2 10" xfId="14828" xr:uid="{789511CF-11E6-4106-BC68-D8D2BADB611A}"/>
    <cellStyle name="Input 2 10 2 10 2" xfId="14829" xr:uid="{62A77DDD-1333-4850-839D-0ED5F241BBAC}"/>
    <cellStyle name="Input 2 10 2 11" xfId="14830" xr:uid="{8F52183C-E438-4EBF-9840-C3C9E11BDB6A}"/>
    <cellStyle name="Input 2 10 2 12" xfId="14831" xr:uid="{B0F884F1-55E2-4621-8CC0-40B0F3AC8F29}"/>
    <cellStyle name="Input 2 10 2 2" xfId="14832" xr:uid="{4E70F3DB-439C-4B17-B0CC-0B64BED16842}"/>
    <cellStyle name="Input 2 10 2 2 2" xfId="14833" xr:uid="{81E978F0-EF2B-4DF0-86AE-D51FD7FF198C}"/>
    <cellStyle name="Input 2 10 2 2 2 2" xfId="14834" xr:uid="{FD6BD17B-23D5-44B0-A818-42E09146C1AF}"/>
    <cellStyle name="Input 2 10 2 2 2 3" xfId="14835" xr:uid="{FD429C80-B47A-408C-8477-A9CE139450F0}"/>
    <cellStyle name="Input 2 10 2 2 3" xfId="14836" xr:uid="{82D6D2D0-3B89-4762-8D37-053A3167C9BD}"/>
    <cellStyle name="Input 2 10 2 2 3 2" xfId="14837" xr:uid="{7F76BB29-B959-443A-8169-14F231C09CD2}"/>
    <cellStyle name="Input 2 10 2 2 4" xfId="14838" xr:uid="{B60E6E39-3ED4-448F-A985-034EE448B54F}"/>
    <cellStyle name="Input 2 10 2 2 4 2" xfId="14839" xr:uid="{D9D45D89-EB28-41AC-AAFF-DE57BF61947A}"/>
    <cellStyle name="Input 2 10 2 2 5" xfId="14840" xr:uid="{959AC98B-EF45-46E6-8760-EB88B2F35AB6}"/>
    <cellStyle name="Input 2 10 2 2 6" xfId="14841" xr:uid="{F5AA43B2-1542-4D1C-BBF5-748227615807}"/>
    <cellStyle name="Input 2 10 2 2 7" xfId="14842" xr:uid="{5454AF6F-E728-4D06-9F38-9D27B2468E07}"/>
    <cellStyle name="Input 2 10 2 2 8" xfId="14843" xr:uid="{9C543D22-B4D1-4AAD-8544-12A45A6D93A9}"/>
    <cellStyle name="Input 2 10 2 3" xfId="14844" xr:uid="{60B1C059-C728-45E0-9911-9C4F50279A46}"/>
    <cellStyle name="Input 2 10 2 3 2" xfId="14845" xr:uid="{810FD4BD-AF58-4A82-B574-2E6C00032B8F}"/>
    <cellStyle name="Input 2 10 2 3 3" xfId="14846" xr:uid="{FD537E57-0C50-4501-A046-0515F0BCC48E}"/>
    <cellStyle name="Input 2 10 2 4" xfId="14847" xr:uid="{A556CB47-F295-4598-AA3E-160A94A1C473}"/>
    <cellStyle name="Input 2 10 2 4 2" xfId="14848" xr:uid="{3EA7EC2B-84D2-4CC9-994B-F3B8F5B741D0}"/>
    <cellStyle name="Input 2 10 2 4 3" xfId="14849" xr:uid="{EE50B520-161C-41E0-80DB-687F7F10AC5D}"/>
    <cellStyle name="Input 2 10 2 5" xfId="14850" xr:uid="{056D67AC-AA50-485C-A3C3-66CE88B61B3B}"/>
    <cellStyle name="Input 2 10 2 5 2" xfId="14851" xr:uid="{7B0FADB9-7A00-45F6-BA1D-2F455A61BE44}"/>
    <cellStyle name="Input 2 10 2 5 3" xfId="14852" xr:uid="{C8CA188D-5D18-467C-9067-11179A1767F9}"/>
    <cellStyle name="Input 2 10 2 6" xfId="14853" xr:uid="{C37068A9-D54D-4A1B-9C5F-8F9688DB7871}"/>
    <cellStyle name="Input 2 10 2 6 2" xfId="14854" xr:uid="{371FBD7F-6D78-4870-B02B-B82B6358A00B}"/>
    <cellStyle name="Input 2 10 2 6 3" xfId="14855" xr:uid="{61DC0F00-70D0-469F-8ECC-B3EA2AEDEE1C}"/>
    <cellStyle name="Input 2 10 2 7" xfId="14856" xr:uid="{5D435C47-6B19-4809-A0AB-F77E669D27C0}"/>
    <cellStyle name="Input 2 10 2 7 2" xfId="14857" xr:uid="{F72F4E98-DCD8-4252-A14C-6D4D37250C13}"/>
    <cellStyle name="Input 2 10 2 7 3" xfId="14858" xr:uid="{04D20F43-18CE-4496-8357-CF38602C40DF}"/>
    <cellStyle name="Input 2 10 2 8" xfId="14859" xr:uid="{54A82D00-A67D-4B39-B314-8ACCB2F2C106}"/>
    <cellStyle name="Input 2 10 2 8 2" xfId="14860" xr:uid="{6BCF1E95-F130-41C6-AFEC-60FF590CE64B}"/>
    <cellStyle name="Input 2 10 2 8 3" xfId="14861" xr:uid="{5B001780-97A0-47E8-B7F7-DC0DBBDE4CDF}"/>
    <cellStyle name="Input 2 10 2 9" xfId="14862" xr:uid="{9A0543D2-417C-4997-8291-3EE3D52654D9}"/>
    <cellStyle name="Input 2 10 2 9 2" xfId="14863" xr:uid="{C1217F19-1158-4960-A4CA-0EBADBF76FAE}"/>
    <cellStyle name="Input 2 10 2 9 3" xfId="14864" xr:uid="{A6C41495-3F40-40EE-95FD-FC890D4F8130}"/>
    <cellStyle name="Input 2 10 3" xfId="14865" xr:uid="{8E9948E9-7901-42DB-9699-C0F8556665F8}"/>
    <cellStyle name="Input 2 10 3 2" xfId="14866" xr:uid="{7D8B0988-414E-4438-A6A7-80FC3DF1D0A7}"/>
    <cellStyle name="Input 2 10 3 3" xfId="14867" xr:uid="{C2CE66BD-4DBB-4E9F-AF4C-444E74531907}"/>
    <cellStyle name="Input 2 10 3 4" xfId="14868" xr:uid="{5FCDB7FC-DE6B-4AF6-B746-77F63D65467A}"/>
    <cellStyle name="Input 2 10 4" xfId="14869" xr:uid="{81293CE1-4E3A-40CC-ADBD-4B8008DB22B6}"/>
    <cellStyle name="Input 2 10 4 2" xfId="14870" xr:uid="{2F57C7C7-C7E4-4236-B019-5114192AF703}"/>
    <cellStyle name="Input 2 10 4 3" xfId="14871" xr:uid="{9C2AE245-9D12-43A6-9286-B54CDB93F8BC}"/>
    <cellStyle name="Input 2 10 5" xfId="14872" xr:uid="{08F43EFB-BD7E-466E-9375-F9968653FCAF}"/>
    <cellStyle name="Input 2 10 5 2" xfId="14873" xr:uid="{F128C3C1-62E0-4F9A-AA16-5450DD47DF89}"/>
    <cellStyle name="Input 2 10 5 3" xfId="14874" xr:uid="{89AFFA26-BA8C-4694-818C-6252572E784C}"/>
    <cellStyle name="Input 2 10 6" xfId="14875" xr:uid="{CA12B52A-42FF-407A-AC88-0ED2F4139371}"/>
    <cellStyle name="Input 2 10 6 2" xfId="14876" xr:uid="{336DA524-F7B7-4BE9-ACD6-B0EBF5D56E83}"/>
    <cellStyle name="Input 2 10 6 3" xfId="14877" xr:uid="{F33517DE-9FD3-4FF3-A0DF-3A7B824136D3}"/>
    <cellStyle name="Input 2 10 7" xfId="14878" xr:uid="{FC2AA7FE-68C5-4F8B-8A89-AB33D051F40A}"/>
    <cellStyle name="Input 2 10 7 2" xfId="14879" xr:uid="{D5530FF8-6657-49DA-B586-5471A943F82C}"/>
    <cellStyle name="Input 2 10 7 3" xfId="14880" xr:uid="{9B09CBAD-4FA8-4FAA-8AE5-BC72C3218AA1}"/>
    <cellStyle name="Input 2 10 8" xfId="14881" xr:uid="{556C10FC-66F5-4880-B507-6F719957CB66}"/>
    <cellStyle name="Input 2 10 8 2" xfId="14882" xr:uid="{6F7BCDBE-5A12-4995-B96E-432E2F5A4618}"/>
    <cellStyle name="Input 2 10 8 3" xfId="14883" xr:uid="{DA4276BF-E480-43ED-8E93-4C4E78ABDCBC}"/>
    <cellStyle name="Input 2 10 9" xfId="14884" xr:uid="{A482D79A-86EE-4CFE-9356-5506C6790E8D}"/>
    <cellStyle name="Input 2 10 9 2" xfId="14885" xr:uid="{464F1457-AD7B-44BD-A27E-F8BE97B1FE57}"/>
    <cellStyle name="Input 2 10 9 3" xfId="14886" xr:uid="{181E4D05-A34A-4474-9AEF-04ADE91D7EFF}"/>
    <cellStyle name="Input 2 11" xfId="14887" xr:uid="{2685A364-9B9F-4BD4-8AAF-9ECFFD65715A}"/>
    <cellStyle name="Input 2 11 10" xfId="14888" xr:uid="{A4EC141C-C770-4D33-89D8-B6E0E9360CD4}"/>
    <cellStyle name="Input 2 11 10 2" xfId="14889" xr:uid="{29D5407F-8A48-4FA9-A890-65EF4F9EDAEC}"/>
    <cellStyle name="Input 2 11 10 3" xfId="14890" xr:uid="{948579C6-4340-40C2-87A6-6D432D054DC7}"/>
    <cellStyle name="Input 2 11 11" xfId="14891" xr:uid="{F16FE0C4-487D-4952-A627-860892A12A88}"/>
    <cellStyle name="Input 2 11 11 2" xfId="14892" xr:uid="{3CFE6FE3-2EB4-496B-A48D-437A038C78D2}"/>
    <cellStyle name="Input 2 11 12" xfId="14893" xr:uid="{7314C2D1-0048-4925-A85E-B0AF968340B7}"/>
    <cellStyle name="Input 2 11 13" xfId="14894" xr:uid="{889A9B75-1C73-4616-8F81-B0338963A9C6}"/>
    <cellStyle name="Input 2 11 14" xfId="14895" xr:uid="{D06BB580-D779-4FAA-AD65-FF983F79E745}"/>
    <cellStyle name="Input 2 11 2" xfId="14896" xr:uid="{76476D10-A863-4C6B-8F3D-4FFDE2B76DE9}"/>
    <cellStyle name="Input 2 11 2 10" xfId="14897" xr:uid="{A1329CC8-0F5E-4692-A8C9-344BCF31AAE1}"/>
    <cellStyle name="Input 2 11 2 10 2" xfId="14898" xr:uid="{EE272DA4-2A8C-49D9-B24C-73E3269A8775}"/>
    <cellStyle name="Input 2 11 2 11" xfId="14899" xr:uid="{23E48D84-9370-4198-821F-10DC9503DC8D}"/>
    <cellStyle name="Input 2 11 2 2" xfId="14900" xr:uid="{1BEB0715-100D-4290-9A47-353985CABEC6}"/>
    <cellStyle name="Input 2 11 2 2 2" xfId="14901" xr:uid="{CCBF894F-B503-46CF-B10D-8608CCDED87A}"/>
    <cellStyle name="Input 2 11 2 2 3" xfId="14902" xr:uid="{851C636F-F333-4E35-A223-D1EE633D68D3}"/>
    <cellStyle name="Input 2 11 2 2 4" xfId="14903" xr:uid="{437318B9-40BC-4D24-942E-5228C7DA4A7A}"/>
    <cellStyle name="Input 2 11 2 3" xfId="14904" xr:uid="{11B8D95C-2D33-429A-85DE-378DC017B87B}"/>
    <cellStyle name="Input 2 11 2 3 2" xfId="14905" xr:uid="{C8D24BD5-60AB-424F-B5BE-6BF0F7557027}"/>
    <cellStyle name="Input 2 11 2 3 3" xfId="14906" xr:uid="{968712FF-CCF6-4346-99CE-48D1EACEF0FC}"/>
    <cellStyle name="Input 2 11 2 4" xfId="14907" xr:uid="{422226CA-7E0B-4732-B6FF-5900E1A98BDC}"/>
    <cellStyle name="Input 2 11 2 4 2" xfId="14908" xr:uid="{948DAEAB-11E6-4FC5-A936-59B38D24F958}"/>
    <cellStyle name="Input 2 11 2 4 3" xfId="14909" xr:uid="{72D5BDFC-1167-42F2-9E38-67FB646F198A}"/>
    <cellStyle name="Input 2 11 2 5" xfId="14910" xr:uid="{6173B5DF-5A0E-4D9A-B781-A78D0B3D24B7}"/>
    <cellStyle name="Input 2 11 2 5 2" xfId="14911" xr:uid="{5130530F-63CC-4AC5-B1F3-ED17F0B64969}"/>
    <cellStyle name="Input 2 11 2 5 3" xfId="14912" xr:uid="{6DA5FC8D-4F3D-4AEA-8D8C-CABF89C8EADC}"/>
    <cellStyle name="Input 2 11 2 6" xfId="14913" xr:uid="{E8831CE8-B48F-4511-A3D2-334E3FAE8731}"/>
    <cellStyle name="Input 2 11 2 6 2" xfId="14914" xr:uid="{39FFE5D6-4B83-406D-9E9D-26A7250547EF}"/>
    <cellStyle name="Input 2 11 2 6 3" xfId="14915" xr:uid="{F9498704-D796-4203-9265-3086F496E42D}"/>
    <cellStyle name="Input 2 11 2 7" xfId="14916" xr:uid="{CB099063-9F14-4458-9F5B-8E34014BAF56}"/>
    <cellStyle name="Input 2 11 2 7 2" xfId="14917" xr:uid="{4B22149C-FC5E-4EA7-914D-22E5675B150C}"/>
    <cellStyle name="Input 2 11 2 7 3" xfId="14918" xr:uid="{767F9B87-1F6E-42A9-AEF2-B2FD551A3D8E}"/>
    <cellStyle name="Input 2 11 2 8" xfId="14919" xr:uid="{EB66BF9A-AA03-4B91-9DC0-A76A91286BF8}"/>
    <cellStyle name="Input 2 11 2 8 2" xfId="14920" xr:uid="{F0C2BA58-F45A-4D22-B2CB-84AD026F7311}"/>
    <cellStyle name="Input 2 11 2 8 3" xfId="14921" xr:uid="{3AB052B1-960C-4BAF-BA4C-A4DB76767F28}"/>
    <cellStyle name="Input 2 11 2 9" xfId="14922" xr:uid="{EA099247-907A-4C03-9D92-D69EE3A10905}"/>
    <cellStyle name="Input 2 11 2 9 2" xfId="14923" xr:uid="{2C4E1793-479E-411C-8ED0-CBD7A89C3699}"/>
    <cellStyle name="Input 2 11 2 9 3" xfId="14924" xr:uid="{A33E8903-51A5-44D9-B40C-A29CD163D9CA}"/>
    <cellStyle name="Input 2 11 3" xfId="14925" xr:uid="{B45A30A5-4D25-4D60-BFDD-9A87904B8975}"/>
    <cellStyle name="Input 2 11 3 2" xfId="14926" xr:uid="{4B6D403F-510A-4300-A7AF-A6E3216BB015}"/>
    <cellStyle name="Input 2 11 3 3" xfId="14927" xr:uid="{F7227BE7-0EB1-4D41-A31A-1B78494DCDB8}"/>
    <cellStyle name="Input 2 11 3 4" xfId="14928" xr:uid="{356B05A8-7DFD-4FC9-8DE5-341CB81866E3}"/>
    <cellStyle name="Input 2 11 4" xfId="14929" xr:uid="{3D004E40-CE87-4E8A-A7CB-6CDC35ED0E35}"/>
    <cellStyle name="Input 2 11 4 2" xfId="14930" xr:uid="{F7BE42F8-AE91-4566-9D2E-6964A17D2477}"/>
    <cellStyle name="Input 2 11 4 3" xfId="14931" xr:uid="{9D4D3863-82A7-4DF7-A356-332ABB6A741E}"/>
    <cellStyle name="Input 2 11 5" xfId="14932" xr:uid="{AD01ECB3-43D7-4EB3-B39E-7880D8EB6248}"/>
    <cellStyle name="Input 2 11 5 2" xfId="14933" xr:uid="{51B825EE-E95D-46FF-8D21-CAB87D4A1AFE}"/>
    <cellStyle name="Input 2 11 5 3" xfId="14934" xr:uid="{A5C2E4D9-8574-44B8-82B1-EFF8F9535E02}"/>
    <cellStyle name="Input 2 11 6" xfId="14935" xr:uid="{3754B9A8-2BDE-4879-8DAD-C72DA76F115F}"/>
    <cellStyle name="Input 2 11 6 2" xfId="14936" xr:uid="{6BD52BA4-24E7-42A0-9F7F-239EBE12785B}"/>
    <cellStyle name="Input 2 11 6 3" xfId="14937" xr:uid="{F2C857A3-7A44-402F-887D-99F0CCEB7EBA}"/>
    <cellStyle name="Input 2 11 7" xfId="14938" xr:uid="{61A0015E-7B63-4C61-AE34-AEE9A44FF708}"/>
    <cellStyle name="Input 2 11 7 2" xfId="14939" xr:uid="{2C07B223-DC78-4330-A49B-C0547DFE2BAE}"/>
    <cellStyle name="Input 2 11 7 3" xfId="14940" xr:uid="{9FD4490D-C598-4F12-ACBE-9E6B8F6C349E}"/>
    <cellStyle name="Input 2 11 8" xfId="14941" xr:uid="{C93677DF-E897-4DE2-A174-4E368FB37A35}"/>
    <cellStyle name="Input 2 11 8 2" xfId="14942" xr:uid="{F44F409D-42DF-4DF6-BD7F-B7C5CBB1CA1D}"/>
    <cellStyle name="Input 2 11 8 3" xfId="14943" xr:uid="{D264E597-0D5B-4370-BF0A-FE093D797745}"/>
    <cellStyle name="Input 2 11 9" xfId="14944" xr:uid="{EB60AFF8-FD26-4A03-9858-DB9F1FC8AEB5}"/>
    <cellStyle name="Input 2 11 9 2" xfId="14945" xr:uid="{21B63E52-C4FF-4678-91E4-FE22719D3A99}"/>
    <cellStyle name="Input 2 11 9 3" xfId="14946" xr:uid="{77620422-A24F-4683-9365-5A9529A58D26}"/>
    <cellStyle name="Input 2 12" xfId="14947" xr:uid="{C52A26FE-5D33-48BF-BE57-DB528569E40B}"/>
    <cellStyle name="Input 2 12 10" xfId="14948" xr:uid="{6084E38C-41E1-4D25-A465-B3AF53C22E42}"/>
    <cellStyle name="Input 2 12 10 2" xfId="14949" xr:uid="{5C0C6D75-29B7-451B-A3F0-89EF699727AE}"/>
    <cellStyle name="Input 2 12 11" xfId="14950" xr:uid="{D301A1B2-69EB-4D82-9EBB-21606DF088CC}"/>
    <cellStyle name="Input 2 12 2" xfId="14951" xr:uid="{6F743E1B-C2E2-40D8-86C2-E2D004EC2B24}"/>
    <cellStyle name="Input 2 12 2 2" xfId="14952" xr:uid="{430F8CFD-0CFC-4999-9585-C57E96241956}"/>
    <cellStyle name="Input 2 12 2 3" xfId="14953" xr:uid="{0CCD1874-B1F4-4A61-9AAB-069431B832D0}"/>
    <cellStyle name="Input 2 12 2 4" xfId="14954" xr:uid="{1A50152D-BD2A-4457-BD06-DAF7C8836332}"/>
    <cellStyle name="Input 2 12 3" xfId="14955" xr:uid="{79C1CDA5-9724-4910-B29A-4C07E4D5736C}"/>
    <cellStyle name="Input 2 12 3 2" xfId="14956" xr:uid="{FCA7153D-3AAF-4BA5-AB76-4FEF7E941B1E}"/>
    <cellStyle name="Input 2 12 3 3" xfId="14957" xr:uid="{8DF3A04D-1B2D-42E4-8949-0A4817BCA86A}"/>
    <cellStyle name="Input 2 12 4" xfId="14958" xr:uid="{4C97D474-FCCA-4D4E-B69C-13FD4BF0D5D0}"/>
    <cellStyle name="Input 2 12 4 2" xfId="14959" xr:uid="{0D6F74DF-F1F1-4DE2-84FC-1A28FE474B22}"/>
    <cellStyle name="Input 2 12 4 3" xfId="14960" xr:uid="{C643C62E-8AB6-4E37-B7EA-AA1600FBBE03}"/>
    <cellStyle name="Input 2 12 5" xfId="14961" xr:uid="{546337AC-03CB-4FC6-A930-E6EBD2DF44BC}"/>
    <cellStyle name="Input 2 12 5 2" xfId="14962" xr:uid="{272860B9-654E-4318-841E-075BAD14A94F}"/>
    <cellStyle name="Input 2 12 5 3" xfId="14963" xr:uid="{DC09D2B7-79D1-4626-92FB-E7A26D5B628C}"/>
    <cellStyle name="Input 2 12 6" xfId="14964" xr:uid="{361BAFEC-B160-4532-8FC2-C183ECD98512}"/>
    <cellStyle name="Input 2 12 6 2" xfId="14965" xr:uid="{188B1D15-0D06-48DB-965D-0D2AF48D27C6}"/>
    <cellStyle name="Input 2 12 6 3" xfId="14966" xr:uid="{059CE3DD-B1FB-4857-A965-FB3919B3846D}"/>
    <cellStyle name="Input 2 12 7" xfId="14967" xr:uid="{ED110BFB-9D19-4020-A356-9C069657F2EC}"/>
    <cellStyle name="Input 2 12 7 2" xfId="14968" xr:uid="{8299B85D-8B09-4F23-8873-D8D72F00BB09}"/>
    <cellStyle name="Input 2 12 7 3" xfId="14969" xr:uid="{DBBD11F9-7F6B-4A39-B3F2-20E5EB3AB3A1}"/>
    <cellStyle name="Input 2 12 8" xfId="14970" xr:uid="{E9E2E5C1-EB8C-48CB-8E0D-C59A6360BC2B}"/>
    <cellStyle name="Input 2 12 8 2" xfId="14971" xr:uid="{68FD470C-AC55-48AA-A9EF-463AABCBACBA}"/>
    <cellStyle name="Input 2 12 8 3" xfId="14972" xr:uid="{9CC88F2B-9670-497E-8BC8-A0C40E12831F}"/>
    <cellStyle name="Input 2 12 9" xfId="14973" xr:uid="{A80A772D-7DC8-4088-B66F-BB45F197C426}"/>
    <cellStyle name="Input 2 12 9 2" xfId="14974" xr:uid="{161F726F-94C2-4A7C-A508-224277A93479}"/>
    <cellStyle name="Input 2 12 9 3" xfId="14975" xr:uid="{19A2B93D-89B2-447D-B9FA-836ABDBC5633}"/>
    <cellStyle name="Input 2 13" xfId="14976" xr:uid="{B53F3F4B-9C54-459D-8B06-F6FCACF431ED}"/>
    <cellStyle name="Input 2 13 2" xfId="14977" xr:uid="{E84AF9FD-07CA-4CDB-AAFD-2399838753EE}"/>
    <cellStyle name="Input 2 13 2 2" xfId="14978" xr:uid="{5A7C1D39-E517-466D-BEC7-DD37634330C9}"/>
    <cellStyle name="Input 2 13 3" xfId="14979" xr:uid="{E269FD43-383F-4F17-97D7-27FF3429EDCE}"/>
    <cellStyle name="Input 2 13 3 2" xfId="14980" xr:uid="{CC943486-5028-4642-8443-DF3BD0A582FC}"/>
    <cellStyle name="Input 2 13 4" xfId="14981" xr:uid="{EBBF0FE1-A484-4670-88AC-8A4B0073A44F}"/>
    <cellStyle name="Input 2 14" xfId="14982" xr:uid="{A66779C7-2BBA-4C15-9FCB-CA64099BCA92}"/>
    <cellStyle name="Input 2 14 2" xfId="14983" xr:uid="{D5F11426-19F7-49B4-A62C-36D3940C8FC7}"/>
    <cellStyle name="Input 2 14 3" xfId="14984" xr:uid="{423B903E-B790-4F26-86AF-5D3266D55ACE}"/>
    <cellStyle name="Input 2 15" xfId="14985" xr:uid="{BB62A5D5-F570-4569-9F4D-715429713FF3}"/>
    <cellStyle name="Input 2 15 2" xfId="14986" xr:uid="{358B4932-4289-4F27-9BA9-476571DED5C2}"/>
    <cellStyle name="Input 2 15 3" xfId="14987" xr:uid="{0645C373-9B33-43D0-BF90-349FEA246E16}"/>
    <cellStyle name="Input 2 16" xfId="14988" xr:uid="{FA58B22A-E1CB-453C-A795-7BB9087C2005}"/>
    <cellStyle name="Input 2 16 2" xfId="14989" xr:uid="{748761CE-6592-48CC-87F5-ACFDC31B412D}"/>
    <cellStyle name="Input 2 16 3" xfId="14990" xr:uid="{A48D8B7A-5AD2-4382-A01A-E0A84DE9A649}"/>
    <cellStyle name="Input 2 17" xfId="14991" xr:uid="{1EF426CF-5FF2-4DA5-AA63-B3108AD9FE7C}"/>
    <cellStyle name="Input 2 17 2" xfId="14992" xr:uid="{A4B04829-E432-44CD-999F-19C3BF5305E2}"/>
    <cellStyle name="Input 2 17 3" xfId="14993" xr:uid="{7C2ABE33-BA9C-4D0E-B8A1-A3F7B9A3167F}"/>
    <cellStyle name="Input 2 18" xfId="14994" xr:uid="{FAF1EF19-B845-4E8E-A434-568BDF0C217B}"/>
    <cellStyle name="Input 2 18 2" xfId="14995" xr:uid="{CFE3A0DD-912D-48BC-B695-EA7FF429D41E}"/>
    <cellStyle name="Input 2 18 3" xfId="14996" xr:uid="{0AEBD5B7-0E8D-4087-B6AF-5C23686DC2FC}"/>
    <cellStyle name="Input 2 19" xfId="14997" xr:uid="{59591DB9-8C90-4B39-B7FA-C63D37DB4EB0}"/>
    <cellStyle name="Input 2 19 2" xfId="14998" xr:uid="{48A99BD4-05F3-4F4D-84A7-E5E08886A03E}"/>
    <cellStyle name="Input 2 19 3" xfId="14999" xr:uid="{7C374CD4-391A-4861-AC13-71A2BAFDE3A0}"/>
    <cellStyle name="Input 2 2" xfId="15000" xr:uid="{7AEA74F1-A089-43DE-942E-6AF849850FF4}"/>
    <cellStyle name="Input 2 2 10" xfId="15001" xr:uid="{14985293-2725-49E9-BE8E-9F504602C504}"/>
    <cellStyle name="Input 2 2 10 2" xfId="15002" xr:uid="{976EE8A9-00B2-4D26-A558-44C25F48D5CD}"/>
    <cellStyle name="Input 2 2 10 3" xfId="15003" xr:uid="{64CC2D49-F74E-41B5-AC42-065E9087A3BC}"/>
    <cellStyle name="Input 2 2 11" xfId="15004" xr:uid="{3B7AC5DF-83C2-424D-B63C-C403C44DF539}"/>
    <cellStyle name="Input 2 2 11 2" xfId="15005" xr:uid="{DDDB82DC-8450-41E1-A3B3-C72498435B76}"/>
    <cellStyle name="Input 2 2 12" xfId="15006" xr:uid="{BAC92BDE-1468-4307-B5FA-910F9904C8C6}"/>
    <cellStyle name="Input 2 2 13" xfId="15007" xr:uid="{FEE35DB3-D6E4-43C1-9D5E-BF72C70777B5}"/>
    <cellStyle name="Input 2 2 14" xfId="15008" xr:uid="{3ACF7F2F-9FDE-447A-9BE3-46CE89C00D35}"/>
    <cellStyle name="Input 2 2 15" xfId="42567" xr:uid="{6BA22359-AAF6-4B5E-9370-F2154731170F}"/>
    <cellStyle name="Input 2 2 2" xfId="15009" xr:uid="{40C788DE-0A9C-482F-B37C-C25F737E3564}"/>
    <cellStyle name="Input 2 2 2 10" xfId="15010" xr:uid="{67A892F7-9037-449A-AA77-57993D5F0619}"/>
    <cellStyle name="Input 2 2 2 10 2" xfId="15011" xr:uid="{3EDD11FA-AC65-4D01-9912-120721EB2D00}"/>
    <cellStyle name="Input 2 2 2 11" xfId="15012" xr:uid="{C910CD03-8945-4D78-A487-056048A92FB4}"/>
    <cellStyle name="Input 2 2 2 12" xfId="15013" xr:uid="{F2FF5C95-02CD-4B0F-9F86-035C0D35571C}"/>
    <cellStyle name="Input 2 2 2 13" xfId="15014" xr:uid="{CF4ACB15-E582-4B89-A131-85B1590BEF40}"/>
    <cellStyle name="Input 2 2 2 14" xfId="15015" xr:uid="{205EC971-4F24-4664-9F86-0351A7170A84}"/>
    <cellStyle name="Input 2 2 2 15" xfId="42763" xr:uid="{B03B422D-459F-44D3-ADD1-86822C44A986}"/>
    <cellStyle name="Input 2 2 2 2" xfId="15016" xr:uid="{1C2A9208-E8A6-401C-AEDE-88DC10B3BF4D}"/>
    <cellStyle name="Input 2 2 2 2 2" xfId="15017" xr:uid="{EAD7E020-A498-41B4-8708-9488A2C3444D}"/>
    <cellStyle name="Input 2 2 2 2 2 2" xfId="15018" xr:uid="{CA1BF2B7-696C-4A6B-82C6-277BD73A60D6}"/>
    <cellStyle name="Input 2 2 2 2 2 3" xfId="15019" xr:uid="{FFF6D9B4-DD22-4EDF-81D0-2F92635D852C}"/>
    <cellStyle name="Input 2 2 2 2 3" xfId="15020" xr:uid="{6F2FFD72-31EE-4610-A52B-1D4E7A6AE02C}"/>
    <cellStyle name="Input 2 2 2 2 3 2" xfId="15021" xr:uid="{2D68D3CA-8B46-4BD0-9D4B-20EAA17FAA05}"/>
    <cellStyle name="Input 2 2 2 2 4" xfId="15022" xr:uid="{41BD1F49-FA3E-4B41-BAEE-E517F4000D85}"/>
    <cellStyle name="Input 2 2 2 2 4 2" xfId="15023" xr:uid="{1CB4BF0A-6EB1-4CC0-85A4-C09E060C9F8B}"/>
    <cellStyle name="Input 2 2 2 2 5" xfId="15024" xr:uid="{E0D46A7B-5B94-40D5-9C9E-12E6042A7709}"/>
    <cellStyle name="Input 2 2 2 2 6" xfId="15025" xr:uid="{83252C99-AC17-4D24-BAC4-A4C326CF8B49}"/>
    <cellStyle name="Input 2 2 2 2 7" xfId="15026" xr:uid="{A9A86144-470A-41A9-9DDC-2BD413A0D217}"/>
    <cellStyle name="Input 2 2 2 2 8" xfId="15027" xr:uid="{1942C23F-3068-46CA-B14F-34DEF292434A}"/>
    <cellStyle name="Input 2 2 2 3" xfId="15028" xr:uid="{A0B3C957-721C-44B7-A21A-54AB1541D3C5}"/>
    <cellStyle name="Input 2 2 2 3 2" xfId="15029" xr:uid="{7CFA4173-4158-4B19-9029-EFF038CACBC5}"/>
    <cellStyle name="Input 2 2 2 3 3" xfId="15030" xr:uid="{76A71B0E-7784-4D7E-A02E-CF86C546D474}"/>
    <cellStyle name="Input 2 2 2 4" xfId="15031" xr:uid="{A40A72CC-ACA5-449A-8736-F823F8854073}"/>
    <cellStyle name="Input 2 2 2 4 2" xfId="15032" xr:uid="{955C0DD6-F7D6-40B6-89D0-9751DA10422D}"/>
    <cellStyle name="Input 2 2 2 4 3" xfId="15033" xr:uid="{C0545690-6B24-4FCF-8748-A607739F8A42}"/>
    <cellStyle name="Input 2 2 2 5" xfId="15034" xr:uid="{81B10685-F892-4CD5-BE77-EC1BDA5A34F9}"/>
    <cellStyle name="Input 2 2 2 5 2" xfId="15035" xr:uid="{CEC96FB6-BAFE-45CB-A7CC-B3253393B2E3}"/>
    <cellStyle name="Input 2 2 2 5 3" xfId="15036" xr:uid="{2BD67F16-1BDA-4117-B89D-6E9C92D8BD51}"/>
    <cellStyle name="Input 2 2 2 6" xfId="15037" xr:uid="{C606EFD2-1DB3-405D-9320-2FD4021CF5C1}"/>
    <cellStyle name="Input 2 2 2 6 2" xfId="15038" xr:uid="{27DD0202-83E0-407F-B744-7113ECF2F314}"/>
    <cellStyle name="Input 2 2 2 6 3" xfId="15039" xr:uid="{9286D2A6-37E8-46C6-AB77-4BD6B95D5C13}"/>
    <cellStyle name="Input 2 2 2 7" xfId="15040" xr:uid="{37188948-4A53-4915-B85F-572751F2664F}"/>
    <cellStyle name="Input 2 2 2 7 2" xfId="15041" xr:uid="{98A99AEC-142B-4B06-A4F5-BD2B447997D7}"/>
    <cellStyle name="Input 2 2 2 7 3" xfId="15042" xr:uid="{FEB79E3B-136A-4D3B-BC38-5EE07B891044}"/>
    <cellStyle name="Input 2 2 2 8" xfId="15043" xr:uid="{13BA0FDB-B5CB-48D9-B274-B1B9799CEAE9}"/>
    <cellStyle name="Input 2 2 2 8 2" xfId="15044" xr:uid="{ED78AFA6-2B92-455F-AF4B-4FBD2E979FB3}"/>
    <cellStyle name="Input 2 2 2 8 3" xfId="15045" xr:uid="{41F2D6D7-9591-4486-B3E2-26320BDD1DC0}"/>
    <cellStyle name="Input 2 2 2 9" xfId="15046" xr:uid="{A7BB62AD-166D-4988-A25A-2C3485E70174}"/>
    <cellStyle name="Input 2 2 2 9 2" xfId="15047" xr:uid="{7191A529-057B-4FF4-8C33-69E4047C9EFF}"/>
    <cellStyle name="Input 2 2 2 9 3" xfId="15048" xr:uid="{6275376D-B003-43A3-80E5-EF4E5253D911}"/>
    <cellStyle name="Input 2 2 3" xfId="15049" xr:uid="{AEAC6A5B-6B2C-47E2-BF0E-E662B993D772}"/>
    <cellStyle name="Input 2 2 3 2" xfId="15050" xr:uid="{B01DF945-70E1-4FDA-94B8-5B02DA98533A}"/>
    <cellStyle name="Input 2 2 3 3" xfId="15051" xr:uid="{86A9DD07-3D31-41DC-998F-EC2CF791CFAF}"/>
    <cellStyle name="Input 2 2 3 4" xfId="15052" xr:uid="{479CB050-A1FE-49D6-841A-0077309B0208}"/>
    <cellStyle name="Input 2 2 3 5" xfId="15053" xr:uid="{D95F428C-7A20-4B86-BCC0-E8AAE88AB4F6}"/>
    <cellStyle name="Input 2 2 4" xfId="15054" xr:uid="{DF894301-A52F-4EFE-A6B8-C1048C1BCB3B}"/>
    <cellStyle name="Input 2 2 4 2" xfId="15055" xr:uid="{9B6405DB-3AFF-450B-BA63-1BD53E642807}"/>
    <cellStyle name="Input 2 2 4 3" xfId="15056" xr:uid="{B9DD63C5-2F08-420D-AB97-554A88FBC8C4}"/>
    <cellStyle name="Input 2 2 5" xfId="15057" xr:uid="{B2F1CE76-FD67-4613-8E67-DE0DA9599FA8}"/>
    <cellStyle name="Input 2 2 5 2" xfId="15058" xr:uid="{F10CEBA0-763C-416E-84DA-90F4D336D6A9}"/>
    <cellStyle name="Input 2 2 5 3" xfId="15059" xr:uid="{51B27A83-62BA-4D30-A1BC-92F15C1883F9}"/>
    <cellStyle name="Input 2 2 6" xfId="15060" xr:uid="{129B9A6F-1D15-40DC-8315-D7EFC2FA325E}"/>
    <cellStyle name="Input 2 2 6 2" xfId="15061" xr:uid="{849809DB-AF79-4DB7-9675-15AF03F3C572}"/>
    <cellStyle name="Input 2 2 6 3" xfId="15062" xr:uid="{E240AA5D-5F20-4563-9414-15F8E2FBC2AB}"/>
    <cellStyle name="Input 2 2 7" xfId="15063" xr:uid="{F7E57F32-C897-4940-B08A-ED0FAEA6ABF2}"/>
    <cellStyle name="Input 2 2 7 2" xfId="15064" xr:uid="{139861B7-2C90-42B5-AF76-789EAD3B7E0B}"/>
    <cellStyle name="Input 2 2 7 3" xfId="15065" xr:uid="{FD83AC00-E628-4582-84E9-8496A6FB6C27}"/>
    <cellStyle name="Input 2 2 8" xfId="15066" xr:uid="{7AF5662F-0B46-4B8C-9295-B0601FC35068}"/>
    <cellStyle name="Input 2 2 8 2" xfId="15067" xr:uid="{30E116D4-3728-41EC-AA88-C0B4BD9BBA8B}"/>
    <cellStyle name="Input 2 2 8 3" xfId="15068" xr:uid="{B4C3D423-BA16-4D61-A90A-C8BCAC0B9433}"/>
    <cellStyle name="Input 2 2 9" xfId="15069" xr:uid="{93DB45DA-EAC9-4248-898F-2EE141CCE2C4}"/>
    <cellStyle name="Input 2 2 9 2" xfId="15070" xr:uid="{4A683E3F-61DC-4F2D-A3C4-41DA2ABDA7C2}"/>
    <cellStyle name="Input 2 2 9 3" xfId="15071" xr:uid="{08471EC9-E33E-4071-827A-7A5BD73A2C53}"/>
    <cellStyle name="Input 2 20" xfId="15072" xr:uid="{8B4F8198-E808-4BD4-A25C-C539409EAFA0}"/>
    <cellStyle name="Input 2 20 2" xfId="15073" xr:uid="{65C61D39-196E-49AF-8C01-74D1FB317BF0}"/>
    <cellStyle name="Input 2 20 3" xfId="15074" xr:uid="{D4E48E0A-87F8-4826-8ACB-EF4FFF2225D2}"/>
    <cellStyle name="Input 2 21" xfId="15075" xr:uid="{A3168D6F-6FCF-41EA-A540-5A735614D695}"/>
    <cellStyle name="Input 2 21 2" xfId="15076" xr:uid="{BABA30E4-D9AA-4088-B5F8-501E3BB8028C}"/>
    <cellStyle name="Input 2 22" xfId="15077" xr:uid="{DB26D85C-B1BC-44B2-9DF9-7A5D95BFF0A9}"/>
    <cellStyle name="Input 2 23" xfId="15078" xr:uid="{3753082D-2820-4A6A-B8CA-06BC4B12633B}"/>
    <cellStyle name="Input 2 24" xfId="15079" xr:uid="{78570516-C0CD-4676-B459-8E0B66B414EC}"/>
    <cellStyle name="Input 2 25" xfId="42262" xr:uid="{4DF4D612-7A9C-4A3B-B749-1C3F5D2DF652}"/>
    <cellStyle name="Input 2 3" xfId="15080" xr:uid="{CA0742AC-F8A8-4C63-8825-5A81619B1A22}"/>
    <cellStyle name="Input 2 3 10" xfId="15081" xr:uid="{047EE21C-C8E2-493E-9FFE-5E4FE58168B0}"/>
    <cellStyle name="Input 2 3 10 2" xfId="15082" xr:uid="{99715D5B-DEBF-4DFC-9A65-82F313AB1989}"/>
    <cellStyle name="Input 2 3 10 3" xfId="15083" xr:uid="{0BFB5096-7C85-4427-B6CF-7EF7E7FF9D16}"/>
    <cellStyle name="Input 2 3 11" xfId="15084" xr:uid="{C3B761C6-562C-449E-BA67-C9243DE325B1}"/>
    <cellStyle name="Input 2 3 11 2" xfId="15085" xr:uid="{9AE7B816-4A5B-452D-8C77-FB8D5824B495}"/>
    <cellStyle name="Input 2 3 12" xfId="15086" xr:uid="{0C2FB393-A189-4BCB-8BF6-259DE7F0E5C0}"/>
    <cellStyle name="Input 2 3 13" xfId="15087" xr:uid="{D721750B-0760-434D-A423-9D2317996D2A}"/>
    <cellStyle name="Input 2 3 14" xfId="15088" xr:uid="{6B999CA0-58AA-429C-AF03-235C41B80ACA}"/>
    <cellStyle name="Input 2 3 15" xfId="42659" xr:uid="{0BBCC6BE-56BF-4B6A-B184-B45C1E8DA3EB}"/>
    <cellStyle name="Input 2 3 2" xfId="15089" xr:uid="{279ECB7E-CA3E-4BAD-9EEC-9145F6BA34C0}"/>
    <cellStyle name="Input 2 3 2 10" xfId="15090" xr:uid="{97CDF0F4-1CDE-4169-B4C6-09992C02022E}"/>
    <cellStyle name="Input 2 3 2 10 2" xfId="15091" xr:uid="{D3D4B704-9C23-42A4-9AC1-EDC0F8AD37E0}"/>
    <cellStyle name="Input 2 3 2 11" xfId="15092" xr:uid="{4330C30A-23CB-4EE1-8686-3AFBE1CCF370}"/>
    <cellStyle name="Input 2 3 2 12" xfId="15093" xr:uid="{96389E8F-862E-496F-A181-2D0FAC26E42B}"/>
    <cellStyle name="Input 2 3 2 13" xfId="42863" xr:uid="{7ED79C8F-E4D1-405D-8081-3473561546F8}"/>
    <cellStyle name="Input 2 3 2 2" xfId="15094" xr:uid="{95A843A5-49E9-4C06-B19D-C735B6A4C3A0}"/>
    <cellStyle name="Input 2 3 2 2 2" xfId="15095" xr:uid="{16E71C41-C2DA-47AF-8528-5156F8F1CD91}"/>
    <cellStyle name="Input 2 3 2 2 2 2" xfId="15096" xr:uid="{FB5719BB-DA05-47F2-8966-3157AD9C932B}"/>
    <cellStyle name="Input 2 3 2 2 2 3" xfId="15097" xr:uid="{4F07078C-A7AE-49D9-8B89-3FD7AAB28B74}"/>
    <cellStyle name="Input 2 3 2 2 3" xfId="15098" xr:uid="{9E2FF23E-1A6C-4462-92A9-66B5DC7584BC}"/>
    <cellStyle name="Input 2 3 2 2 3 2" xfId="15099" xr:uid="{103B59EC-6816-4328-920F-B64137AE7723}"/>
    <cellStyle name="Input 2 3 2 2 4" xfId="15100" xr:uid="{02A54299-D49F-4EE2-84E2-90D07C0E2A28}"/>
    <cellStyle name="Input 2 3 2 2 4 2" xfId="15101" xr:uid="{402415E5-4285-4210-B706-B58026EF5D6C}"/>
    <cellStyle name="Input 2 3 2 2 5" xfId="15102" xr:uid="{42CD82B8-31DA-49EE-9310-5405C9E61BD6}"/>
    <cellStyle name="Input 2 3 2 2 6" xfId="15103" xr:uid="{69130D1F-CE25-4EF9-9049-00322CFDAB39}"/>
    <cellStyle name="Input 2 3 2 2 7" xfId="15104" xr:uid="{0EAE7711-EBAF-436E-BB07-4F7533972700}"/>
    <cellStyle name="Input 2 3 2 2 8" xfId="15105" xr:uid="{1E5E0027-482D-4953-B0BE-88F203AA5364}"/>
    <cellStyle name="Input 2 3 2 3" xfId="15106" xr:uid="{7E687C91-B3E7-4446-9F8C-8D767DC7344D}"/>
    <cellStyle name="Input 2 3 2 3 2" xfId="15107" xr:uid="{3BC529DA-A935-41C1-914E-918D193C26BD}"/>
    <cellStyle name="Input 2 3 2 3 3" xfId="15108" xr:uid="{72F1E7DF-A645-4978-BEF7-EBCFACB29332}"/>
    <cellStyle name="Input 2 3 2 4" xfId="15109" xr:uid="{F611CD6D-D91A-44E7-B6DD-9CD696685F46}"/>
    <cellStyle name="Input 2 3 2 4 2" xfId="15110" xr:uid="{C87D4728-FE0B-49A0-A9B4-85B964472C9A}"/>
    <cellStyle name="Input 2 3 2 4 3" xfId="15111" xr:uid="{A1C9D6E2-B818-4FC1-BC14-9338AFEB560F}"/>
    <cellStyle name="Input 2 3 2 5" xfId="15112" xr:uid="{C04B2E5F-6CE0-49C9-9768-53092A92D22E}"/>
    <cellStyle name="Input 2 3 2 5 2" xfId="15113" xr:uid="{33059481-4A1E-4460-BF90-123016B0A544}"/>
    <cellStyle name="Input 2 3 2 5 3" xfId="15114" xr:uid="{5F1CC86E-6E54-4790-95B5-93BF99AD50B6}"/>
    <cellStyle name="Input 2 3 2 6" xfId="15115" xr:uid="{3F9505C8-2E08-4509-A249-BD0B83CE0B16}"/>
    <cellStyle name="Input 2 3 2 6 2" xfId="15116" xr:uid="{E8068B79-D894-41B1-A195-81E6A567DAD5}"/>
    <cellStyle name="Input 2 3 2 6 3" xfId="15117" xr:uid="{3260DF96-9484-46A2-8F2E-AF35D6C08B83}"/>
    <cellStyle name="Input 2 3 2 7" xfId="15118" xr:uid="{B6D34DF8-D8D9-4DF2-802C-C0FC3F4FE2D5}"/>
    <cellStyle name="Input 2 3 2 7 2" xfId="15119" xr:uid="{6A48ECA0-853C-46AD-9745-1AA7C16BFB01}"/>
    <cellStyle name="Input 2 3 2 7 3" xfId="15120" xr:uid="{B0654934-FE80-4FB7-9559-58C4BF2C3C9E}"/>
    <cellStyle name="Input 2 3 2 8" xfId="15121" xr:uid="{3C8992B6-1EAC-456D-A49F-FC1D18EAEC00}"/>
    <cellStyle name="Input 2 3 2 8 2" xfId="15122" xr:uid="{64D1F879-3970-47B6-B087-68B0609E03CC}"/>
    <cellStyle name="Input 2 3 2 8 3" xfId="15123" xr:uid="{F3495019-51CE-4AED-8CF8-CA1FBE6ABD9F}"/>
    <cellStyle name="Input 2 3 2 9" xfId="15124" xr:uid="{002F2F05-C79E-43A8-B8F3-49797D0003DC}"/>
    <cellStyle name="Input 2 3 2 9 2" xfId="15125" xr:uid="{E8807211-D662-48D4-A715-9C6DC3C2EB79}"/>
    <cellStyle name="Input 2 3 2 9 3" xfId="15126" xr:uid="{A1A3CB31-7C01-41E5-9305-942E6F7E339A}"/>
    <cellStyle name="Input 2 3 3" xfId="15127" xr:uid="{4C06B79C-AD65-4BA9-99CF-FDB5DDD85AE6}"/>
    <cellStyle name="Input 2 3 3 2" xfId="15128" xr:uid="{CBF3BA40-0A23-410D-92A8-438143E42354}"/>
    <cellStyle name="Input 2 3 3 3" xfId="15129" xr:uid="{A5351866-6AEC-4066-929C-C29FF58F62AF}"/>
    <cellStyle name="Input 2 3 3 4" xfId="15130" xr:uid="{0451435B-BE66-4327-8180-3EEB7DA1C188}"/>
    <cellStyle name="Input 2 3 4" xfId="15131" xr:uid="{2DFF021B-C83A-42F5-A8D8-F5624CDCD9DD}"/>
    <cellStyle name="Input 2 3 4 2" xfId="15132" xr:uid="{BDBBAC9F-2209-402D-BDEB-0EC107192B49}"/>
    <cellStyle name="Input 2 3 4 3" xfId="15133" xr:uid="{2B7281B3-908D-45B2-9721-D53666E90313}"/>
    <cellStyle name="Input 2 3 5" xfId="15134" xr:uid="{40DF1675-4F2D-46C6-85DB-5BEEB6DAB086}"/>
    <cellStyle name="Input 2 3 5 2" xfId="15135" xr:uid="{9453D725-6749-417E-BB96-836B5C3BBA95}"/>
    <cellStyle name="Input 2 3 5 3" xfId="15136" xr:uid="{64E27B3F-FFA9-4E19-8363-7541AC307861}"/>
    <cellStyle name="Input 2 3 6" xfId="15137" xr:uid="{4ED6151C-EA3B-4E15-B430-F9A2BE37EBAE}"/>
    <cellStyle name="Input 2 3 6 2" xfId="15138" xr:uid="{E0269C9E-332E-4373-971F-C1E5D4646290}"/>
    <cellStyle name="Input 2 3 6 3" xfId="15139" xr:uid="{A8D793F0-8181-49DD-A919-D55EA72E10C9}"/>
    <cellStyle name="Input 2 3 7" xfId="15140" xr:uid="{CF046CD0-8A08-4209-925A-4AD1709905A0}"/>
    <cellStyle name="Input 2 3 7 2" xfId="15141" xr:uid="{19B8F3AB-F58F-4B79-A70E-FC5F952055DA}"/>
    <cellStyle name="Input 2 3 7 3" xfId="15142" xr:uid="{58192ABE-8449-41A0-B826-F9AA05D8E918}"/>
    <cellStyle name="Input 2 3 8" xfId="15143" xr:uid="{5B7A2F46-250F-4630-AA73-6E85DAAA1397}"/>
    <cellStyle name="Input 2 3 8 2" xfId="15144" xr:uid="{6AE25A98-4922-469D-9903-2A9EC495C009}"/>
    <cellStyle name="Input 2 3 8 3" xfId="15145" xr:uid="{B5F0C717-0694-4164-BD2A-D641E0AC6A0E}"/>
    <cellStyle name="Input 2 3 9" xfId="15146" xr:uid="{6C2FE95F-CB4A-466F-89FB-B662A14234FD}"/>
    <cellStyle name="Input 2 3 9 2" xfId="15147" xr:uid="{9D1360E6-4A92-4C6B-A49E-A338853C1A4A}"/>
    <cellStyle name="Input 2 3 9 3" xfId="15148" xr:uid="{57F2E3E4-A054-4D01-A274-F14CC7712BE9}"/>
    <cellStyle name="Input 2 4" xfId="15149" xr:uid="{587D6305-1558-4F7F-B485-9DDBDA3605ED}"/>
    <cellStyle name="Input 2 4 10" xfId="15150" xr:uid="{7019DF9A-82A9-4FD3-B55B-C45B14F9EF46}"/>
    <cellStyle name="Input 2 4 10 2" xfId="15151" xr:uid="{F366D9A5-43E3-4EEB-A018-AF5911A11362}"/>
    <cellStyle name="Input 2 4 10 3" xfId="15152" xr:uid="{FC934DC0-F338-4813-AB27-9029F4C7C696}"/>
    <cellStyle name="Input 2 4 11" xfId="15153" xr:uid="{57FD5488-9B84-4877-BFC5-72C3537CB4E3}"/>
    <cellStyle name="Input 2 4 11 2" xfId="15154" xr:uid="{AA8A27B2-C930-48FA-AA07-69F0AEED2BF2}"/>
    <cellStyle name="Input 2 4 12" xfId="15155" xr:uid="{77D5DEBE-DCD2-4D80-BFF2-1EFA25A95D74}"/>
    <cellStyle name="Input 2 4 13" xfId="15156" xr:uid="{ADD49318-BD16-4D4C-9E07-F2A4C336A6DA}"/>
    <cellStyle name="Input 2 4 14" xfId="15157" xr:uid="{C20386B8-4339-4BA4-9989-AA2D0CE2640B}"/>
    <cellStyle name="Input 2 4 15" xfId="42667" xr:uid="{3CA7D59C-F8D5-4BA4-9B75-0B787787FDCB}"/>
    <cellStyle name="Input 2 4 2" xfId="15158" xr:uid="{98D735A0-AC7A-4880-B6A5-F465B80B5897}"/>
    <cellStyle name="Input 2 4 2 10" xfId="15159" xr:uid="{2C1941DA-2092-4BEB-ACEF-B15BC99F6036}"/>
    <cellStyle name="Input 2 4 2 10 2" xfId="15160" xr:uid="{D4E4DCE1-C8AC-4402-9812-B60A02EEBFF7}"/>
    <cellStyle name="Input 2 4 2 11" xfId="15161" xr:uid="{43A5A698-17B5-40AB-9880-7CFB9101A9A6}"/>
    <cellStyle name="Input 2 4 2 12" xfId="15162" xr:uid="{D7706FA8-8FA9-42A9-A471-1E54AD45A75D}"/>
    <cellStyle name="Input 2 4 2 13" xfId="42873" xr:uid="{00570E3D-C9BA-4161-8ED6-E6C5256529C4}"/>
    <cellStyle name="Input 2 4 2 2" xfId="15163" xr:uid="{DE644303-5BAA-4A75-9640-A3F55FFCD1C8}"/>
    <cellStyle name="Input 2 4 2 2 2" xfId="15164" xr:uid="{0CB8D783-250C-46F1-B25F-EDE0F0710B83}"/>
    <cellStyle name="Input 2 4 2 2 2 2" xfId="15165" xr:uid="{BC3BA24C-839E-4D3B-A97F-AFAC1FBE3AFE}"/>
    <cellStyle name="Input 2 4 2 2 2 3" xfId="15166" xr:uid="{0EA75FE5-BDE7-4340-A6B9-71BEB4DEAD2E}"/>
    <cellStyle name="Input 2 4 2 2 3" xfId="15167" xr:uid="{ABF7AA7C-3703-410F-9C79-EBCC28BFBDAD}"/>
    <cellStyle name="Input 2 4 2 2 3 2" xfId="15168" xr:uid="{07670A23-E2CD-4673-AB53-D148180B2EBA}"/>
    <cellStyle name="Input 2 4 2 2 4" xfId="15169" xr:uid="{9104EB73-9D1B-4FC4-9A3F-8FCF14C08002}"/>
    <cellStyle name="Input 2 4 2 2 4 2" xfId="15170" xr:uid="{4878460E-2257-4FEC-B308-BF3D6C23B45A}"/>
    <cellStyle name="Input 2 4 2 2 5" xfId="15171" xr:uid="{37E326A8-45C2-4362-A7C4-C27708C3338D}"/>
    <cellStyle name="Input 2 4 2 2 6" xfId="15172" xr:uid="{3B738F0B-B21B-49FB-850E-BE72216C10B8}"/>
    <cellStyle name="Input 2 4 2 2 7" xfId="15173" xr:uid="{A55F5B86-7768-492D-9410-26F22E897EEF}"/>
    <cellStyle name="Input 2 4 2 2 8" xfId="15174" xr:uid="{91D20D86-D6D7-48F7-A60E-506E10AFEF31}"/>
    <cellStyle name="Input 2 4 2 3" xfId="15175" xr:uid="{224DD786-968A-4073-84A8-6AB6F0567BBE}"/>
    <cellStyle name="Input 2 4 2 3 2" xfId="15176" xr:uid="{08139292-B4AA-47CC-A77D-0A49A36FAC94}"/>
    <cellStyle name="Input 2 4 2 3 3" xfId="15177" xr:uid="{D6CA540F-5AA0-4BE1-88C1-4C691145114E}"/>
    <cellStyle name="Input 2 4 2 4" xfId="15178" xr:uid="{877B2CA4-25FC-4879-AC49-4D58757A0FFB}"/>
    <cellStyle name="Input 2 4 2 4 2" xfId="15179" xr:uid="{82A5ED9E-4007-4419-AEFB-7B228F33AA3D}"/>
    <cellStyle name="Input 2 4 2 4 3" xfId="15180" xr:uid="{19E8BEC6-709F-48FD-9AF1-FCED41F48830}"/>
    <cellStyle name="Input 2 4 2 5" xfId="15181" xr:uid="{489076F3-58E2-48D5-97B2-0A7D47606925}"/>
    <cellStyle name="Input 2 4 2 5 2" xfId="15182" xr:uid="{9C6556DB-28F5-4E7C-82CB-315BFA751482}"/>
    <cellStyle name="Input 2 4 2 5 3" xfId="15183" xr:uid="{9D76FFA3-4FF6-48AB-8B7D-AB378A1A91AD}"/>
    <cellStyle name="Input 2 4 2 6" xfId="15184" xr:uid="{AACAE955-B97C-478D-841A-CDEA40E2AAB8}"/>
    <cellStyle name="Input 2 4 2 6 2" xfId="15185" xr:uid="{A97AF46C-A9FE-4102-A793-B6BC37D60EF7}"/>
    <cellStyle name="Input 2 4 2 6 3" xfId="15186" xr:uid="{0DB2DDF2-D32C-4778-B80A-FEEC16ABDCCE}"/>
    <cellStyle name="Input 2 4 2 7" xfId="15187" xr:uid="{83D8E361-69BB-43C8-B973-3649E64CBBF2}"/>
    <cellStyle name="Input 2 4 2 7 2" xfId="15188" xr:uid="{3875339B-8FCC-4CDA-9393-E444AC6AA382}"/>
    <cellStyle name="Input 2 4 2 7 3" xfId="15189" xr:uid="{95A3CE16-E4B8-45CC-B674-D77F40C9BCB3}"/>
    <cellStyle name="Input 2 4 2 8" xfId="15190" xr:uid="{E2FE1D00-061C-449B-AE3C-513D772AB3CB}"/>
    <cellStyle name="Input 2 4 2 8 2" xfId="15191" xr:uid="{3493E016-4515-4236-B34A-E9AD055BE59D}"/>
    <cellStyle name="Input 2 4 2 8 3" xfId="15192" xr:uid="{5ECEB8C9-C7B4-488A-966A-F5EA56205B18}"/>
    <cellStyle name="Input 2 4 2 9" xfId="15193" xr:uid="{7D69E493-32B6-4B6D-9030-2F03CE1D990E}"/>
    <cellStyle name="Input 2 4 2 9 2" xfId="15194" xr:uid="{53A7CA32-EA46-42D7-A447-C0B84D77B755}"/>
    <cellStyle name="Input 2 4 2 9 3" xfId="15195" xr:uid="{5A3B7038-7511-492D-917B-D17FF68A59CC}"/>
    <cellStyle name="Input 2 4 3" xfId="15196" xr:uid="{892AA694-DD20-4F08-B54A-C80A49C5BB12}"/>
    <cellStyle name="Input 2 4 3 2" xfId="15197" xr:uid="{9693AD94-3E3A-45B8-9287-4089B49F259C}"/>
    <cellStyle name="Input 2 4 3 3" xfId="15198" xr:uid="{E2E02657-1C16-48BD-9C40-A62C9C1A1667}"/>
    <cellStyle name="Input 2 4 3 4" xfId="15199" xr:uid="{2E2B2574-0BE9-47DB-990E-BB412CC1F914}"/>
    <cellStyle name="Input 2 4 4" xfId="15200" xr:uid="{A9017525-F684-4C09-B187-112D39CF0A7A}"/>
    <cellStyle name="Input 2 4 4 2" xfId="15201" xr:uid="{E82EE9AB-B3D6-4B61-B516-65ED66B9C472}"/>
    <cellStyle name="Input 2 4 4 3" xfId="15202" xr:uid="{FB8EC51C-C4A9-46CE-92EC-DA42A0630AD2}"/>
    <cellStyle name="Input 2 4 5" xfId="15203" xr:uid="{74AADF2C-BD44-4D82-A62B-B4DADE6111EE}"/>
    <cellStyle name="Input 2 4 5 2" xfId="15204" xr:uid="{D1E98B4B-96D6-4FD7-AD3F-01DF73994E70}"/>
    <cellStyle name="Input 2 4 5 3" xfId="15205" xr:uid="{367DBC7E-48F7-45FF-BD37-F44A276A3E87}"/>
    <cellStyle name="Input 2 4 6" xfId="15206" xr:uid="{07A74133-5087-4986-BE84-892D0CA2629C}"/>
    <cellStyle name="Input 2 4 6 2" xfId="15207" xr:uid="{4319E1D9-ED1D-4359-A180-06BBDF9900FE}"/>
    <cellStyle name="Input 2 4 6 3" xfId="15208" xr:uid="{B3ED6E1F-CD2A-493A-AED0-9E1064095B32}"/>
    <cellStyle name="Input 2 4 7" xfId="15209" xr:uid="{EE25ABEB-9633-4C2E-B97A-A00D14EA7C9F}"/>
    <cellStyle name="Input 2 4 7 2" xfId="15210" xr:uid="{28D3F49F-AE15-4AA6-A3BC-0FA9C8D139C0}"/>
    <cellStyle name="Input 2 4 7 3" xfId="15211" xr:uid="{2B993DB0-C900-4D95-8645-82C946AE55EE}"/>
    <cellStyle name="Input 2 4 8" xfId="15212" xr:uid="{27AC1F12-75A8-46EB-AE81-4C2E3D2B8D78}"/>
    <cellStyle name="Input 2 4 8 2" xfId="15213" xr:uid="{4CC52C2D-A301-49B9-8729-F13A0032EE70}"/>
    <cellStyle name="Input 2 4 8 3" xfId="15214" xr:uid="{E8244999-5655-47D6-87B2-E638CA8F78FA}"/>
    <cellStyle name="Input 2 4 9" xfId="15215" xr:uid="{6F90F944-EDB0-4F00-8C56-A3F77BC2A34C}"/>
    <cellStyle name="Input 2 4 9 2" xfId="15216" xr:uid="{1CAFD963-DAEB-46C7-9F56-AD16D4C6585C}"/>
    <cellStyle name="Input 2 4 9 3" xfId="15217" xr:uid="{76A56C4B-AAAB-4E80-A107-F6576325A9F2}"/>
    <cellStyle name="Input 2 5" xfId="15218" xr:uid="{E3D93F9E-8BFD-4166-BCC5-257456DFEF25}"/>
    <cellStyle name="Input 2 5 10" xfId="15219" xr:uid="{B3AE176E-C0F2-4066-9ED5-A73B46F079C0}"/>
    <cellStyle name="Input 2 5 10 2" xfId="15220" xr:uid="{B0E914DF-B8CB-4E55-B4E2-0FD2D97E6F1B}"/>
    <cellStyle name="Input 2 5 10 3" xfId="15221" xr:uid="{AA92BC46-936F-4DB4-9D04-CC431EA3E01B}"/>
    <cellStyle name="Input 2 5 11" xfId="15222" xr:uid="{6FD5FCE4-DA9A-4640-AC62-7FD1CC06820B}"/>
    <cellStyle name="Input 2 5 11 2" xfId="15223" xr:uid="{EB3EB53B-5E8D-4A1A-9C6B-A9F5FA8A261A}"/>
    <cellStyle name="Input 2 5 12" xfId="15224" xr:uid="{81D86D9F-5914-423A-AD47-37996812EF96}"/>
    <cellStyle name="Input 2 5 13" xfId="15225" xr:uid="{626FBDA4-6D20-40B2-AE4C-A9924EADD0CB}"/>
    <cellStyle name="Input 2 5 14" xfId="15226" xr:uid="{83B3E922-AF56-4190-B8C6-51B2313E30D6}"/>
    <cellStyle name="Input 2 5 15" xfId="42678" xr:uid="{8A6A46A1-5855-4102-9005-4CF2CA75F69A}"/>
    <cellStyle name="Input 2 5 2" xfId="15227" xr:uid="{27027782-078B-4434-9222-314A06F03441}"/>
    <cellStyle name="Input 2 5 2 10" xfId="15228" xr:uid="{37E8D147-7583-403E-BE7D-B452C9CA800E}"/>
    <cellStyle name="Input 2 5 2 10 2" xfId="15229" xr:uid="{4EF27ABA-19E5-4E25-88EE-C45466E7A22B}"/>
    <cellStyle name="Input 2 5 2 11" xfId="15230" xr:uid="{4E41FF34-C92C-4443-88D9-44F05FD49E12}"/>
    <cellStyle name="Input 2 5 2 12" xfId="15231" xr:uid="{3F301CFD-CBD7-437B-A719-ED173B7499CB}"/>
    <cellStyle name="Input 2 5 2 2" xfId="15232" xr:uid="{C3A4B2AB-BB15-4C7B-A158-13CF271D0D97}"/>
    <cellStyle name="Input 2 5 2 2 2" xfId="15233" xr:uid="{5FE1A696-43E9-4B51-84C8-360809F88D0D}"/>
    <cellStyle name="Input 2 5 2 2 2 2" xfId="15234" xr:uid="{506B2FCE-3E68-4B1D-B5E2-5F48C4AA2EBC}"/>
    <cellStyle name="Input 2 5 2 2 2 3" xfId="15235" xr:uid="{DA26B1A6-5DC0-45E6-90C3-7C73B6DBD71D}"/>
    <cellStyle name="Input 2 5 2 2 3" xfId="15236" xr:uid="{474F3BB7-8731-4387-A076-8384C8FC50A4}"/>
    <cellStyle name="Input 2 5 2 2 3 2" xfId="15237" xr:uid="{147340A6-11DD-471C-9C5D-2880A25DF213}"/>
    <cellStyle name="Input 2 5 2 2 4" xfId="15238" xr:uid="{2AB5DE01-21EB-473F-8C02-6F93407292E7}"/>
    <cellStyle name="Input 2 5 2 2 4 2" xfId="15239" xr:uid="{08851A2B-1C6C-45CC-80A9-1962FFD2FC9D}"/>
    <cellStyle name="Input 2 5 2 2 5" xfId="15240" xr:uid="{96FA96EF-A4EC-4F87-8222-296AE3DAE5E7}"/>
    <cellStyle name="Input 2 5 2 2 6" xfId="15241" xr:uid="{B913448E-CF58-4AE5-90EA-C20FA687A853}"/>
    <cellStyle name="Input 2 5 2 2 7" xfId="15242" xr:uid="{761B9B36-8222-451A-AE84-1973E8683CAB}"/>
    <cellStyle name="Input 2 5 2 2 8" xfId="15243" xr:uid="{35DF9104-D5B4-423B-AF6C-3FC995BAE50E}"/>
    <cellStyle name="Input 2 5 2 3" xfId="15244" xr:uid="{C3BDC34A-16B7-4D33-974B-F9323BD85A08}"/>
    <cellStyle name="Input 2 5 2 3 2" xfId="15245" xr:uid="{276A5810-184E-471B-85E7-F3798DFAB160}"/>
    <cellStyle name="Input 2 5 2 3 3" xfId="15246" xr:uid="{70BA6F07-0318-42D2-9946-D3E7B2A640A8}"/>
    <cellStyle name="Input 2 5 2 4" xfId="15247" xr:uid="{410E5A49-CA21-43B3-BCB5-4F027B4AD322}"/>
    <cellStyle name="Input 2 5 2 4 2" xfId="15248" xr:uid="{2B63B58D-303B-4ADF-90DF-A40F79071780}"/>
    <cellStyle name="Input 2 5 2 4 3" xfId="15249" xr:uid="{7CCBFD6E-1C56-4F28-A048-70EF9464A775}"/>
    <cellStyle name="Input 2 5 2 5" xfId="15250" xr:uid="{3CA219D5-35B3-4468-BF04-C0C3F38E4282}"/>
    <cellStyle name="Input 2 5 2 5 2" xfId="15251" xr:uid="{F70ECA72-A285-4057-9DB4-8CB0A5F4F50E}"/>
    <cellStyle name="Input 2 5 2 5 3" xfId="15252" xr:uid="{D3CF79DF-C613-41C3-A6F9-1D14F41611ED}"/>
    <cellStyle name="Input 2 5 2 6" xfId="15253" xr:uid="{9D57BD95-4123-41E4-9786-22A2323E775C}"/>
    <cellStyle name="Input 2 5 2 6 2" xfId="15254" xr:uid="{74BE077A-D929-477B-826A-D014E10D8547}"/>
    <cellStyle name="Input 2 5 2 6 3" xfId="15255" xr:uid="{3EB7E048-6504-43DA-97EB-C33E95EADE23}"/>
    <cellStyle name="Input 2 5 2 7" xfId="15256" xr:uid="{55515A4E-BAD1-42D5-AD60-C56A25D6A874}"/>
    <cellStyle name="Input 2 5 2 7 2" xfId="15257" xr:uid="{ABBAE0DD-79D2-4E31-A0C8-A20A13EFAB97}"/>
    <cellStyle name="Input 2 5 2 7 3" xfId="15258" xr:uid="{086506F3-AD75-4C67-B937-3A9FE023EAAE}"/>
    <cellStyle name="Input 2 5 2 8" xfId="15259" xr:uid="{17197180-093F-45E4-B24F-2386A86BE1D3}"/>
    <cellStyle name="Input 2 5 2 8 2" xfId="15260" xr:uid="{022319D3-0FD2-42B9-9AC8-AC376B43DAEC}"/>
    <cellStyle name="Input 2 5 2 8 3" xfId="15261" xr:uid="{7C7B818E-D4DD-47CA-BC8A-5BDAB244D1D2}"/>
    <cellStyle name="Input 2 5 2 9" xfId="15262" xr:uid="{9AE0CDDB-9A0A-4E48-92D3-2FFB458DA53C}"/>
    <cellStyle name="Input 2 5 2 9 2" xfId="15263" xr:uid="{560BB28A-4983-4A40-9896-039E15CF883F}"/>
    <cellStyle name="Input 2 5 2 9 3" xfId="15264" xr:uid="{A9FCDB37-D3D8-4AB1-9714-F6013A093F90}"/>
    <cellStyle name="Input 2 5 3" xfId="15265" xr:uid="{4C9870CB-303E-4B09-BD36-8B1BD2C7AAFB}"/>
    <cellStyle name="Input 2 5 3 2" xfId="15266" xr:uid="{0FDC9FD4-2811-41DC-8F1A-F9E25A26F2B1}"/>
    <cellStyle name="Input 2 5 3 3" xfId="15267" xr:uid="{BDDF5447-F014-4706-A8C8-4098FBE36F4E}"/>
    <cellStyle name="Input 2 5 3 4" xfId="15268" xr:uid="{5656424F-3F0D-470C-B3DC-6214CE84DB24}"/>
    <cellStyle name="Input 2 5 4" xfId="15269" xr:uid="{03D0D364-548A-46D6-84D1-2873481B80A7}"/>
    <cellStyle name="Input 2 5 4 2" xfId="15270" xr:uid="{7D874209-7193-47A4-8819-9DD6C5C96322}"/>
    <cellStyle name="Input 2 5 4 3" xfId="15271" xr:uid="{4AF385FE-8595-49B9-A137-9950C3A2E967}"/>
    <cellStyle name="Input 2 5 5" xfId="15272" xr:uid="{D95FCE9C-44D9-4391-90AD-CC217E89A58F}"/>
    <cellStyle name="Input 2 5 5 2" xfId="15273" xr:uid="{02F12A19-6B34-4E25-821E-9D3C19DEC250}"/>
    <cellStyle name="Input 2 5 5 3" xfId="15274" xr:uid="{8AFBB911-DF22-4C19-9F48-7ECE7CD9D50A}"/>
    <cellStyle name="Input 2 5 6" xfId="15275" xr:uid="{E4B9438A-CBDF-4827-81CF-150ECB25C190}"/>
    <cellStyle name="Input 2 5 6 2" xfId="15276" xr:uid="{7BB05BB8-CEFD-48A6-9585-91150C530EFC}"/>
    <cellStyle name="Input 2 5 6 3" xfId="15277" xr:uid="{2AD61F95-E264-4CDA-973A-8000AE951A99}"/>
    <cellStyle name="Input 2 5 7" xfId="15278" xr:uid="{3B690FDA-732A-4B2A-998E-2D3BDFB48526}"/>
    <cellStyle name="Input 2 5 7 2" xfId="15279" xr:uid="{DDA0EF1E-1841-4299-80B7-163DAAA20C7D}"/>
    <cellStyle name="Input 2 5 7 3" xfId="15280" xr:uid="{5AA938B1-0E66-44AF-A87A-2473CDBC4AF6}"/>
    <cellStyle name="Input 2 5 8" xfId="15281" xr:uid="{F978E025-8C02-4734-A1E8-9EB3D8538B95}"/>
    <cellStyle name="Input 2 5 8 2" xfId="15282" xr:uid="{564DB5D9-A3BB-4F4F-BC93-30DB447706BF}"/>
    <cellStyle name="Input 2 5 8 3" xfId="15283" xr:uid="{DE16C2E8-7FC1-4417-9067-465D5AA75B37}"/>
    <cellStyle name="Input 2 5 9" xfId="15284" xr:uid="{FDF17B35-0D23-4351-9904-7CBE92C65D81}"/>
    <cellStyle name="Input 2 5 9 2" xfId="15285" xr:uid="{397590D0-D3A7-4D44-B29F-45321F603519}"/>
    <cellStyle name="Input 2 5 9 3" xfId="15286" xr:uid="{3352E992-AE43-4528-8482-EDA751FC6C19}"/>
    <cellStyle name="Input 2 6" xfId="15287" xr:uid="{C01BF0F3-10B5-47A7-90D6-95444DA64825}"/>
    <cellStyle name="Input 2 6 10" xfId="15288" xr:uid="{89C3CC9E-6530-4F37-B11B-934795CFDF7C}"/>
    <cellStyle name="Input 2 6 10 2" xfId="15289" xr:uid="{A2AAC96A-0BFD-4227-BEEC-1D108EBA479B}"/>
    <cellStyle name="Input 2 6 10 3" xfId="15290" xr:uid="{90BA7DBC-1688-4BD2-B2F2-5BE73B904AF9}"/>
    <cellStyle name="Input 2 6 11" xfId="15291" xr:uid="{EE3AF84D-F561-4D4E-9738-D02F787C06F0}"/>
    <cellStyle name="Input 2 6 11 2" xfId="15292" xr:uid="{95B38306-3E5F-4861-AB1F-9630363A32AC}"/>
    <cellStyle name="Input 2 6 12" xfId="15293" xr:uid="{466013A7-98B0-478A-A5CF-0B8A7B455696}"/>
    <cellStyle name="Input 2 6 13" xfId="15294" xr:uid="{EA59E06B-D86D-466D-AD93-A2782666718A}"/>
    <cellStyle name="Input 2 6 14" xfId="15295" xr:uid="{A11B484E-A68A-49EA-B94F-903492CCDB22}"/>
    <cellStyle name="Input 2 6 2" xfId="15296" xr:uid="{7DE49F2E-53DC-4BE8-930D-B306EE21A887}"/>
    <cellStyle name="Input 2 6 2 10" xfId="15297" xr:uid="{F1DE4700-4660-468C-A776-0D736FA93DB6}"/>
    <cellStyle name="Input 2 6 2 10 2" xfId="15298" xr:uid="{F443ED47-54DF-452C-B3A2-EBB71B279CFF}"/>
    <cellStyle name="Input 2 6 2 11" xfId="15299" xr:uid="{2183AD9D-8A8C-44FA-9C1E-BC9F36CB6883}"/>
    <cellStyle name="Input 2 6 2 12" xfId="15300" xr:uid="{D22BD294-8021-42C0-957C-BB04FAEA2849}"/>
    <cellStyle name="Input 2 6 2 2" xfId="15301" xr:uid="{A37C9AF5-6F9F-430D-A0AD-E499CBDEFC05}"/>
    <cellStyle name="Input 2 6 2 2 2" xfId="15302" xr:uid="{6EE44D6F-21FD-4F40-844E-8B254C31A441}"/>
    <cellStyle name="Input 2 6 2 2 2 2" xfId="15303" xr:uid="{99FD5312-F20E-4FFA-8593-ABB21855CE47}"/>
    <cellStyle name="Input 2 6 2 2 2 3" xfId="15304" xr:uid="{C56DCB03-594F-480F-9F1D-6A81049C58C6}"/>
    <cellStyle name="Input 2 6 2 2 3" xfId="15305" xr:uid="{3691A988-6A81-4BA9-AB0A-3D4FAC1E6419}"/>
    <cellStyle name="Input 2 6 2 2 3 2" xfId="15306" xr:uid="{88B2930F-3DCE-42C1-8345-9C8941A27D90}"/>
    <cellStyle name="Input 2 6 2 2 4" xfId="15307" xr:uid="{3D51465B-EE37-45A4-8EB3-353476B146FB}"/>
    <cellStyle name="Input 2 6 2 2 4 2" xfId="15308" xr:uid="{FCA4CC28-4B23-4EC4-83D5-C34B31F9B172}"/>
    <cellStyle name="Input 2 6 2 2 5" xfId="15309" xr:uid="{4F6CCE7E-FD81-47FC-8C45-B0BBC962EFC9}"/>
    <cellStyle name="Input 2 6 2 2 6" xfId="15310" xr:uid="{50B6D5AA-4CBA-45EC-AEA2-C97DB221FDDF}"/>
    <cellStyle name="Input 2 6 2 2 7" xfId="15311" xr:uid="{CEF208E3-C835-420D-92CB-0A0B2AA5B2DC}"/>
    <cellStyle name="Input 2 6 2 2 8" xfId="15312" xr:uid="{08BA6156-C989-4DC8-9DDC-C920BAA3E162}"/>
    <cellStyle name="Input 2 6 2 3" xfId="15313" xr:uid="{5071EE10-1CDD-481B-B133-304D26FC57B3}"/>
    <cellStyle name="Input 2 6 2 3 2" xfId="15314" xr:uid="{662DB797-36F8-411B-AA29-EF3FD7082CC0}"/>
    <cellStyle name="Input 2 6 2 3 3" xfId="15315" xr:uid="{A8D9E229-36F7-467D-955C-1A9DAE717317}"/>
    <cellStyle name="Input 2 6 2 4" xfId="15316" xr:uid="{4DEAC599-99A2-4A9A-8FF2-1A240F9B56FE}"/>
    <cellStyle name="Input 2 6 2 4 2" xfId="15317" xr:uid="{FEDD455B-9E69-4216-B436-2B03DA8605AA}"/>
    <cellStyle name="Input 2 6 2 4 3" xfId="15318" xr:uid="{DA68A6BA-FCEB-43AA-9187-2A2A4D64F595}"/>
    <cellStyle name="Input 2 6 2 5" xfId="15319" xr:uid="{75C78385-83AB-48EF-BDDD-2378F1B5EBDD}"/>
    <cellStyle name="Input 2 6 2 5 2" xfId="15320" xr:uid="{B555D1E0-1AC2-454A-865D-49FE5FAF24B1}"/>
    <cellStyle name="Input 2 6 2 5 3" xfId="15321" xr:uid="{66D19F9A-1D1E-4A02-B5DD-9DC29C259922}"/>
    <cellStyle name="Input 2 6 2 6" xfId="15322" xr:uid="{3A597404-6E20-488C-86D4-97F6F5D1470D}"/>
    <cellStyle name="Input 2 6 2 6 2" xfId="15323" xr:uid="{CB774F8F-4C73-4FDF-921D-D590404534E4}"/>
    <cellStyle name="Input 2 6 2 6 3" xfId="15324" xr:uid="{D546FED8-5C5A-4905-B71C-E48D1A201B18}"/>
    <cellStyle name="Input 2 6 2 7" xfId="15325" xr:uid="{020B99E0-AFF6-4150-99D1-8F3D8D81D4AA}"/>
    <cellStyle name="Input 2 6 2 7 2" xfId="15326" xr:uid="{7E5E1B49-0AFC-449B-8B9B-23A44DBEBE9A}"/>
    <cellStyle name="Input 2 6 2 7 3" xfId="15327" xr:uid="{836C228B-DF4D-4A3D-B4BD-8C105BD1D89F}"/>
    <cellStyle name="Input 2 6 2 8" xfId="15328" xr:uid="{6D098B0D-860E-418D-815C-3E28EEE6CDD4}"/>
    <cellStyle name="Input 2 6 2 8 2" xfId="15329" xr:uid="{2A7FF581-5619-4526-B11D-C180A36936E6}"/>
    <cellStyle name="Input 2 6 2 8 3" xfId="15330" xr:uid="{5D0CE9E0-3890-480E-BF8A-21A16981F14B}"/>
    <cellStyle name="Input 2 6 2 9" xfId="15331" xr:uid="{51956696-22BE-4015-954B-56E60A7E7591}"/>
    <cellStyle name="Input 2 6 2 9 2" xfId="15332" xr:uid="{A4CD17AD-6BA4-4566-9566-D6980D8DEDD5}"/>
    <cellStyle name="Input 2 6 2 9 3" xfId="15333" xr:uid="{C35B32B9-D038-458A-A696-5A67EB03CE57}"/>
    <cellStyle name="Input 2 6 3" xfId="15334" xr:uid="{35E53B36-9278-4456-ACCD-2E07E028E77E}"/>
    <cellStyle name="Input 2 6 3 2" xfId="15335" xr:uid="{9ACD9226-21FC-4643-AD01-084BBF83E4FB}"/>
    <cellStyle name="Input 2 6 3 3" xfId="15336" xr:uid="{9702EEA4-7E65-4703-ACCC-8E629D221DDE}"/>
    <cellStyle name="Input 2 6 3 4" xfId="15337" xr:uid="{97EE3688-BE21-4D3B-899E-991190B42F43}"/>
    <cellStyle name="Input 2 6 4" xfId="15338" xr:uid="{B4725356-2F99-442E-9098-5BCFE0C68E1C}"/>
    <cellStyle name="Input 2 6 4 2" xfId="15339" xr:uid="{9B40914A-B6F8-4994-931D-5FA92D0C3B02}"/>
    <cellStyle name="Input 2 6 4 3" xfId="15340" xr:uid="{D7841BFF-5188-4F8A-AD10-D83854ACF1CF}"/>
    <cellStyle name="Input 2 6 5" xfId="15341" xr:uid="{8B064591-7B18-4FA2-9683-D8A90D7208D2}"/>
    <cellStyle name="Input 2 6 5 2" xfId="15342" xr:uid="{E0297D34-9890-41E5-99E0-74FE4767C110}"/>
    <cellStyle name="Input 2 6 5 3" xfId="15343" xr:uid="{013E352E-F30B-463D-80FC-73AF0A2A31D4}"/>
    <cellStyle name="Input 2 6 6" xfId="15344" xr:uid="{AB32416B-BB7F-41FF-9815-BEC5436BFF1A}"/>
    <cellStyle name="Input 2 6 6 2" xfId="15345" xr:uid="{674142E3-16F0-4A0A-86D8-1AB13A4C76DB}"/>
    <cellStyle name="Input 2 6 6 3" xfId="15346" xr:uid="{A51E2187-DAEA-4FBE-B1E6-43364AA3C2C5}"/>
    <cellStyle name="Input 2 6 7" xfId="15347" xr:uid="{F7395E5A-E83D-4EB2-949B-65174675ED32}"/>
    <cellStyle name="Input 2 6 7 2" xfId="15348" xr:uid="{187F4671-88D1-4463-8188-529B01C57399}"/>
    <cellStyle name="Input 2 6 7 3" xfId="15349" xr:uid="{6BDC2C2B-3C85-4A44-B191-F4403702518E}"/>
    <cellStyle name="Input 2 6 8" xfId="15350" xr:uid="{C717C22A-F7BA-43AE-84DF-ACEDBE855955}"/>
    <cellStyle name="Input 2 6 8 2" xfId="15351" xr:uid="{70B4FA9F-FA90-409B-9B3C-E0122E4B7AAF}"/>
    <cellStyle name="Input 2 6 8 3" xfId="15352" xr:uid="{38F0350B-9A3A-4D6F-8043-7974534FC8D9}"/>
    <cellStyle name="Input 2 6 9" xfId="15353" xr:uid="{E88DB655-4EDC-441A-B2D4-971974356377}"/>
    <cellStyle name="Input 2 6 9 2" xfId="15354" xr:uid="{A9DDE1A1-6792-4F10-9ED7-4731D2A150F2}"/>
    <cellStyle name="Input 2 6 9 3" xfId="15355" xr:uid="{DC60EB2F-EDF8-46A4-A38C-2CFBD1099ACD}"/>
    <cellStyle name="Input 2 7" xfId="15356" xr:uid="{8F9088C1-BD75-4739-886B-7D5692D3BB90}"/>
    <cellStyle name="Input 2 7 10" xfId="15357" xr:uid="{E355EBF2-393D-47AC-97F2-2CFE6CBE21BB}"/>
    <cellStyle name="Input 2 7 10 2" xfId="15358" xr:uid="{7AEB6159-5ACC-49FB-9857-E95469D11800}"/>
    <cellStyle name="Input 2 7 10 3" xfId="15359" xr:uid="{8DF3D0CF-CA60-4C55-8732-F495E70AE3C9}"/>
    <cellStyle name="Input 2 7 11" xfId="15360" xr:uid="{FC25413C-11F0-49AE-AAB1-C5BDE6214C34}"/>
    <cellStyle name="Input 2 7 11 2" xfId="15361" xr:uid="{293DE382-35E8-4512-A518-D70BF533F761}"/>
    <cellStyle name="Input 2 7 12" xfId="15362" xr:uid="{47A4A85A-2998-41AD-A8F6-A95A3B767113}"/>
    <cellStyle name="Input 2 7 13" xfId="15363" xr:uid="{4DBB9B6D-2302-45FD-962D-9DA3917A8D8C}"/>
    <cellStyle name="Input 2 7 14" xfId="15364" xr:uid="{8FF6DC3C-ACB0-44F6-908C-9EE0A25071D0}"/>
    <cellStyle name="Input 2 7 2" xfId="15365" xr:uid="{4E99EBE7-110E-4C14-A9A1-BEE09467E528}"/>
    <cellStyle name="Input 2 7 2 10" xfId="15366" xr:uid="{967A8CFE-0A89-4D87-B0F0-87D6D473F1A4}"/>
    <cellStyle name="Input 2 7 2 10 2" xfId="15367" xr:uid="{F9834890-64A2-4056-B88E-CC156AF97276}"/>
    <cellStyle name="Input 2 7 2 11" xfId="15368" xr:uid="{9C762DA2-A071-4281-AFBA-FA396A1C8F49}"/>
    <cellStyle name="Input 2 7 2 12" xfId="15369" xr:uid="{C8DE0025-6AC1-436A-85AB-3A00F67C9AA0}"/>
    <cellStyle name="Input 2 7 2 2" xfId="15370" xr:uid="{A90A2FBC-AB33-4C0D-BA4D-DA9F868681D9}"/>
    <cellStyle name="Input 2 7 2 2 2" xfId="15371" xr:uid="{8F67277C-DA47-449D-9784-87FB41E4E709}"/>
    <cellStyle name="Input 2 7 2 2 2 2" xfId="15372" xr:uid="{C3A332AA-9A7A-4ECB-A7BC-42F21D1C5446}"/>
    <cellStyle name="Input 2 7 2 2 2 3" xfId="15373" xr:uid="{345DF19D-AD86-4D28-A756-915423796290}"/>
    <cellStyle name="Input 2 7 2 2 3" xfId="15374" xr:uid="{7570C6B3-52AC-4194-8B9B-50CAA1E237BC}"/>
    <cellStyle name="Input 2 7 2 2 3 2" xfId="15375" xr:uid="{C80DE823-0AC5-4CCA-BF28-2CA341CB3A6B}"/>
    <cellStyle name="Input 2 7 2 2 4" xfId="15376" xr:uid="{54F69155-BA9A-4795-8E2F-2DE43A65B40A}"/>
    <cellStyle name="Input 2 7 2 2 4 2" xfId="15377" xr:uid="{295B1F6A-1496-4110-9756-6E09D1FBF590}"/>
    <cellStyle name="Input 2 7 2 2 5" xfId="15378" xr:uid="{1C64CCC8-FA99-4DD0-BC33-146888EE3583}"/>
    <cellStyle name="Input 2 7 2 2 6" xfId="15379" xr:uid="{138870C5-0925-411D-B696-FB275AB267CE}"/>
    <cellStyle name="Input 2 7 2 2 7" xfId="15380" xr:uid="{F163CEEE-0EAE-4B2B-813B-0D7CE7C4C26E}"/>
    <cellStyle name="Input 2 7 2 2 8" xfId="15381" xr:uid="{237C721E-04B9-48E6-B46B-07E559907E92}"/>
    <cellStyle name="Input 2 7 2 3" xfId="15382" xr:uid="{E38223CA-1F13-44AD-9CAF-E4A579C5745F}"/>
    <cellStyle name="Input 2 7 2 3 2" xfId="15383" xr:uid="{ECC44E16-1F35-4DED-8727-DF92205DE6FA}"/>
    <cellStyle name="Input 2 7 2 3 3" xfId="15384" xr:uid="{C02B7771-CDAF-4862-8E31-F75928960C8B}"/>
    <cellStyle name="Input 2 7 2 4" xfId="15385" xr:uid="{9E903EF4-5066-4AED-BF21-F5ED876134A8}"/>
    <cellStyle name="Input 2 7 2 4 2" xfId="15386" xr:uid="{5DAE2E94-323C-4411-9EF0-2D2D4EFF61EB}"/>
    <cellStyle name="Input 2 7 2 4 3" xfId="15387" xr:uid="{6C48CDE9-A97B-4FE5-8FFE-7FA0F9CB688B}"/>
    <cellStyle name="Input 2 7 2 5" xfId="15388" xr:uid="{0594EAB6-3652-4F1D-AF91-E640CC0719AB}"/>
    <cellStyle name="Input 2 7 2 5 2" xfId="15389" xr:uid="{16E9BEF3-F31D-400E-ACC5-91F37EC4A922}"/>
    <cellStyle name="Input 2 7 2 5 3" xfId="15390" xr:uid="{53020FC6-BF2A-4B4B-83DA-61ED3C116BD2}"/>
    <cellStyle name="Input 2 7 2 6" xfId="15391" xr:uid="{C9E54FB7-60F0-4C49-9008-80960430C14E}"/>
    <cellStyle name="Input 2 7 2 6 2" xfId="15392" xr:uid="{03413B9E-C367-45FB-B70B-D8A5EE5CBACE}"/>
    <cellStyle name="Input 2 7 2 6 3" xfId="15393" xr:uid="{1FB991ED-E747-4FA2-84DF-C0EFE59CDF2F}"/>
    <cellStyle name="Input 2 7 2 7" xfId="15394" xr:uid="{EF338928-5F4E-49A0-926D-D03BDB2BD11A}"/>
    <cellStyle name="Input 2 7 2 7 2" xfId="15395" xr:uid="{20C7A075-60AD-4C26-ACBF-F15D079190CD}"/>
    <cellStyle name="Input 2 7 2 7 3" xfId="15396" xr:uid="{2036AD26-F9F2-4194-A0D1-A40F138E28E8}"/>
    <cellStyle name="Input 2 7 2 8" xfId="15397" xr:uid="{F04042EC-1646-498D-ABE0-42474B8AE923}"/>
    <cellStyle name="Input 2 7 2 8 2" xfId="15398" xr:uid="{6E1EC394-A6DA-4030-AB05-65E584944B2E}"/>
    <cellStyle name="Input 2 7 2 8 3" xfId="15399" xr:uid="{98D0ED18-C8BD-46DD-8E7B-5F7298B1DBB8}"/>
    <cellStyle name="Input 2 7 2 9" xfId="15400" xr:uid="{AFBBCC9F-263F-486B-8BE0-27026C98F40A}"/>
    <cellStyle name="Input 2 7 2 9 2" xfId="15401" xr:uid="{FAEE0E02-07FF-4527-9CC7-C246797EF8A0}"/>
    <cellStyle name="Input 2 7 2 9 3" xfId="15402" xr:uid="{514557AF-A699-473A-BAE2-E570DDF45E86}"/>
    <cellStyle name="Input 2 7 3" xfId="15403" xr:uid="{DE27FC55-DBBA-48B2-A649-EE127ECE36F1}"/>
    <cellStyle name="Input 2 7 3 2" xfId="15404" xr:uid="{3B62BCE8-9195-4ADC-8B4E-12976531BB17}"/>
    <cellStyle name="Input 2 7 3 3" xfId="15405" xr:uid="{67596422-5C62-4755-AA0E-F09BDEBE59CC}"/>
    <cellStyle name="Input 2 7 3 4" xfId="15406" xr:uid="{7EB78970-80AD-41C4-8ADC-EB5F56E255B9}"/>
    <cellStyle name="Input 2 7 4" xfId="15407" xr:uid="{DF957B8D-5EF5-4066-B4C3-113D5AED40DE}"/>
    <cellStyle name="Input 2 7 4 2" xfId="15408" xr:uid="{D1350DBF-E71B-4825-85D1-9D75B5B88985}"/>
    <cellStyle name="Input 2 7 4 3" xfId="15409" xr:uid="{B7B08DE6-64A4-4090-9BB8-F86240E9D2CF}"/>
    <cellStyle name="Input 2 7 5" xfId="15410" xr:uid="{73D50050-8937-40EA-8F2E-786485EC9944}"/>
    <cellStyle name="Input 2 7 5 2" xfId="15411" xr:uid="{3208B6DF-766D-4A5C-8BAE-3E1A360CE924}"/>
    <cellStyle name="Input 2 7 5 3" xfId="15412" xr:uid="{1C348BF3-DA37-448B-BDFF-4A26DDC88A4C}"/>
    <cellStyle name="Input 2 7 6" xfId="15413" xr:uid="{922BBCEA-E3B7-4835-A109-7612D0AF17F4}"/>
    <cellStyle name="Input 2 7 6 2" xfId="15414" xr:uid="{92B4E851-34AB-4AE2-9680-DC5C0227418F}"/>
    <cellStyle name="Input 2 7 6 3" xfId="15415" xr:uid="{157E4269-ED97-4B77-BF37-5D6E8E43FD4B}"/>
    <cellStyle name="Input 2 7 7" xfId="15416" xr:uid="{66367CDB-4A07-492B-9894-95A5812A6181}"/>
    <cellStyle name="Input 2 7 7 2" xfId="15417" xr:uid="{E4B30DAC-439B-484F-91AC-27112DBB94C8}"/>
    <cellStyle name="Input 2 7 7 3" xfId="15418" xr:uid="{8154809F-DDA7-4FCB-BE63-66743AFEEE4B}"/>
    <cellStyle name="Input 2 7 8" xfId="15419" xr:uid="{4AA8FE84-A953-483A-8FED-40F72E3F1902}"/>
    <cellStyle name="Input 2 7 8 2" xfId="15420" xr:uid="{67660E8D-F1EA-40DE-B11A-3AA2104222B4}"/>
    <cellStyle name="Input 2 7 8 3" xfId="15421" xr:uid="{28D0A121-2F3B-49C9-AD60-EF07828F2EBD}"/>
    <cellStyle name="Input 2 7 9" xfId="15422" xr:uid="{308F7493-621A-4735-B02F-67889F3B4FE0}"/>
    <cellStyle name="Input 2 7 9 2" xfId="15423" xr:uid="{F6F896D5-DBEE-4DDE-87B5-5D4B7F23661C}"/>
    <cellStyle name="Input 2 7 9 3" xfId="15424" xr:uid="{96D7356A-D7DE-45F7-A60C-92665282969C}"/>
    <cellStyle name="Input 2 8" xfId="15425" xr:uid="{AE1CEEAF-D6DE-4CD6-ABF7-13A5801887D6}"/>
    <cellStyle name="Input 2 8 10" xfId="15426" xr:uid="{25336991-9F00-49AB-99F1-DAF653B1391B}"/>
    <cellStyle name="Input 2 8 10 2" xfId="15427" xr:uid="{08D4C43D-71C1-461D-B4B3-7925403D0562}"/>
    <cellStyle name="Input 2 8 10 3" xfId="15428" xr:uid="{558216F7-5B92-4568-B6B3-26CDC102A14C}"/>
    <cellStyle name="Input 2 8 11" xfId="15429" xr:uid="{3013ABD7-CBBE-4D74-8E2C-C0243F650DDA}"/>
    <cellStyle name="Input 2 8 11 2" xfId="15430" xr:uid="{B8A6D2B6-D983-4BFB-8001-556A140C8A04}"/>
    <cellStyle name="Input 2 8 12" xfId="15431" xr:uid="{93ECC7FF-8EF3-4274-9F81-F53A2985898C}"/>
    <cellStyle name="Input 2 8 13" xfId="15432" xr:uid="{E5FEA14B-B782-486C-AFAE-0C990A1B6D6B}"/>
    <cellStyle name="Input 2 8 14" xfId="15433" xr:uid="{DCB112A6-6CF0-4809-A870-9639958554CB}"/>
    <cellStyle name="Input 2 8 2" xfId="15434" xr:uid="{FBF3E405-C3D1-4DB0-9E21-8FF3041929BF}"/>
    <cellStyle name="Input 2 8 2 10" xfId="15435" xr:uid="{9FCE81C4-FE56-4BD8-AF77-7C40D122902A}"/>
    <cellStyle name="Input 2 8 2 10 2" xfId="15436" xr:uid="{B25A13DD-E838-47BB-9686-419BD3B08554}"/>
    <cellStyle name="Input 2 8 2 11" xfId="15437" xr:uid="{AE4E81A8-09B8-4D5C-A77E-C6999980226D}"/>
    <cellStyle name="Input 2 8 2 12" xfId="15438" xr:uid="{36A7B070-E393-4538-A1E1-0B0B66F13AC4}"/>
    <cellStyle name="Input 2 8 2 2" xfId="15439" xr:uid="{256923B0-2A0F-4F3D-9C53-5F69E343CA8C}"/>
    <cellStyle name="Input 2 8 2 2 2" xfId="15440" xr:uid="{838CE922-8510-4041-A5E6-E1E1F3134E69}"/>
    <cellStyle name="Input 2 8 2 2 2 2" xfId="15441" xr:uid="{E9F7ED7B-B1B8-493E-AA24-1D15655A0BD6}"/>
    <cellStyle name="Input 2 8 2 2 2 3" xfId="15442" xr:uid="{485C2EBF-6E9B-49F6-9538-032BAA227659}"/>
    <cellStyle name="Input 2 8 2 2 3" xfId="15443" xr:uid="{914FC0F6-78EA-4032-9294-86A80182DE2C}"/>
    <cellStyle name="Input 2 8 2 2 3 2" xfId="15444" xr:uid="{A2ACD3F6-7147-447D-8C8E-ECBDE0DD90FA}"/>
    <cellStyle name="Input 2 8 2 2 4" xfId="15445" xr:uid="{BF60D8A1-98FE-4F2D-A0DE-AABAF2E0D1CA}"/>
    <cellStyle name="Input 2 8 2 2 4 2" xfId="15446" xr:uid="{388098AD-0E8A-426F-8ED9-657ACB667258}"/>
    <cellStyle name="Input 2 8 2 2 5" xfId="15447" xr:uid="{63BA5FAD-0899-4000-9D75-BF3A90758545}"/>
    <cellStyle name="Input 2 8 2 2 6" xfId="15448" xr:uid="{B2B3A614-B409-49E3-BBE7-571153356B84}"/>
    <cellStyle name="Input 2 8 2 2 7" xfId="15449" xr:uid="{FB40C98B-6D0D-411D-8F00-9A42C4CAC7EB}"/>
    <cellStyle name="Input 2 8 2 2 8" xfId="15450" xr:uid="{B739E5AD-AA94-48C0-BBDF-3AEC53779A5E}"/>
    <cellStyle name="Input 2 8 2 3" xfId="15451" xr:uid="{96B72041-55FB-4941-B138-429D53601EF2}"/>
    <cellStyle name="Input 2 8 2 3 2" xfId="15452" xr:uid="{B86AB33E-51F0-4568-8EBD-4279EB4948D3}"/>
    <cellStyle name="Input 2 8 2 3 3" xfId="15453" xr:uid="{D86A45D6-D01A-4BBD-BDDA-E3C8F7974225}"/>
    <cellStyle name="Input 2 8 2 4" xfId="15454" xr:uid="{1E34B5CA-B019-4B65-BC77-17C947C4A5F5}"/>
    <cellStyle name="Input 2 8 2 4 2" xfId="15455" xr:uid="{6B7DF784-1C16-420C-B139-8D8EF21E2BD8}"/>
    <cellStyle name="Input 2 8 2 4 3" xfId="15456" xr:uid="{17D43DEC-038C-4E00-B674-B27144A4BBB3}"/>
    <cellStyle name="Input 2 8 2 5" xfId="15457" xr:uid="{E79869B4-2199-49FA-AF50-C32C213F74B0}"/>
    <cellStyle name="Input 2 8 2 5 2" xfId="15458" xr:uid="{2825B855-E68F-42C7-99E0-7D7D0B9C0873}"/>
    <cellStyle name="Input 2 8 2 5 3" xfId="15459" xr:uid="{16D5857F-3881-45A0-9847-BD9D40AA0B40}"/>
    <cellStyle name="Input 2 8 2 6" xfId="15460" xr:uid="{37C76D2F-210B-4440-92AD-4194DB45193B}"/>
    <cellStyle name="Input 2 8 2 6 2" xfId="15461" xr:uid="{3D27C68A-624A-427F-B7CD-5C9157049D0E}"/>
    <cellStyle name="Input 2 8 2 6 3" xfId="15462" xr:uid="{A98757E4-7832-4865-9B24-AB179CF31EAF}"/>
    <cellStyle name="Input 2 8 2 7" xfId="15463" xr:uid="{D25D5100-B392-43A7-BBDF-BFC2E6B2268D}"/>
    <cellStyle name="Input 2 8 2 7 2" xfId="15464" xr:uid="{C7E7C9F0-AD8C-4013-9DBE-CC8D1592E4E4}"/>
    <cellStyle name="Input 2 8 2 7 3" xfId="15465" xr:uid="{58D35489-1208-4857-910D-F9EB0C50A314}"/>
    <cellStyle name="Input 2 8 2 8" xfId="15466" xr:uid="{733A9BF8-E95D-4B86-884F-3A3E4B0D1A39}"/>
    <cellStyle name="Input 2 8 2 8 2" xfId="15467" xr:uid="{3C57E7D3-1257-4332-8429-59039DD2E8D7}"/>
    <cellStyle name="Input 2 8 2 8 3" xfId="15468" xr:uid="{806D3769-34A2-40F4-8CA5-2B65BF5B0F7C}"/>
    <cellStyle name="Input 2 8 2 9" xfId="15469" xr:uid="{D29FA9E6-0746-4779-9912-3BAE051852F7}"/>
    <cellStyle name="Input 2 8 2 9 2" xfId="15470" xr:uid="{03362D7F-B053-459F-9DDD-38337BEFA4BB}"/>
    <cellStyle name="Input 2 8 2 9 3" xfId="15471" xr:uid="{6EE1E8E4-5D06-4A8A-95BC-EE96C5F0F897}"/>
    <cellStyle name="Input 2 8 3" xfId="15472" xr:uid="{E7E54488-B60D-4B24-94C8-06AD075DD2D0}"/>
    <cellStyle name="Input 2 8 3 2" xfId="15473" xr:uid="{598E324E-00D9-434F-A9CA-D50AAD88BD04}"/>
    <cellStyle name="Input 2 8 3 3" xfId="15474" xr:uid="{CB31CC3D-6A9D-4079-914E-FF62192670B6}"/>
    <cellStyle name="Input 2 8 3 4" xfId="15475" xr:uid="{D07984F9-DAD4-4533-9F69-D38AB81E6A74}"/>
    <cellStyle name="Input 2 8 4" xfId="15476" xr:uid="{AD05BC2F-4763-4D8F-9AB7-B65FD5AD12BD}"/>
    <cellStyle name="Input 2 8 4 2" xfId="15477" xr:uid="{407E6E4D-87E9-47CF-A90C-3D26FEB4F5C4}"/>
    <cellStyle name="Input 2 8 4 3" xfId="15478" xr:uid="{6C724A81-20FC-4851-9AA9-215E359DC24B}"/>
    <cellStyle name="Input 2 8 5" xfId="15479" xr:uid="{D00490A8-592A-46A2-B5AD-F7A7E8C8286C}"/>
    <cellStyle name="Input 2 8 5 2" xfId="15480" xr:uid="{CC1194B3-FD82-4128-8E54-C68448DBA118}"/>
    <cellStyle name="Input 2 8 5 3" xfId="15481" xr:uid="{58A9E57E-D701-445A-8CF1-163B7EE97E55}"/>
    <cellStyle name="Input 2 8 6" xfId="15482" xr:uid="{F3B65CED-D306-4AEB-8F1E-C2634BDFF0F6}"/>
    <cellStyle name="Input 2 8 6 2" xfId="15483" xr:uid="{0EB7C9EA-8981-4F3C-955B-46C7C885B8E8}"/>
    <cellStyle name="Input 2 8 6 3" xfId="15484" xr:uid="{F7CFA85B-0983-47F5-8FB4-2BF1EAB4B769}"/>
    <cellStyle name="Input 2 8 7" xfId="15485" xr:uid="{6DF3BC47-5FE1-4017-BC60-316350C403EB}"/>
    <cellStyle name="Input 2 8 7 2" xfId="15486" xr:uid="{D022D4B4-6639-4B98-97A7-BD8E026E829E}"/>
    <cellStyle name="Input 2 8 7 3" xfId="15487" xr:uid="{DD50419A-732C-4381-8FAD-4D124183796E}"/>
    <cellStyle name="Input 2 8 8" xfId="15488" xr:uid="{64CBB96C-CE93-41CA-A54A-E9948375E7B9}"/>
    <cellStyle name="Input 2 8 8 2" xfId="15489" xr:uid="{85D7FD4E-2870-4CF0-B34C-A497E4545714}"/>
    <cellStyle name="Input 2 8 8 3" xfId="15490" xr:uid="{112D7B04-5A0E-413F-87B1-13C282AB355B}"/>
    <cellStyle name="Input 2 8 9" xfId="15491" xr:uid="{F6693952-2F92-48BA-93A9-193FD4B318AF}"/>
    <cellStyle name="Input 2 8 9 2" xfId="15492" xr:uid="{726EF671-7FDB-4FCE-A408-DBB680690B28}"/>
    <cellStyle name="Input 2 8 9 3" xfId="15493" xr:uid="{939338A2-E070-4E08-8966-7D4C2F47E7B9}"/>
    <cellStyle name="Input 2 9" xfId="15494" xr:uid="{766170C2-A557-4B75-ADC3-78B921BD9F7B}"/>
    <cellStyle name="Input 2 9 10" xfId="15495" xr:uid="{1EB4EDE7-C515-458B-8E4F-E0373899FA9E}"/>
    <cellStyle name="Input 2 9 10 2" xfId="15496" xr:uid="{BB66390D-71AF-49FF-AC42-4D71E3FA92ED}"/>
    <cellStyle name="Input 2 9 10 3" xfId="15497" xr:uid="{04E22181-D06F-4DC1-9139-7070A0A24276}"/>
    <cellStyle name="Input 2 9 11" xfId="15498" xr:uid="{BFF01F98-1789-4308-8E86-96FD99D2A78B}"/>
    <cellStyle name="Input 2 9 11 2" xfId="15499" xr:uid="{F0CA4E61-B38F-4CAF-B2FC-7566C98E4650}"/>
    <cellStyle name="Input 2 9 12" xfId="15500" xr:uid="{EF339E49-48BE-4A15-BADD-71F164034F59}"/>
    <cellStyle name="Input 2 9 13" xfId="15501" xr:uid="{F136281C-27C2-4236-BA0C-CA9FEE30907D}"/>
    <cellStyle name="Input 2 9 14" xfId="15502" xr:uid="{64FEFC2C-9D91-4F1D-B6C0-C9233301FE16}"/>
    <cellStyle name="Input 2 9 2" xfId="15503" xr:uid="{64CB726B-828E-4797-8A1B-94E55CC7093F}"/>
    <cellStyle name="Input 2 9 2 10" xfId="15504" xr:uid="{042AABF6-24BE-4C70-9402-844BF2376D81}"/>
    <cellStyle name="Input 2 9 2 10 2" xfId="15505" xr:uid="{88595A79-71E0-4458-8C8F-364A26CF41DD}"/>
    <cellStyle name="Input 2 9 2 11" xfId="15506" xr:uid="{F67D46D1-4113-4268-9C2C-D572249B34BF}"/>
    <cellStyle name="Input 2 9 2 12" xfId="15507" xr:uid="{1B70B84D-8652-445D-9FBA-C36B9CF10930}"/>
    <cellStyle name="Input 2 9 2 2" xfId="15508" xr:uid="{DAA459B0-3EE0-4E44-A061-18363644404D}"/>
    <cellStyle name="Input 2 9 2 2 2" xfId="15509" xr:uid="{7B866231-0E95-4142-B037-39915123EEF3}"/>
    <cellStyle name="Input 2 9 2 2 2 2" xfId="15510" xr:uid="{41BC27EB-3D0C-4EED-98E9-7E18B04395D8}"/>
    <cellStyle name="Input 2 9 2 2 2 3" xfId="15511" xr:uid="{659F3AFD-37E7-4E51-BE4A-0C593F67EE0A}"/>
    <cellStyle name="Input 2 9 2 2 3" xfId="15512" xr:uid="{781FF3F7-39A9-4BA1-AEDF-9736B0F1AF44}"/>
    <cellStyle name="Input 2 9 2 2 3 2" xfId="15513" xr:uid="{0ED9AA27-B528-4286-A16E-67CDDFEFB504}"/>
    <cellStyle name="Input 2 9 2 2 4" xfId="15514" xr:uid="{F67FA0B6-74C6-4C6C-9833-8E99523B1C34}"/>
    <cellStyle name="Input 2 9 2 2 4 2" xfId="15515" xr:uid="{3812C124-1CE8-4155-87AC-7D5AC462D2C9}"/>
    <cellStyle name="Input 2 9 2 2 5" xfId="15516" xr:uid="{7B411620-964B-4F35-8C91-FE0F0C0C1A43}"/>
    <cellStyle name="Input 2 9 2 2 6" xfId="15517" xr:uid="{FF9052F9-7E76-4E31-A01F-48896421A2CD}"/>
    <cellStyle name="Input 2 9 2 2 7" xfId="15518" xr:uid="{D211CB43-9EA6-4BA1-856C-1B818C7C988C}"/>
    <cellStyle name="Input 2 9 2 2 8" xfId="15519" xr:uid="{9B1A89DB-663E-478E-AA74-AF445A295E38}"/>
    <cellStyle name="Input 2 9 2 3" xfId="15520" xr:uid="{4B1AAA05-2450-40FE-8035-9967C66CCD3F}"/>
    <cellStyle name="Input 2 9 2 3 2" xfId="15521" xr:uid="{0385A026-C47A-4561-9240-C27F928298F2}"/>
    <cellStyle name="Input 2 9 2 3 3" xfId="15522" xr:uid="{1DEEF814-2C0D-4D78-A224-D7FB17959171}"/>
    <cellStyle name="Input 2 9 2 4" xfId="15523" xr:uid="{83A4CCEC-BD04-4A3B-A5D6-0F18E9432C5F}"/>
    <cellStyle name="Input 2 9 2 4 2" xfId="15524" xr:uid="{12D19E6D-E92A-4984-8255-E74B8135DBF6}"/>
    <cellStyle name="Input 2 9 2 4 3" xfId="15525" xr:uid="{BD8A9E61-3127-4B56-8789-006BF2723FB9}"/>
    <cellStyle name="Input 2 9 2 5" xfId="15526" xr:uid="{42732BCA-40FA-4EA2-A45B-B45BFF38FE95}"/>
    <cellStyle name="Input 2 9 2 5 2" xfId="15527" xr:uid="{D71E47BC-07D5-44BC-B7EF-86D604F95D50}"/>
    <cellStyle name="Input 2 9 2 5 3" xfId="15528" xr:uid="{0B483352-162C-4718-9D61-28F2AC14FAEE}"/>
    <cellStyle name="Input 2 9 2 6" xfId="15529" xr:uid="{8DCCEF51-4112-4675-9786-4589CE379E6F}"/>
    <cellStyle name="Input 2 9 2 6 2" xfId="15530" xr:uid="{FDE557BC-CF99-4700-91DC-3A20EAC1D011}"/>
    <cellStyle name="Input 2 9 2 6 3" xfId="15531" xr:uid="{2C35D21A-3B82-44A8-B2CB-8247BC260DE4}"/>
    <cellStyle name="Input 2 9 2 7" xfId="15532" xr:uid="{B7FDEE3D-3CB6-41D3-A1CE-93013DAA4DE7}"/>
    <cellStyle name="Input 2 9 2 7 2" xfId="15533" xr:uid="{A5AEF422-CEF8-4B2E-9070-36B43E2DECC0}"/>
    <cellStyle name="Input 2 9 2 7 3" xfId="15534" xr:uid="{9624525E-279D-4D72-BF9D-D377DD96E0C5}"/>
    <cellStyle name="Input 2 9 2 8" xfId="15535" xr:uid="{2A4F6F35-FC69-40AB-88E5-CF04C6A9B9F5}"/>
    <cellStyle name="Input 2 9 2 8 2" xfId="15536" xr:uid="{FC3EF063-DB06-45E1-9457-B8C53BC65BA3}"/>
    <cellStyle name="Input 2 9 2 8 3" xfId="15537" xr:uid="{782B4FA4-EA86-4F39-911A-3F441BAEDEC1}"/>
    <cellStyle name="Input 2 9 2 9" xfId="15538" xr:uid="{6FD7625C-A105-4907-A99C-9A8104563F26}"/>
    <cellStyle name="Input 2 9 2 9 2" xfId="15539" xr:uid="{9AE4DB66-F9EC-4229-9530-A5E49F5CE68F}"/>
    <cellStyle name="Input 2 9 2 9 3" xfId="15540" xr:uid="{AE5598AD-A0A2-48CF-AF11-D3C8260F479D}"/>
    <cellStyle name="Input 2 9 3" xfId="15541" xr:uid="{CDA8DFE0-9635-453E-96E9-63A0D5860386}"/>
    <cellStyle name="Input 2 9 3 2" xfId="15542" xr:uid="{5191BB63-E82C-4837-89F0-9C112431AED3}"/>
    <cellStyle name="Input 2 9 3 3" xfId="15543" xr:uid="{53A596F2-FA17-48C9-BBFD-A0AAE194995B}"/>
    <cellStyle name="Input 2 9 3 4" xfId="15544" xr:uid="{FFE053B1-EFE7-4464-899C-C37F002469F5}"/>
    <cellStyle name="Input 2 9 4" xfId="15545" xr:uid="{821B16C9-CFF6-42C0-851B-A19C3B298DF5}"/>
    <cellStyle name="Input 2 9 4 2" xfId="15546" xr:uid="{9AFAF552-6DFE-4CFF-B296-D2A34B128C33}"/>
    <cellStyle name="Input 2 9 4 3" xfId="15547" xr:uid="{3EB2347F-E89A-45AE-8E89-77A5B397386F}"/>
    <cellStyle name="Input 2 9 5" xfId="15548" xr:uid="{5E2F52AA-6B4D-4582-8B33-221B1DB46D13}"/>
    <cellStyle name="Input 2 9 5 2" xfId="15549" xr:uid="{10F1C5D3-18B9-4D20-98B2-7D90D6107F20}"/>
    <cellStyle name="Input 2 9 5 3" xfId="15550" xr:uid="{F3A22DA8-A819-47AF-A0FF-331CB7106067}"/>
    <cellStyle name="Input 2 9 6" xfId="15551" xr:uid="{E1874241-6A7B-4EC2-AC2A-1986B69CEE2A}"/>
    <cellStyle name="Input 2 9 6 2" xfId="15552" xr:uid="{60CB21FD-0C2E-4316-BCA2-996E6CFF4974}"/>
    <cellStyle name="Input 2 9 6 3" xfId="15553" xr:uid="{09BDF248-9685-4418-979C-F2185571AC2D}"/>
    <cellStyle name="Input 2 9 7" xfId="15554" xr:uid="{F6148E77-2D1D-4009-AA35-08F1B93EE7E1}"/>
    <cellStyle name="Input 2 9 7 2" xfId="15555" xr:uid="{60D53CF5-C46C-4C19-A65E-D8F338712FD7}"/>
    <cellStyle name="Input 2 9 7 3" xfId="15556" xr:uid="{1F17096F-919D-47CE-B989-3E155E9AA19A}"/>
    <cellStyle name="Input 2 9 8" xfId="15557" xr:uid="{F4CA9C79-31F9-4B6E-96BC-0A356AE39D96}"/>
    <cellStyle name="Input 2 9 8 2" xfId="15558" xr:uid="{FDBCE6BE-C388-4742-B4B8-D90B3EA7AA00}"/>
    <cellStyle name="Input 2 9 8 3" xfId="15559" xr:uid="{400285CE-3DFC-4D94-A440-3C0663A938A2}"/>
    <cellStyle name="Input 2 9 9" xfId="15560" xr:uid="{DD657C05-87D2-44C0-8927-AF69D88E5E82}"/>
    <cellStyle name="Input 2 9 9 2" xfId="15561" xr:uid="{D455E1DD-E778-4493-A93F-C5F5CD201909}"/>
    <cellStyle name="Input 2 9 9 3" xfId="15562" xr:uid="{44AAF936-7CF9-41CD-B61A-7B4B9C38CF51}"/>
    <cellStyle name="Input 2_PrimaryEnergyPrices_TIMES" xfId="15563" xr:uid="{BC070B7A-F914-4951-A7DF-299FB846D72D}"/>
    <cellStyle name="Input 20 2" xfId="15564" xr:uid="{DC6B5F88-10D8-4047-8D2B-C94ACBA4D17A}"/>
    <cellStyle name="Input 20 2 2" xfId="15565" xr:uid="{153DE353-7A70-471F-B96E-8606E70C5F55}"/>
    <cellStyle name="Input 21 2" xfId="15566" xr:uid="{20C2242A-0F45-4109-A13F-5732CD235D23}"/>
    <cellStyle name="Input 21 2 2" xfId="15567" xr:uid="{E1F0635A-9C00-4E5B-8A63-79B4F238D727}"/>
    <cellStyle name="Input 22 2" xfId="15568" xr:uid="{9B7B8EFE-0C4E-4612-8632-AC58C10F9863}"/>
    <cellStyle name="Input 22 2 2" xfId="15569" xr:uid="{2B63D739-3B28-462D-9FED-D47FA2CC23EE}"/>
    <cellStyle name="Input 23 2" xfId="15570" xr:uid="{3076D4F9-B59D-40A6-9A1B-2227FAE6F231}"/>
    <cellStyle name="Input 23 2 2" xfId="15571" xr:uid="{6238A0FA-8F94-4CDF-A727-6E4BF72B0DD8}"/>
    <cellStyle name="Input 24 2" xfId="15572" xr:uid="{A282B53B-2802-4DD4-B5BF-35C61F2C4094}"/>
    <cellStyle name="Input 24 2 2" xfId="15573" xr:uid="{1B68383B-84B4-45AA-B203-7E852DCBA271}"/>
    <cellStyle name="Input 25 2" xfId="15574" xr:uid="{D6E696BB-CBC7-44F6-9F4A-DD940BA4C2F3}"/>
    <cellStyle name="Input 25 2 2" xfId="15575" xr:uid="{61D6470C-F124-4C64-A80A-EF9057CB50F1}"/>
    <cellStyle name="Input 26 2" xfId="15576" xr:uid="{EF6307E7-CA99-4D55-AC82-C0D9E8FBD3DC}"/>
    <cellStyle name="Input 26 2 2" xfId="15577" xr:uid="{7FF1B0BA-FE8D-41D9-8DAD-F732896EC1F1}"/>
    <cellStyle name="Input 27 2" xfId="15578" xr:uid="{B5830456-953D-4059-9465-C8A07EC3B683}"/>
    <cellStyle name="Input 27 2 2" xfId="15579" xr:uid="{8E6F1595-79DD-495C-8F2F-AC14A0C78A94}"/>
    <cellStyle name="Input 28 2" xfId="15580" xr:uid="{73C07427-5EF9-460A-A8E1-20F3409FDEB7}"/>
    <cellStyle name="Input 28 2 2" xfId="15581" xr:uid="{7A70C880-11DE-4348-B96E-B4517D38DCEA}"/>
    <cellStyle name="Input 29 2" xfId="15582" xr:uid="{6201DE84-3CBB-4BDD-A573-507CDDD27BDF}"/>
    <cellStyle name="Input 29 2 2" xfId="15583" xr:uid="{E048D2E6-6D4F-4B06-8FAD-323A9905F78A}"/>
    <cellStyle name="Input 3" xfId="15584" xr:uid="{088FDCDF-8091-4A4D-AF1C-292AA5799253}"/>
    <cellStyle name="Input 3 10" xfId="15585" xr:uid="{588218E1-7C05-4C38-8AE5-EF10DE38A21F}"/>
    <cellStyle name="Input 3 10 10" xfId="15586" xr:uid="{CD597370-D96A-48AE-96AF-EC0D61366D94}"/>
    <cellStyle name="Input 3 10 10 2" xfId="15587" xr:uid="{AEF41543-F26C-437D-B9F8-571FB5FEA200}"/>
    <cellStyle name="Input 3 10 10 3" xfId="15588" xr:uid="{9854F56A-EB6D-435F-9F9D-F5BB6F9296C1}"/>
    <cellStyle name="Input 3 10 11" xfId="15589" xr:uid="{96FD813F-1DD3-4A65-B6CE-496DCF13B9EC}"/>
    <cellStyle name="Input 3 10 11 2" xfId="15590" xr:uid="{4717FADB-2BE6-4D45-9C4B-7A43F3E16CE2}"/>
    <cellStyle name="Input 3 10 12" xfId="15591" xr:uid="{48099723-5F2D-4618-88B4-2AD7B6B53B7F}"/>
    <cellStyle name="Input 3 10 2" xfId="15592" xr:uid="{A82EC7E8-1A07-4A7F-B139-E2AC7BFCA809}"/>
    <cellStyle name="Input 3 10 2 10" xfId="15593" xr:uid="{990450E2-E1FC-4D91-88CE-CD6372C77C3C}"/>
    <cellStyle name="Input 3 10 2 10 2" xfId="15594" xr:uid="{1E884548-C2BD-41CD-A4E8-CB7C95C6F209}"/>
    <cellStyle name="Input 3 10 2 11" xfId="15595" xr:uid="{69E84C80-8F2E-40CD-A6D4-E11D62F36D3E}"/>
    <cellStyle name="Input 3 10 2 2" xfId="15596" xr:uid="{2B0B69CD-A771-4D80-AFE8-D1F4BC7035B2}"/>
    <cellStyle name="Input 3 10 2 2 2" xfId="15597" xr:uid="{A4EB867E-2E0C-41BB-8599-5CEEED778210}"/>
    <cellStyle name="Input 3 10 2 2 3" xfId="15598" xr:uid="{D0D24231-5CA2-4FC8-AFDA-A4C77498DF3B}"/>
    <cellStyle name="Input 3 10 2 2 4" xfId="15599" xr:uid="{D96639B5-7BC6-4F9F-B96B-A38878375054}"/>
    <cellStyle name="Input 3 10 2 3" xfId="15600" xr:uid="{423FCD82-14D2-472F-82F7-31E92E55C91F}"/>
    <cellStyle name="Input 3 10 2 3 2" xfId="15601" xr:uid="{F4AF2FCB-EF0F-4C46-ADFE-0081EE75AE1A}"/>
    <cellStyle name="Input 3 10 2 3 3" xfId="15602" xr:uid="{532BBEA5-1937-4268-BCF2-1270AEC505DF}"/>
    <cellStyle name="Input 3 10 2 4" xfId="15603" xr:uid="{89859AA0-E1AC-4D94-BADE-1317C3A30AD5}"/>
    <cellStyle name="Input 3 10 2 4 2" xfId="15604" xr:uid="{006BE387-14C9-4ADB-AA14-12177CBC6C3C}"/>
    <cellStyle name="Input 3 10 2 4 3" xfId="15605" xr:uid="{72694C96-220B-4D5E-8F3F-80A372BE5B6C}"/>
    <cellStyle name="Input 3 10 2 5" xfId="15606" xr:uid="{256554DE-454A-42B2-BDEC-CCDD6FD466DD}"/>
    <cellStyle name="Input 3 10 2 5 2" xfId="15607" xr:uid="{57A139ED-7C77-40BA-A2B5-A4DBBEAAFA76}"/>
    <cellStyle name="Input 3 10 2 5 3" xfId="15608" xr:uid="{91040F6A-79FE-468D-B4E4-379B9199DEC6}"/>
    <cellStyle name="Input 3 10 2 6" xfId="15609" xr:uid="{7E5C5F7F-94E3-406E-9394-95C6A686D5FB}"/>
    <cellStyle name="Input 3 10 2 6 2" xfId="15610" xr:uid="{DAEE8F4E-DE8F-44E1-887E-09EAE3039C0C}"/>
    <cellStyle name="Input 3 10 2 6 3" xfId="15611" xr:uid="{4B6F8F78-F062-4FE9-B0E6-1F57B63AA6A0}"/>
    <cellStyle name="Input 3 10 2 7" xfId="15612" xr:uid="{00D2087C-1CA3-44DE-B0AC-1B396CF687E9}"/>
    <cellStyle name="Input 3 10 2 7 2" xfId="15613" xr:uid="{4C8D6492-092F-44E6-AA72-26C37C4F081D}"/>
    <cellStyle name="Input 3 10 2 7 3" xfId="15614" xr:uid="{26F71F62-9F5C-4045-BF6D-249991EE81C5}"/>
    <cellStyle name="Input 3 10 2 8" xfId="15615" xr:uid="{E698A72C-2224-4E90-9F6F-2A19775C14F5}"/>
    <cellStyle name="Input 3 10 2 8 2" xfId="15616" xr:uid="{6E6EE94C-9A4B-43F7-A989-6D78252F2137}"/>
    <cellStyle name="Input 3 10 2 8 3" xfId="15617" xr:uid="{54F7A50C-CD8B-42DD-BE8F-004444779B2B}"/>
    <cellStyle name="Input 3 10 2 9" xfId="15618" xr:uid="{3E9131A5-F88B-4352-BED0-D8C8C2BEF664}"/>
    <cellStyle name="Input 3 10 2 9 2" xfId="15619" xr:uid="{1718285D-5BB9-4695-9143-0119BE3358C3}"/>
    <cellStyle name="Input 3 10 2 9 3" xfId="15620" xr:uid="{7FD3C9AA-4BA0-48AF-AC67-FE906CBB8E9E}"/>
    <cellStyle name="Input 3 10 3" xfId="15621" xr:uid="{BE4A174D-2FAD-43FB-B1E2-9FB4CE684729}"/>
    <cellStyle name="Input 3 10 3 2" xfId="15622" xr:uid="{BA8F7048-C54F-4277-843D-FEF199259065}"/>
    <cellStyle name="Input 3 10 3 3" xfId="15623" xr:uid="{004B7645-5876-4DAF-93B5-7D8F1B551454}"/>
    <cellStyle name="Input 3 10 3 4" xfId="15624" xr:uid="{052047F4-5244-4D65-BC83-E36E84271A89}"/>
    <cellStyle name="Input 3 10 4" xfId="15625" xr:uid="{F91E0EBA-16D7-4475-93FC-3103DA924B77}"/>
    <cellStyle name="Input 3 10 4 2" xfId="15626" xr:uid="{41FE749E-02BE-46B8-9F3F-E041EC2A425D}"/>
    <cellStyle name="Input 3 10 4 3" xfId="15627" xr:uid="{3B77A489-E4FC-4D12-9D9F-0480FDE0D870}"/>
    <cellStyle name="Input 3 10 5" xfId="15628" xr:uid="{B5B3F0E6-1D60-4760-AF6E-A5685974D305}"/>
    <cellStyle name="Input 3 10 5 2" xfId="15629" xr:uid="{2089924B-045C-4331-BAA5-F5349E223EB7}"/>
    <cellStyle name="Input 3 10 5 3" xfId="15630" xr:uid="{C3401CE2-98A0-43A2-A197-F0B8487DBF87}"/>
    <cellStyle name="Input 3 10 6" xfId="15631" xr:uid="{41C709FF-BB4B-4E67-B7AD-EA86414FD60C}"/>
    <cellStyle name="Input 3 10 6 2" xfId="15632" xr:uid="{F9678965-A154-4BCD-B769-9D1121707D15}"/>
    <cellStyle name="Input 3 10 6 3" xfId="15633" xr:uid="{67390901-4DE9-4F0B-B312-02D78F1172F2}"/>
    <cellStyle name="Input 3 10 7" xfId="15634" xr:uid="{651DAF37-80F3-42F7-B293-5969C5401104}"/>
    <cellStyle name="Input 3 10 7 2" xfId="15635" xr:uid="{E86C11D7-3396-4717-801C-4DDA5C7CA379}"/>
    <cellStyle name="Input 3 10 7 3" xfId="15636" xr:uid="{4A0A427A-F868-4352-909E-15B1CF5C64B9}"/>
    <cellStyle name="Input 3 10 8" xfId="15637" xr:uid="{15E564B7-71BE-4C62-A6E6-69F9F6BD57FA}"/>
    <cellStyle name="Input 3 10 8 2" xfId="15638" xr:uid="{E9F99C55-3F64-4DA7-ADD6-D8302895FD6E}"/>
    <cellStyle name="Input 3 10 8 3" xfId="15639" xr:uid="{E78D66FD-8C9D-440C-8213-2F06C76A68F1}"/>
    <cellStyle name="Input 3 10 9" xfId="15640" xr:uid="{28012238-F80D-4366-8F13-8B45DB1C29B2}"/>
    <cellStyle name="Input 3 10 9 2" xfId="15641" xr:uid="{2A001A91-26F4-4982-8806-0A5701830888}"/>
    <cellStyle name="Input 3 10 9 3" xfId="15642" xr:uid="{683496BC-B5AE-437C-8BA8-22223B6EA640}"/>
    <cellStyle name="Input 3 11" xfId="15643" xr:uid="{761FAA87-E5A1-466D-8BDC-92A8A678A5F4}"/>
    <cellStyle name="Input 3 11 10" xfId="15644" xr:uid="{54C9C093-6E3C-4A5A-BDF2-D0BB9E33241B}"/>
    <cellStyle name="Input 3 11 10 2" xfId="15645" xr:uid="{ED803BD3-AE4B-4459-8F1F-8A4261E60533}"/>
    <cellStyle name="Input 3 11 10 3" xfId="15646" xr:uid="{C62C3AEB-7977-49CD-A45F-A9DD2D777DCF}"/>
    <cellStyle name="Input 3 11 11" xfId="15647" xr:uid="{4D459A41-7150-4963-AB57-386D9FE0EFF9}"/>
    <cellStyle name="Input 3 11 11 2" xfId="15648" xr:uid="{C692C73D-787E-4237-B235-F9B6BE2ED1EB}"/>
    <cellStyle name="Input 3 11 12" xfId="15649" xr:uid="{0E96035F-8F90-4EF8-B5DD-9056C7BF2762}"/>
    <cellStyle name="Input 3 11 2" xfId="15650" xr:uid="{A9FCE810-C83C-4062-9AC8-B22483E7CCDF}"/>
    <cellStyle name="Input 3 11 2 10" xfId="15651" xr:uid="{390A3B94-3ABE-4B19-9F1E-15B7709FB3A5}"/>
    <cellStyle name="Input 3 11 2 10 2" xfId="15652" xr:uid="{4454A632-DC98-44EE-B9D1-E8DC256FE794}"/>
    <cellStyle name="Input 3 11 2 11" xfId="15653" xr:uid="{81565FBD-41AA-4422-AFF3-16E69332B689}"/>
    <cellStyle name="Input 3 11 2 2" xfId="15654" xr:uid="{8F5ABE90-A739-4018-95F2-9E7C25B2F662}"/>
    <cellStyle name="Input 3 11 2 2 2" xfId="15655" xr:uid="{F38F6B15-A28C-4F59-89CC-CCF151AF75D8}"/>
    <cellStyle name="Input 3 11 2 2 3" xfId="15656" xr:uid="{BBD02238-85B9-4CDD-AE27-CBAAF03D772E}"/>
    <cellStyle name="Input 3 11 2 2 4" xfId="15657" xr:uid="{65E5605F-9BC9-47B2-A420-70F85414ABF8}"/>
    <cellStyle name="Input 3 11 2 3" xfId="15658" xr:uid="{798DF90D-38D8-4495-A7B0-4A6996F67738}"/>
    <cellStyle name="Input 3 11 2 3 2" xfId="15659" xr:uid="{B91FB346-01EF-4A3D-9D5E-CB3CD2184418}"/>
    <cellStyle name="Input 3 11 2 3 3" xfId="15660" xr:uid="{6AFBAB14-F38B-46F3-9DFB-D6D607CF088F}"/>
    <cellStyle name="Input 3 11 2 4" xfId="15661" xr:uid="{FBE9F3D3-8822-4831-982C-697FDD0E1B7C}"/>
    <cellStyle name="Input 3 11 2 4 2" xfId="15662" xr:uid="{81416844-B269-4FAD-8E30-144C122CF1CF}"/>
    <cellStyle name="Input 3 11 2 4 3" xfId="15663" xr:uid="{3422A0CF-74D4-4CD1-9B1C-AFA70ED9D11D}"/>
    <cellStyle name="Input 3 11 2 5" xfId="15664" xr:uid="{3C830508-5ADD-47B5-9CFD-A0564962EB53}"/>
    <cellStyle name="Input 3 11 2 5 2" xfId="15665" xr:uid="{D7A845F4-06E1-4A5C-8393-3454B03E6487}"/>
    <cellStyle name="Input 3 11 2 5 3" xfId="15666" xr:uid="{66EECB73-C9AB-451A-B435-6C41C04060F3}"/>
    <cellStyle name="Input 3 11 2 6" xfId="15667" xr:uid="{2B6BC9B6-53C8-4BF5-B9E1-6D3AD8C30DBD}"/>
    <cellStyle name="Input 3 11 2 6 2" xfId="15668" xr:uid="{CD8F259F-03D6-4873-8BF1-5F9A57E73D71}"/>
    <cellStyle name="Input 3 11 2 6 3" xfId="15669" xr:uid="{73EEB8A4-616D-4665-BA1E-D21960A31BEC}"/>
    <cellStyle name="Input 3 11 2 7" xfId="15670" xr:uid="{7B4DF903-C262-4413-8041-B62C34D87DE8}"/>
    <cellStyle name="Input 3 11 2 7 2" xfId="15671" xr:uid="{5DE05177-046B-4C36-9648-A9E1ADA82A3E}"/>
    <cellStyle name="Input 3 11 2 7 3" xfId="15672" xr:uid="{196DBEAB-6FBF-400D-82DC-4884AE52D2E5}"/>
    <cellStyle name="Input 3 11 2 8" xfId="15673" xr:uid="{1F650BF1-7F94-4C5B-8005-6DF30C8919EF}"/>
    <cellStyle name="Input 3 11 2 8 2" xfId="15674" xr:uid="{A2D42223-27B2-4511-BB3E-19EF84828345}"/>
    <cellStyle name="Input 3 11 2 8 3" xfId="15675" xr:uid="{EE7DE1F1-E7B3-4A6B-A8AB-FC85977FDF18}"/>
    <cellStyle name="Input 3 11 2 9" xfId="15676" xr:uid="{D1505528-DB50-478E-B09F-B951A0AF26FC}"/>
    <cellStyle name="Input 3 11 2 9 2" xfId="15677" xr:uid="{A1EF7908-4139-4697-A64C-96C5AC36D543}"/>
    <cellStyle name="Input 3 11 2 9 3" xfId="15678" xr:uid="{53268D74-4376-446D-90A9-22121F36651C}"/>
    <cellStyle name="Input 3 11 3" xfId="15679" xr:uid="{92DFF0F7-358C-4BCF-B541-BB4C62B3D9C6}"/>
    <cellStyle name="Input 3 11 3 2" xfId="15680" xr:uid="{D58F76FD-5B9F-4EAE-8B69-86F5C4DF5359}"/>
    <cellStyle name="Input 3 11 3 3" xfId="15681" xr:uid="{C5771ED1-FF18-4FC0-8D78-B0D0AB74B9F6}"/>
    <cellStyle name="Input 3 11 3 4" xfId="15682" xr:uid="{0B5549FF-4619-4C5F-BC70-3B422C408234}"/>
    <cellStyle name="Input 3 11 4" xfId="15683" xr:uid="{C53CD1D3-9615-4A71-94D9-1D4B969F7057}"/>
    <cellStyle name="Input 3 11 4 2" xfId="15684" xr:uid="{FC2E8893-BCAE-45C2-8137-B0D8EE4DA550}"/>
    <cellStyle name="Input 3 11 4 3" xfId="15685" xr:uid="{6203EA72-BEC2-4EC8-BEBD-E7BD4701A0D0}"/>
    <cellStyle name="Input 3 11 5" xfId="15686" xr:uid="{E05253CD-90A3-4DDA-BDF3-7BBA936D006E}"/>
    <cellStyle name="Input 3 11 5 2" xfId="15687" xr:uid="{8C98E837-1EB6-43A5-B1F9-FEA282CE9DBA}"/>
    <cellStyle name="Input 3 11 5 3" xfId="15688" xr:uid="{77F67DAC-6BD7-4BB8-8BBA-960374123AFB}"/>
    <cellStyle name="Input 3 11 6" xfId="15689" xr:uid="{7CC0B61F-1551-4CB9-B5FA-B4DFDE0A3D01}"/>
    <cellStyle name="Input 3 11 6 2" xfId="15690" xr:uid="{72FA232C-962F-45C7-AC23-932A1D539FCE}"/>
    <cellStyle name="Input 3 11 6 3" xfId="15691" xr:uid="{517D6FBE-B91A-4860-B608-BD52371B153C}"/>
    <cellStyle name="Input 3 11 7" xfId="15692" xr:uid="{56C37FDB-007C-4E68-B0E7-6EF351552537}"/>
    <cellStyle name="Input 3 11 7 2" xfId="15693" xr:uid="{EE3DBDDB-03CF-49B5-AEE9-036F8804E9E3}"/>
    <cellStyle name="Input 3 11 7 3" xfId="15694" xr:uid="{01AF201D-5935-4BB7-98FB-9D73ED2E7112}"/>
    <cellStyle name="Input 3 11 8" xfId="15695" xr:uid="{F4F45D4C-5468-4492-ABCE-6BAF40968565}"/>
    <cellStyle name="Input 3 11 8 2" xfId="15696" xr:uid="{03E5161F-7917-4FE0-AC94-0E41EAC1D64D}"/>
    <cellStyle name="Input 3 11 8 3" xfId="15697" xr:uid="{600AC635-CF0C-4485-B5AE-57F9A8D2DB7B}"/>
    <cellStyle name="Input 3 11 9" xfId="15698" xr:uid="{25DD4E6A-5D81-4612-B03A-B40709B899BC}"/>
    <cellStyle name="Input 3 11 9 2" xfId="15699" xr:uid="{8E7C348B-A208-4AF5-921B-4EB79D72E546}"/>
    <cellStyle name="Input 3 11 9 3" xfId="15700" xr:uid="{DEFFB18C-F995-49CE-A5BB-FD00B8B360AE}"/>
    <cellStyle name="Input 3 12" xfId="15701" xr:uid="{784FAB8F-EFA4-4D68-BC6C-45FC39246ECA}"/>
    <cellStyle name="Input 3 12 10" xfId="15702" xr:uid="{9C06CADD-7C85-4C3E-AE7F-99A971835BD7}"/>
    <cellStyle name="Input 3 12 10 2" xfId="15703" xr:uid="{93490382-62AA-4101-8E54-B7BEF47996C6}"/>
    <cellStyle name="Input 3 12 11" xfId="15704" xr:uid="{DD1E7F75-09E9-4CC6-8D4B-01BE9D9E676C}"/>
    <cellStyle name="Input 3 12 12" xfId="15705" xr:uid="{EA1BE0BB-93E2-4B4C-87D2-FC5F52085AAF}"/>
    <cellStyle name="Input 3 12 2" xfId="15706" xr:uid="{80C98CCF-A498-408B-ABB0-FC95ADECF4BE}"/>
    <cellStyle name="Input 3 12 2 2" xfId="15707" xr:uid="{A8E36A86-0A64-43BC-A900-AE242AFD5ED0}"/>
    <cellStyle name="Input 3 12 2 2 2" xfId="15708" xr:uid="{A88E4784-30B9-4246-AE37-4753480EE8DB}"/>
    <cellStyle name="Input 3 12 2 2 3" xfId="15709" xr:uid="{0E6891CE-ED17-42E0-B6E4-D82A38C04EE0}"/>
    <cellStyle name="Input 3 12 2 3" xfId="15710" xr:uid="{772BEC20-3FA0-4B99-B1E3-5E9D7DB01E34}"/>
    <cellStyle name="Input 3 12 2 3 2" xfId="15711" xr:uid="{846F7ED4-24C6-486E-B3A6-5B80F44F6CBD}"/>
    <cellStyle name="Input 3 12 2 4" xfId="15712" xr:uid="{1EB6FB85-DDA8-45EF-821C-0978ECE026FE}"/>
    <cellStyle name="Input 3 12 2 4 2" xfId="15713" xr:uid="{1158B394-3DFD-4FDD-8CBA-DA26FBE375C8}"/>
    <cellStyle name="Input 3 12 2 5" xfId="15714" xr:uid="{871D1A3A-0A8F-490F-9807-BE68492BD48D}"/>
    <cellStyle name="Input 3 12 2 6" xfId="15715" xr:uid="{02F5D9D8-95F7-4C7C-BC44-DBFA1CDC6CAE}"/>
    <cellStyle name="Input 3 12 2 7" xfId="15716" xr:uid="{F867CEEA-F0F0-4CE8-B707-E246BA3E43BB}"/>
    <cellStyle name="Input 3 12 2 8" xfId="15717" xr:uid="{3807148A-E5A8-4351-B32E-54C28C0FFF48}"/>
    <cellStyle name="Input 3 12 3" xfId="15718" xr:uid="{1C6C6525-CE94-42E2-A614-16C3968D3525}"/>
    <cellStyle name="Input 3 12 3 2" xfId="15719" xr:uid="{8726CD01-2D41-40E0-8E77-1DD8A54692F4}"/>
    <cellStyle name="Input 3 12 3 3" xfId="15720" xr:uid="{25C8AD2D-D873-429C-97F3-33725FD3AD0E}"/>
    <cellStyle name="Input 3 12 4" xfId="15721" xr:uid="{53153B40-36A4-4F66-92EE-C6DA914D09A5}"/>
    <cellStyle name="Input 3 12 4 2" xfId="15722" xr:uid="{1326C70D-BBF2-4A12-9932-DC429AD5ECF9}"/>
    <cellStyle name="Input 3 12 4 3" xfId="15723" xr:uid="{D8A4E8DC-DDB5-4DD0-8B17-4A2B4CF8B0F1}"/>
    <cellStyle name="Input 3 12 5" xfId="15724" xr:uid="{1F45E2CD-B9D4-4CE1-A982-24A8513205B8}"/>
    <cellStyle name="Input 3 12 5 2" xfId="15725" xr:uid="{636DC649-F773-48E5-8A23-C233883792C3}"/>
    <cellStyle name="Input 3 12 5 3" xfId="15726" xr:uid="{E75FA10B-9B37-49F3-9CED-2122A378A900}"/>
    <cellStyle name="Input 3 12 6" xfId="15727" xr:uid="{AD12F8AD-678A-42BA-9FF5-4EE8D2833C73}"/>
    <cellStyle name="Input 3 12 6 2" xfId="15728" xr:uid="{8CC8F86C-B01B-452D-B73A-055FFD34788D}"/>
    <cellStyle name="Input 3 12 6 3" xfId="15729" xr:uid="{778A5ED8-7AA0-4F32-8DAF-871F90388A67}"/>
    <cellStyle name="Input 3 12 7" xfId="15730" xr:uid="{452A0F5A-BE63-4CE2-9F84-A3D56F6B2980}"/>
    <cellStyle name="Input 3 12 7 2" xfId="15731" xr:uid="{BDB59B34-20D0-4F5B-8EEA-0B57C5398D17}"/>
    <cellStyle name="Input 3 12 7 3" xfId="15732" xr:uid="{B0F13812-DC51-471B-A9E9-049B5DB8C0BB}"/>
    <cellStyle name="Input 3 12 8" xfId="15733" xr:uid="{03A575C6-EB5D-4086-B687-5CF1985F64BF}"/>
    <cellStyle name="Input 3 12 8 2" xfId="15734" xr:uid="{1C845566-DC2D-45A9-AE88-70A1EA5E1B6D}"/>
    <cellStyle name="Input 3 12 8 3" xfId="15735" xr:uid="{3BA202F2-9291-49B8-8D52-353A49BC4CFE}"/>
    <cellStyle name="Input 3 12 9" xfId="15736" xr:uid="{D9D32161-DCB8-4028-B4D4-ABB83BDFBC35}"/>
    <cellStyle name="Input 3 12 9 2" xfId="15737" xr:uid="{0BDD022E-5257-468E-A601-10DF0015FEFF}"/>
    <cellStyle name="Input 3 12 9 3" xfId="15738" xr:uid="{E56141F5-5BEE-4E48-8895-E01A02033A38}"/>
    <cellStyle name="Input 3 13" xfId="15739" xr:uid="{73DA283C-2830-4E5F-B5E9-0F450C6460F8}"/>
    <cellStyle name="Input 3 13 2" xfId="15740" xr:uid="{54A20386-C6FD-441C-8A13-6BEEE6723EBF}"/>
    <cellStyle name="Input 3 13 3" xfId="15741" xr:uid="{D193003A-FEAA-4CE2-8608-73AD11397814}"/>
    <cellStyle name="Input 3 13 4" xfId="15742" xr:uid="{ABCB1B4A-DFD3-4901-8492-8B78F7A11CD7}"/>
    <cellStyle name="Input 3 14" xfId="15743" xr:uid="{AE897D19-4FE1-4DE2-A81C-81DE8BBF6A34}"/>
    <cellStyle name="Input 3 14 2" xfId="15744" xr:uid="{2E101343-386E-4CE1-A088-38E7CA3F65B1}"/>
    <cellStyle name="Input 3 14 3" xfId="15745" xr:uid="{237A71DE-302A-44CC-92C9-1E41C3CAC901}"/>
    <cellStyle name="Input 3 15" xfId="15746" xr:uid="{5F06280C-A014-45D5-9D6A-B6C9FA102E37}"/>
    <cellStyle name="Input 3 15 2" xfId="15747" xr:uid="{946423A6-3B6C-465D-9154-C4C42B1074FA}"/>
    <cellStyle name="Input 3 15 3" xfId="15748" xr:uid="{7A0D3F81-EAA8-4E16-AF22-01ACAA174139}"/>
    <cellStyle name="Input 3 16" xfId="15749" xr:uid="{AECA4B0B-1E87-45C1-883F-5C2523F015AB}"/>
    <cellStyle name="Input 3 16 2" xfId="15750" xr:uid="{14F72C37-28CD-4DDC-92D8-4CE377146391}"/>
    <cellStyle name="Input 3 16 3" xfId="15751" xr:uid="{9817A250-4C9E-42C1-83BF-D3EBF04CD449}"/>
    <cellStyle name="Input 3 17" xfId="15752" xr:uid="{D9D098F6-6579-42C4-BD6B-1A2BF9BEAC77}"/>
    <cellStyle name="Input 3 17 2" xfId="15753" xr:uid="{EC3881B9-94EC-4410-8AF0-454534514AF9}"/>
    <cellStyle name="Input 3 17 3" xfId="15754" xr:uid="{AF690484-3EAF-435F-B2ED-D7C07AC30AC4}"/>
    <cellStyle name="Input 3 18" xfId="15755" xr:uid="{C5BDC309-9BF9-40A9-945D-26CBD1BE8E2E}"/>
    <cellStyle name="Input 3 18 2" xfId="15756" xr:uid="{3604D5C2-4214-4C0A-A1ED-2A76DD2C22CA}"/>
    <cellStyle name="Input 3 18 3" xfId="15757" xr:uid="{B8821C84-BF69-49AB-8176-8E676229EEFE}"/>
    <cellStyle name="Input 3 19" xfId="15758" xr:uid="{C14AE06C-2820-48EE-9D04-67A1E422FAEB}"/>
    <cellStyle name="Input 3 19 2" xfId="15759" xr:uid="{779D836F-1FEF-45EE-A4AF-213E14229E3D}"/>
    <cellStyle name="Input 3 19 3" xfId="15760" xr:uid="{608BC079-58CD-411E-8EDF-7A72090C11EF}"/>
    <cellStyle name="Input 3 2" xfId="15761" xr:uid="{1581EF41-3BD7-4E39-9BE6-8A5DB2BF3F14}"/>
    <cellStyle name="Input 3 2 10" xfId="15762" xr:uid="{52F3D5D1-EA8E-4E2A-BB4C-6EBD52D18CF3}"/>
    <cellStyle name="Input 3 2 10 2" xfId="15763" xr:uid="{4A602E6B-3D30-4462-AB9E-2CF67CF8D899}"/>
    <cellStyle name="Input 3 2 10 3" xfId="15764" xr:uid="{7BD2686B-418C-440A-89E4-41D5C0B3D278}"/>
    <cellStyle name="Input 3 2 11" xfId="15765" xr:uid="{7F37EED8-4772-4188-A4DC-795B6939A0B2}"/>
    <cellStyle name="Input 3 2 11 2" xfId="15766" xr:uid="{B4C262ED-DF76-4122-BED8-C160CAB2972C}"/>
    <cellStyle name="Input 3 2 12" xfId="15767" xr:uid="{CA17CB55-4BC3-4276-BA81-F4B9C53DDBAA}"/>
    <cellStyle name="Input 3 2 13" xfId="15768" xr:uid="{A0D3E12A-C945-465A-A03E-3F2179445422}"/>
    <cellStyle name="Input 3 2 14" xfId="15769" xr:uid="{8DE533B1-2462-45E9-A80B-5C2C5AE68D6A}"/>
    <cellStyle name="Input 3 2 15" xfId="42596" xr:uid="{D5214AE9-FDB1-4938-935B-4295A7EB26BF}"/>
    <cellStyle name="Input 3 2 2" xfId="15770" xr:uid="{3B725F7B-74AB-486C-AD79-20DF821AD495}"/>
    <cellStyle name="Input 3 2 2 10" xfId="15771" xr:uid="{E9DE72DD-6F19-4DD7-9D73-0707A0BF1B16}"/>
    <cellStyle name="Input 3 2 2 10 2" xfId="15772" xr:uid="{C642B22A-BBB8-4B94-A4DC-6FD2D984EAC6}"/>
    <cellStyle name="Input 3 2 2 11" xfId="15773" xr:uid="{B85FE2D8-1FE8-4202-94EF-FDB78D7637CF}"/>
    <cellStyle name="Input 3 2 2 12" xfId="42793" xr:uid="{2CB347CE-DA9D-448B-B66F-3492B46AA6EC}"/>
    <cellStyle name="Input 3 2 2 2" xfId="15774" xr:uid="{F7B874D2-9816-4013-B0BB-84CF4E516937}"/>
    <cellStyle name="Input 3 2 2 2 2" xfId="15775" xr:uid="{99EDFC75-46DE-46B3-B4C3-2E601F5805CC}"/>
    <cellStyle name="Input 3 2 2 2 3" xfId="15776" xr:uid="{5F7F8CBD-58AB-4372-9BD7-495D015DD860}"/>
    <cellStyle name="Input 3 2 2 2 4" xfId="15777" xr:uid="{35EA494E-4CAD-4874-9327-F25C54398F96}"/>
    <cellStyle name="Input 3 2 2 3" xfId="15778" xr:uid="{78AF0DEC-A4F7-4E86-9AF0-CDA4E296F64D}"/>
    <cellStyle name="Input 3 2 2 3 2" xfId="15779" xr:uid="{432E7A79-6B76-4C43-B465-F48AA695A2B5}"/>
    <cellStyle name="Input 3 2 2 3 3" xfId="15780" xr:uid="{778516DD-DEA6-4415-8F9E-6423D9B384C2}"/>
    <cellStyle name="Input 3 2 2 4" xfId="15781" xr:uid="{40F3C4AD-B441-4DF4-9FE8-C233C2D7DE2E}"/>
    <cellStyle name="Input 3 2 2 4 2" xfId="15782" xr:uid="{90530750-7144-4CCC-8E9A-AFC9D3CF100A}"/>
    <cellStyle name="Input 3 2 2 4 3" xfId="15783" xr:uid="{0F98C2E2-3BD8-495A-A02F-715A868C1D52}"/>
    <cellStyle name="Input 3 2 2 5" xfId="15784" xr:uid="{5F9407F5-9DD5-4FD4-A592-7B8BDDF70BB0}"/>
    <cellStyle name="Input 3 2 2 5 2" xfId="15785" xr:uid="{8456DCEA-D94A-4C46-B60C-C87819652D9F}"/>
    <cellStyle name="Input 3 2 2 5 3" xfId="15786" xr:uid="{F6C18CFC-D8F2-47B4-8B47-A833999545E9}"/>
    <cellStyle name="Input 3 2 2 6" xfId="15787" xr:uid="{F69AF44A-D6F7-4708-B8D6-10D632D04133}"/>
    <cellStyle name="Input 3 2 2 6 2" xfId="15788" xr:uid="{21FC43F1-AAFA-4ABB-84D5-BAE117306B78}"/>
    <cellStyle name="Input 3 2 2 6 3" xfId="15789" xr:uid="{FFB30DF1-871A-41B6-8331-553CA9DD07C7}"/>
    <cellStyle name="Input 3 2 2 7" xfId="15790" xr:uid="{A99ADB7B-C26F-4599-AF16-3E8D6FDDD263}"/>
    <cellStyle name="Input 3 2 2 7 2" xfId="15791" xr:uid="{7ADC5544-8297-4870-A3AA-AE5DAE03D05C}"/>
    <cellStyle name="Input 3 2 2 7 3" xfId="15792" xr:uid="{950B0D01-116C-475C-BAA2-032B8161BE6C}"/>
    <cellStyle name="Input 3 2 2 8" xfId="15793" xr:uid="{81E5BA65-69A4-43FA-A2FE-710335267F7F}"/>
    <cellStyle name="Input 3 2 2 8 2" xfId="15794" xr:uid="{8093AF1B-731A-464A-B83F-6322A2C01738}"/>
    <cellStyle name="Input 3 2 2 8 3" xfId="15795" xr:uid="{058F222B-5DA0-4A9F-9F0F-A3D30ECFFF56}"/>
    <cellStyle name="Input 3 2 2 9" xfId="15796" xr:uid="{FE00174E-CAC3-4D63-822A-1F237E4ED9C1}"/>
    <cellStyle name="Input 3 2 2 9 2" xfId="15797" xr:uid="{5DE44FB3-67A2-4B23-8712-8CB441D026A8}"/>
    <cellStyle name="Input 3 2 2 9 3" xfId="15798" xr:uid="{46084CD4-D55B-4AB9-A36B-F35368C6CB3E}"/>
    <cellStyle name="Input 3 2 3" xfId="15799" xr:uid="{19E14633-3BEB-411F-BE1B-64FF26D98B0C}"/>
    <cellStyle name="Input 3 2 3 2" xfId="15800" xr:uid="{A2EE8A05-C222-48F6-BB88-0913B624AF56}"/>
    <cellStyle name="Input 3 2 3 3" xfId="15801" xr:uid="{CA5204C6-D7DE-4067-A94B-9469E95628EE}"/>
    <cellStyle name="Input 3 2 3 4" xfId="15802" xr:uid="{0EFA86F6-3B8A-46CC-BA30-671216BF682F}"/>
    <cellStyle name="Input 3 2 4" xfId="15803" xr:uid="{EBF1E99D-742F-4109-B907-F5D7D2C6F357}"/>
    <cellStyle name="Input 3 2 4 2" xfId="15804" xr:uid="{EB36E946-3F67-46EF-9B5C-2521AAA78007}"/>
    <cellStyle name="Input 3 2 4 3" xfId="15805" xr:uid="{21EAC048-8733-4D2A-98AA-A645699E7C45}"/>
    <cellStyle name="Input 3 2 5" xfId="15806" xr:uid="{148DEB44-058B-4576-8CCA-B622D8C31E32}"/>
    <cellStyle name="Input 3 2 5 2" xfId="15807" xr:uid="{6E19DE09-8A7D-4452-80C4-B716D58E90C2}"/>
    <cellStyle name="Input 3 2 5 3" xfId="15808" xr:uid="{6FDA70E0-8401-4DE3-A3A3-E9B312479592}"/>
    <cellStyle name="Input 3 2 6" xfId="15809" xr:uid="{DCEC7D79-46BE-42DF-A56A-A4BA71A6335F}"/>
    <cellStyle name="Input 3 2 6 2" xfId="15810" xr:uid="{93DB4708-4781-460E-8452-6054ABAA1C65}"/>
    <cellStyle name="Input 3 2 6 3" xfId="15811" xr:uid="{4C4A3B76-3015-4526-B2C9-35E31E8861ED}"/>
    <cellStyle name="Input 3 2 7" xfId="15812" xr:uid="{BB88132B-97EF-4964-BA89-947544CCA949}"/>
    <cellStyle name="Input 3 2 7 2" xfId="15813" xr:uid="{1CD24A53-CDB8-4F06-8F73-6ED7430B1FE1}"/>
    <cellStyle name="Input 3 2 7 3" xfId="15814" xr:uid="{D3D74285-14A3-4335-8FB3-F63E8AC541EE}"/>
    <cellStyle name="Input 3 2 8" xfId="15815" xr:uid="{04CF2996-BCDF-4113-BB94-CAB1FE803E06}"/>
    <cellStyle name="Input 3 2 8 2" xfId="15816" xr:uid="{80455D6C-60F5-4304-8956-4F3ED5B559FF}"/>
    <cellStyle name="Input 3 2 8 3" xfId="15817" xr:uid="{0E0F6FDC-6E25-4443-BC08-7CD4131D7741}"/>
    <cellStyle name="Input 3 2 9" xfId="15818" xr:uid="{2B1940CF-DEA5-4C1A-A36E-A91C6C95FD6C}"/>
    <cellStyle name="Input 3 2 9 2" xfId="15819" xr:uid="{58693152-DB4E-41FF-ADF1-51B1A197353E}"/>
    <cellStyle name="Input 3 2 9 3" xfId="15820" xr:uid="{1EF4A071-CE6C-4211-B6AD-36535C9C06C3}"/>
    <cellStyle name="Input 3 20" xfId="15821" xr:uid="{31585ACA-8D41-4288-8A4A-51B78C4FAD63}"/>
    <cellStyle name="Input 3 20 2" xfId="15822" xr:uid="{2EB7C44B-B377-4239-BF5F-49F278BDE0F6}"/>
    <cellStyle name="Input 3 20 3" xfId="15823" xr:uid="{524AB38B-BE47-4200-A253-7F33CC4CF544}"/>
    <cellStyle name="Input 3 21" xfId="15824" xr:uid="{B54B6430-0A47-4501-B0A4-2E4F8BD0FB8C}"/>
    <cellStyle name="Input 3 21 2" xfId="15825" xr:uid="{ED6A055D-95B7-47DB-A22E-AA219E76CF9A}"/>
    <cellStyle name="Input 3 22" xfId="15826" xr:uid="{C3CA66EE-136E-40DA-B6EA-EA83A811EB9B}"/>
    <cellStyle name="Input 3 23" xfId="15827" xr:uid="{212D1821-F152-48F2-854E-86F43D1910FE}"/>
    <cellStyle name="Input 3 24" xfId="15828" xr:uid="{8B31C615-EC8B-40B3-B37F-9341AFF6A28A}"/>
    <cellStyle name="Input 3 25" xfId="42329" xr:uid="{B43C1EEC-4B71-47F2-B639-FEB7550DD99E}"/>
    <cellStyle name="Input 3 3" xfId="15829" xr:uid="{D074A0A4-60D4-4304-A1AF-C5AAB0336D27}"/>
    <cellStyle name="Input 3 3 10" xfId="15830" xr:uid="{B7E7AF0D-C38B-412B-99DE-8EBEED43CF8B}"/>
    <cellStyle name="Input 3 3 10 2" xfId="15831" xr:uid="{41083BF3-7ABB-4CF6-AE67-932E3EF7C297}"/>
    <cellStyle name="Input 3 3 10 3" xfId="15832" xr:uid="{E66E7E20-F35A-4187-8E32-4666571E0570}"/>
    <cellStyle name="Input 3 3 11" xfId="15833" xr:uid="{18FC2488-98D6-4F17-A8CC-717A6AD00046}"/>
    <cellStyle name="Input 3 3 11 2" xfId="15834" xr:uid="{1F77D366-F466-4C6E-A712-F0131E3350A0}"/>
    <cellStyle name="Input 3 3 12" xfId="15835" xr:uid="{9F5E2FDB-C0AD-4071-80AB-3EB762796E89}"/>
    <cellStyle name="Input 3 3 13" xfId="15836" xr:uid="{42BBED2D-A144-41C6-8F0B-05A23A5BD299}"/>
    <cellStyle name="Input 3 3 14" xfId="15837" xr:uid="{D5A2567D-A0C0-46A6-80DE-70D03349CE0E}"/>
    <cellStyle name="Input 3 3 15" xfId="42595" xr:uid="{3FEEDE8F-0959-41B1-A7CE-23A37FCC08EF}"/>
    <cellStyle name="Input 3 3 2" xfId="15838" xr:uid="{ADBA7213-AE07-4D1C-86FA-34B7F6176800}"/>
    <cellStyle name="Input 3 3 2 10" xfId="15839" xr:uid="{CB45EE57-0EA9-4750-A448-73B8C4AA5661}"/>
    <cellStyle name="Input 3 3 2 10 2" xfId="15840" xr:uid="{C4AB1C9F-B500-42E6-ABAB-B0754A3A2491}"/>
    <cellStyle name="Input 3 3 2 11" xfId="15841" xr:uid="{96A34ADF-7DB9-4347-96B6-6D5D283561B1}"/>
    <cellStyle name="Input 3 3 2 12" xfId="42792" xr:uid="{DA3583F3-F292-4CFF-9F8F-BFE90A892946}"/>
    <cellStyle name="Input 3 3 2 2" xfId="15842" xr:uid="{CE394F7F-D260-4790-9DCF-9ADA85952F53}"/>
    <cellStyle name="Input 3 3 2 2 2" xfId="15843" xr:uid="{E9CC1F00-75F9-4A44-8F7E-26BBAFD3BF29}"/>
    <cellStyle name="Input 3 3 2 2 3" xfId="15844" xr:uid="{F5C29515-E055-4D5E-AC63-66F33F237E65}"/>
    <cellStyle name="Input 3 3 2 2 4" xfId="15845" xr:uid="{20C066B4-00A3-47B5-9DEB-5E625769DCDD}"/>
    <cellStyle name="Input 3 3 2 3" xfId="15846" xr:uid="{138FED27-C51D-4418-BBD3-C5EA5E0AD3E9}"/>
    <cellStyle name="Input 3 3 2 3 2" xfId="15847" xr:uid="{9F5BE574-E334-4CDE-8ED1-E69EE116ACD6}"/>
    <cellStyle name="Input 3 3 2 3 3" xfId="15848" xr:uid="{B0625FAF-8B86-4626-A694-022F8F02356C}"/>
    <cellStyle name="Input 3 3 2 4" xfId="15849" xr:uid="{429493E5-8211-4CDF-91F3-40EF99C8FFC9}"/>
    <cellStyle name="Input 3 3 2 4 2" xfId="15850" xr:uid="{857CEADF-7527-4463-847C-0AABDFE542A4}"/>
    <cellStyle name="Input 3 3 2 4 3" xfId="15851" xr:uid="{3A2C10E8-7092-48AA-9542-24B99ABEDA46}"/>
    <cellStyle name="Input 3 3 2 5" xfId="15852" xr:uid="{689753AF-55B8-4A86-93BE-331F74EB8FA4}"/>
    <cellStyle name="Input 3 3 2 5 2" xfId="15853" xr:uid="{C54AB001-D0AE-4144-A9B6-DBA51C082D91}"/>
    <cellStyle name="Input 3 3 2 5 3" xfId="15854" xr:uid="{AE1B469F-4422-4E74-8B1B-1302542CBBFD}"/>
    <cellStyle name="Input 3 3 2 6" xfId="15855" xr:uid="{D858D2B2-7494-49A6-8541-2554B4EC148E}"/>
    <cellStyle name="Input 3 3 2 6 2" xfId="15856" xr:uid="{9CE34C62-D9D6-46C4-92B3-5E759C1246D5}"/>
    <cellStyle name="Input 3 3 2 6 3" xfId="15857" xr:uid="{77A529E2-5062-4FDC-B33D-DF4F558919AE}"/>
    <cellStyle name="Input 3 3 2 7" xfId="15858" xr:uid="{EAE301A1-F056-4105-88F9-AE63242F4429}"/>
    <cellStyle name="Input 3 3 2 7 2" xfId="15859" xr:uid="{12E56036-F068-4E46-9DFB-8F31118BCC73}"/>
    <cellStyle name="Input 3 3 2 7 3" xfId="15860" xr:uid="{35EE81B6-9FB9-45FD-934D-258F6238E415}"/>
    <cellStyle name="Input 3 3 2 8" xfId="15861" xr:uid="{2F623099-0515-4852-97A3-CD2AE9402676}"/>
    <cellStyle name="Input 3 3 2 8 2" xfId="15862" xr:uid="{176E48C0-A96E-4104-ADBE-32736F07BF22}"/>
    <cellStyle name="Input 3 3 2 8 3" xfId="15863" xr:uid="{B1E71A55-F927-490D-BEF9-13D550B0D01F}"/>
    <cellStyle name="Input 3 3 2 9" xfId="15864" xr:uid="{DFAF01CE-98BE-4816-B83E-89DA20AB0EEB}"/>
    <cellStyle name="Input 3 3 2 9 2" xfId="15865" xr:uid="{B39DC59C-8DF0-42C8-9748-C6E92E10BE07}"/>
    <cellStyle name="Input 3 3 2 9 3" xfId="15866" xr:uid="{D3ADD4BF-5747-4BBC-A7E9-55227A8DE666}"/>
    <cellStyle name="Input 3 3 3" xfId="15867" xr:uid="{15D4EDE2-D465-4BD3-860F-3DC73DA9C785}"/>
    <cellStyle name="Input 3 3 3 2" xfId="15868" xr:uid="{3F932BDB-9050-41E2-9E9C-F5BD6429329F}"/>
    <cellStyle name="Input 3 3 3 3" xfId="15869" xr:uid="{2B9823E6-E594-4143-A59D-C0B0B0417827}"/>
    <cellStyle name="Input 3 3 3 4" xfId="15870" xr:uid="{E862FF69-864A-4BE1-95E8-D8FB189EEB2A}"/>
    <cellStyle name="Input 3 3 4" xfId="15871" xr:uid="{0A4A6181-9F04-4244-B9F0-8C5223CF24F5}"/>
    <cellStyle name="Input 3 3 4 2" xfId="15872" xr:uid="{01865B8F-582A-41A5-A4D8-81F245B208A2}"/>
    <cellStyle name="Input 3 3 4 3" xfId="15873" xr:uid="{36B9F757-5076-428F-8AB3-1E353C4D36BA}"/>
    <cellStyle name="Input 3 3 5" xfId="15874" xr:uid="{AD9796F0-C9F9-4EED-AC49-A807B76F954A}"/>
    <cellStyle name="Input 3 3 5 2" xfId="15875" xr:uid="{F3C7959E-E8A3-4F4D-A7E0-AD087CC7655A}"/>
    <cellStyle name="Input 3 3 5 3" xfId="15876" xr:uid="{8DE48402-7867-41C4-B599-A7BB2AA8DD8C}"/>
    <cellStyle name="Input 3 3 6" xfId="15877" xr:uid="{39E78356-C734-4B39-A0E6-904071B86C7A}"/>
    <cellStyle name="Input 3 3 6 2" xfId="15878" xr:uid="{F9A6DBD4-A7C5-464F-BAF1-736D9CE56520}"/>
    <cellStyle name="Input 3 3 6 3" xfId="15879" xr:uid="{1DABCD35-72D5-4446-92B7-DFC4312F235D}"/>
    <cellStyle name="Input 3 3 7" xfId="15880" xr:uid="{69BF3ECF-3D8F-4ADD-A433-0C835A8F5F44}"/>
    <cellStyle name="Input 3 3 7 2" xfId="15881" xr:uid="{F67E521C-B848-4BC2-AAA9-50071FD912C6}"/>
    <cellStyle name="Input 3 3 7 3" xfId="15882" xr:uid="{E9599FDC-B631-4201-B151-B9063C04A0B1}"/>
    <cellStyle name="Input 3 3 8" xfId="15883" xr:uid="{78EA6531-4ADD-48E6-9770-FB164270ACF9}"/>
    <cellStyle name="Input 3 3 8 2" xfId="15884" xr:uid="{F71ADC30-4A59-4F8D-815D-337E069C0EF0}"/>
    <cellStyle name="Input 3 3 8 3" xfId="15885" xr:uid="{68844F93-CFBE-4680-A753-C1128AF1264E}"/>
    <cellStyle name="Input 3 3 9" xfId="15886" xr:uid="{C060E407-D950-4DB1-B32B-CD0DE42A04F5}"/>
    <cellStyle name="Input 3 3 9 2" xfId="15887" xr:uid="{2779E7FB-0182-467C-BF0A-D8A8FE9B4AA7}"/>
    <cellStyle name="Input 3 3 9 3" xfId="15888" xr:uid="{203134DD-4E87-4792-A4AC-33A66F207F1A}"/>
    <cellStyle name="Input 3 4" xfId="15889" xr:uid="{0F68BEAA-213C-4A3D-84F7-B3594C7200CB}"/>
    <cellStyle name="Input 3 4 10" xfId="15890" xr:uid="{458A174B-A4D6-4B07-A7F9-41A05062C2F7}"/>
    <cellStyle name="Input 3 4 10 2" xfId="15891" xr:uid="{364D7418-4781-4C96-AED1-420A5A4255C0}"/>
    <cellStyle name="Input 3 4 10 3" xfId="15892" xr:uid="{D114605B-C3CF-4F88-83CC-65904D88E41A}"/>
    <cellStyle name="Input 3 4 11" xfId="15893" xr:uid="{A1A0BB44-86E8-4BF9-AF8B-BB54B83866F2}"/>
    <cellStyle name="Input 3 4 11 2" xfId="15894" xr:uid="{32098BD6-BFE2-44E1-9BF9-A621F6A48301}"/>
    <cellStyle name="Input 3 4 12" xfId="15895" xr:uid="{5BB96D77-DF11-4AA4-9A78-945AC72A7C77}"/>
    <cellStyle name="Input 3 4 13" xfId="15896" xr:uid="{47867B2E-8476-4250-9BB4-E2A114CF89CC}"/>
    <cellStyle name="Input 3 4 14" xfId="15897" xr:uid="{2231C14D-BD9E-4746-9741-890915D97538}"/>
    <cellStyle name="Input 3 4 15" xfId="42547" xr:uid="{D2D7E52A-6F86-41EA-931E-9CDF84C54C57}"/>
    <cellStyle name="Input 3 4 2" xfId="15898" xr:uid="{8AECDBCE-14F3-4BD7-A80A-30B2C9906B01}"/>
    <cellStyle name="Input 3 4 2 10" xfId="15899" xr:uid="{7418039B-3CA4-4401-9470-8046FF2772D2}"/>
    <cellStyle name="Input 3 4 2 10 2" xfId="15900" xr:uid="{FD8C6E20-1D91-43B6-923B-26B18D45C6C8}"/>
    <cellStyle name="Input 3 4 2 11" xfId="15901" xr:uid="{0C83A185-C7C6-4813-B7B8-4C9E34B6882C}"/>
    <cellStyle name="Input 3 4 2 12" xfId="42738" xr:uid="{0722625F-1632-4A81-9D93-C0690FBB78F4}"/>
    <cellStyle name="Input 3 4 2 2" xfId="15902" xr:uid="{B47A71F7-6811-4358-B716-194F697E6FC4}"/>
    <cellStyle name="Input 3 4 2 2 2" xfId="15903" xr:uid="{77B2E76A-0139-475B-AE08-FF94DB1AC281}"/>
    <cellStyle name="Input 3 4 2 2 3" xfId="15904" xr:uid="{A78AF672-535E-44AD-B1E5-713BE32B82DE}"/>
    <cellStyle name="Input 3 4 2 2 4" xfId="15905" xr:uid="{5E400C39-7ADC-40CC-9798-0FC6DB62A390}"/>
    <cellStyle name="Input 3 4 2 3" xfId="15906" xr:uid="{0768C028-B095-4C6F-807F-B3573D8CE377}"/>
    <cellStyle name="Input 3 4 2 3 2" xfId="15907" xr:uid="{85C8ABD1-A602-47A1-82FD-F5D12B07CA02}"/>
    <cellStyle name="Input 3 4 2 3 3" xfId="15908" xr:uid="{14821341-95FE-4966-ADEE-1646F903A958}"/>
    <cellStyle name="Input 3 4 2 4" xfId="15909" xr:uid="{16B98AD8-C295-48F7-94E4-921BBA8B45BF}"/>
    <cellStyle name="Input 3 4 2 4 2" xfId="15910" xr:uid="{38228770-803D-46F4-966D-53967DFB3F76}"/>
    <cellStyle name="Input 3 4 2 4 3" xfId="15911" xr:uid="{DC29D509-4245-422D-BC45-A551473B1047}"/>
    <cellStyle name="Input 3 4 2 5" xfId="15912" xr:uid="{28C8E327-ED35-4BDB-897C-8C0B686957FC}"/>
    <cellStyle name="Input 3 4 2 5 2" xfId="15913" xr:uid="{04CC84BA-907F-4ACB-9259-7BC467B1A395}"/>
    <cellStyle name="Input 3 4 2 5 3" xfId="15914" xr:uid="{D086D9CC-1607-4249-AB73-EEE41F3ED7F3}"/>
    <cellStyle name="Input 3 4 2 6" xfId="15915" xr:uid="{A3857D9A-A6F6-4ACC-AA04-71E8B3F0A318}"/>
    <cellStyle name="Input 3 4 2 6 2" xfId="15916" xr:uid="{C0B8EB7F-6A27-49B5-A5B0-3C7697B34D6F}"/>
    <cellStyle name="Input 3 4 2 6 3" xfId="15917" xr:uid="{C7F8DD36-0C28-4015-8AB2-8E14EC5E48B4}"/>
    <cellStyle name="Input 3 4 2 7" xfId="15918" xr:uid="{5DE9E4AE-80E2-4E82-B06B-5581D90A0781}"/>
    <cellStyle name="Input 3 4 2 7 2" xfId="15919" xr:uid="{2275A04D-7AEA-49AD-B9CE-0F93B977032C}"/>
    <cellStyle name="Input 3 4 2 7 3" xfId="15920" xr:uid="{E33B9AD1-F919-4234-BB10-76A48BD00E4D}"/>
    <cellStyle name="Input 3 4 2 8" xfId="15921" xr:uid="{534D1FE9-6309-4487-92A5-73A2B58B09DE}"/>
    <cellStyle name="Input 3 4 2 8 2" xfId="15922" xr:uid="{0EB2DDFF-A687-456E-A6AA-C82206933B7A}"/>
    <cellStyle name="Input 3 4 2 8 3" xfId="15923" xr:uid="{705AAC3F-D66E-4CA6-A0C7-60BED9C14734}"/>
    <cellStyle name="Input 3 4 2 9" xfId="15924" xr:uid="{0FD7A4AC-2D5F-4CE6-986E-FBDD87A7C005}"/>
    <cellStyle name="Input 3 4 2 9 2" xfId="15925" xr:uid="{1A8B4814-B594-4570-AB14-A9697E208637}"/>
    <cellStyle name="Input 3 4 2 9 3" xfId="15926" xr:uid="{EE2E4E36-9744-4637-9A29-B86CAF062D90}"/>
    <cellStyle name="Input 3 4 3" xfId="15927" xr:uid="{B391C816-9DF2-41B2-9272-95B49729B052}"/>
    <cellStyle name="Input 3 4 3 2" xfId="15928" xr:uid="{B6FB75C9-BD30-4D87-BCA3-BEBE52FF9EA4}"/>
    <cellStyle name="Input 3 4 3 3" xfId="15929" xr:uid="{4A6DB8B2-B788-4942-B47D-AB996A761E8A}"/>
    <cellStyle name="Input 3 4 3 4" xfId="15930" xr:uid="{507249A3-78AE-4970-816E-1370D0094518}"/>
    <cellStyle name="Input 3 4 4" xfId="15931" xr:uid="{FEC002F2-B527-4ABB-A0B6-CA9F0F462025}"/>
    <cellStyle name="Input 3 4 4 2" xfId="15932" xr:uid="{698A135E-6786-4323-B859-FA1E21D35749}"/>
    <cellStyle name="Input 3 4 4 3" xfId="15933" xr:uid="{AE02497E-6810-4013-8E10-DC07CD772858}"/>
    <cellStyle name="Input 3 4 5" xfId="15934" xr:uid="{45F2EE26-7A59-4DB9-9E09-539B0BC56662}"/>
    <cellStyle name="Input 3 4 5 2" xfId="15935" xr:uid="{35F33069-ADF6-467D-B685-44C941A342BC}"/>
    <cellStyle name="Input 3 4 5 3" xfId="15936" xr:uid="{4176AEBF-3BCB-4F8B-B9F0-953B3C3CC170}"/>
    <cellStyle name="Input 3 4 6" xfId="15937" xr:uid="{04EE079B-6E54-4B8A-975A-301AE2D039C9}"/>
    <cellStyle name="Input 3 4 6 2" xfId="15938" xr:uid="{2A1D57E7-3AFC-410C-9101-7C83BD68796B}"/>
    <cellStyle name="Input 3 4 6 3" xfId="15939" xr:uid="{E67BD352-6A41-4154-BFF2-177F1C49181C}"/>
    <cellStyle name="Input 3 4 7" xfId="15940" xr:uid="{C0B4005E-50DD-49D4-9D11-28CBA4959B06}"/>
    <cellStyle name="Input 3 4 7 2" xfId="15941" xr:uid="{78EF4879-935E-4EDD-9751-FEAE46DA18E7}"/>
    <cellStyle name="Input 3 4 7 3" xfId="15942" xr:uid="{1EF618D6-B32D-405E-839D-5F55E1D7EFDA}"/>
    <cellStyle name="Input 3 4 8" xfId="15943" xr:uid="{FAA5E831-9797-495F-945A-2CAC1F38DD31}"/>
    <cellStyle name="Input 3 4 8 2" xfId="15944" xr:uid="{A513EB2A-D2AC-4D43-830E-AFEE29EEBFD6}"/>
    <cellStyle name="Input 3 4 8 3" xfId="15945" xr:uid="{045C87CD-E5BF-4DB6-9DC0-81B136D2189A}"/>
    <cellStyle name="Input 3 4 9" xfId="15946" xr:uid="{B55030FB-D9C6-4943-A5D5-E3D9D3B9DF87}"/>
    <cellStyle name="Input 3 4 9 2" xfId="15947" xr:uid="{4013603F-0BC3-4CE3-80CF-24089FCFA93F}"/>
    <cellStyle name="Input 3 4 9 3" xfId="15948" xr:uid="{C1DFA581-E8DC-437C-BD13-44587EA0E46C}"/>
    <cellStyle name="Input 3 5" xfId="15949" xr:uid="{5EBA83B2-CED3-4D85-A938-BB1DF28FA45F}"/>
    <cellStyle name="Input 3 5 10" xfId="15950" xr:uid="{80039D63-FAE7-4D6D-8F1C-406E2754382E}"/>
    <cellStyle name="Input 3 5 10 2" xfId="15951" xr:uid="{C0FE8361-93AD-4135-983F-2F1B5CC6A2B2}"/>
    <cellStyle name="Input 3 5 10 3" xfId="15952" xr:uid="{E60E545B-1DC3-4AF7-8F57-359CE342C53C}"/>
    <cellStyle name="Input 3 5 11" xfId="15953" xr:uid="{24FE3A43-F02C-440D-9F1A-82C86171F069}"/>
    <cellStyle name="Input 3 5 11 2" xfId="15954" xr:uid="{E038E17C-139D-46D7-B3A8-5F71A9BEAEEF}"/>
    <cellStyle name="Input 3 5 12" xfId="15955" xr:uid="{4AAF50CE-18E1-4269-B51B-2B42BBE04786}"/>
    <cellStyle name="Input 3 5 13" xfId="42683" xr:uid="{83EE7252-2501-40EF-BE11-8A5D66ABA7BA}"/>
    <cellStyle name="Input 3 5 2" xfId="15956" xr:uid="{B23FB686-F74E-4F73-8573-C0A1F4F59982}"/>
    <cellStyle name="Input 3 5 2 10" xfId="15957" xr:uid="{F66533F0-A4D6-47A8-819B-BB54E2194D4D}"/>
    <cellStyle name="Input 3 5 2 10 2" xfId="15958" xr:uid="{AB6FC867-D528-461F-8A1D-0C481C59D7AB}"/>
    <cellStyle name="Input 3 5 2 11" xfId="15959" xr:uid="{7141F96B-B2FF-405A-BC04-6FB63F862B0A}"/>
    <cellStyle name="Input 3 5 2 2" xfId="15960" xr:uid="{9B0C01BD-838A-43F5-8CF4-18A93D9E848F}"/>
    <cellStyle name="Input 3 5 2 2 2" xfId="15961" xr:uid="{E74E1DE6-FB5A-4781-936A-193A05A0719D}"/>
    <cellStyle name="Input 3 5 2 2 3" xfId="15962" xr:uid="{9D12699D-9AC1-4BE4-9658-C5835F340800}"/>
    <cellStyle name="Input 3 5 2 2 4" xfId="15963" xr:uid="{27088708-325C-496A-B2FF-235F6366EA35}"/>
    <cellStyle name="Input 3 5 2 3" xfId="15964" xr:uid="{7EDDC910-92B9-4047-9CB4-D5EB00DDC570}"/>
    <cellStyle name="Input 3 5 2 3 2" xfId="15965" xr:uid="{1CEE381B-7B8D-442E-B19D-F8FEBC93DFA0}"/>
    <cellStyle name="Input 3 5 2 3 3" xfId="15966" xr:uid="{C564EF6A-03F7-4665-A81E-1B1F7BBCDFC1}"/>
    <cellStyle name="Input 3 5 2 4" xfId="15967" xr:uid="{B6DB5F53-295A-416C-87CF-18E44FB4AEB1}"/>
    <cellStyle name="Input 3 5 2 4 2" xfId="15968" xr:uid="{543FF528-8657-45F5-AB0D-60466119E649}"/>
    <cellStyle name="Input 3 5 2 4 3" xfId="15969" xr:uid="{4F118B12-5698-47C7-9E3E-E22FE55855DF}"/>
    <cellStyle name="Input 3 5 2 5" xfId="15970" xr:uid="{EFBD76FD-A7CC-41E9-90FD-72842AA3FA70}"/>
    <cellStyle name="Input 3 5 2 5 2" xfId="15971" xr:uid="{E3CF35A3-53A1-47D3-BA33-40FFCFD42DD2}"/>
    <cellStyle name="Input 3 5 2 5 3" xfId="15972" xr:uid="{076DFC9E-B5F7-41C5-9D8A-E7CA63E52E75}"/>
    <cellStyle name="Input 3 5 2 6" xfId="15973" xr:uid="{21C5946E-D695-45A3-9C0C-4B7E8724413E}"/>
    <cellStyle name="Input 3 5 2 6 2" xfId="15974" xr:uid="{643A7F7E-CF28-4591-AC83-4201DBE1AA35}"/>
    <cellStyle name="Input 3 5 2 6 3" xfId="15975" xr:uid="{9131E486-B6B5-41E1-A94C-EF110D535504}"/>
    <cellStyle name="Input 3 5 2 7" xfId="15976" xr:uid="{DB2106B5-17DB-4234-B2B7-0ED7D37F84B8}"/>
    <cellStyle name="Input 3 5 2 7 2" xfId="15977" xr:uid="{D1B178FB-CA6B-406B-A1D7-623A0524689B}"/>
    <cellStyle name="Input 3 5 2 7 3" xfId="15978" xr:uid="{1BF5EFED-3DCB-445E-B617-F37EDB7AFBD5}"/>
    <cellStyle name="Input 3 5 2 8" xfId="15979" xr:uid="{746BF496-62C9-4221-948D-648BCFCC035A}"/>
    <cellStyle name="Input 3 5 2 8 2" xfId="15980" xr:uid="{EB685E7B-9937-40BD-BA09-8366B1ED1818}"/>
    <cellStyle name="Input 3 5 2 8 3" xfId="15981" xr:uid="{D1C83788-F642-4D44-A5CA-063DBE258FF4}"/>
    <cellStyle name="Input 3 5 2 9" xfId="15982" xr:uid="{E8F890B5-42E0-49DB-AD7D-D96EB2E1FC02}"/>
    <cellStyle name="Input 3 5 2 9 2" xfId="15983" xr:uid="{6329B2E4-BBBE-4C3A-B8EF-B7FD10FDD31D}"/>
    <cellStyle name="Input 3 5 2 9 3" xfId="15984" xr:uid="{A18F2019-EE06-4D22-B62B-99E244266462}"/>
    <cellStyle name="Input 3 5 3" xfId="15985" xr:uid="{2A5B4A41-5AA5-4444-BB4F-09A1717BD45F}"/>
    <cellStyle name="Input 3 5 3 2" xfId="15986" xr:uid="{E76C710F-5D8C-48BC-9EB3-645C6521658D}"/>
    <cellStyle name="Input 3 5 3 3" xfId="15987" xr:uid="{0733447A-CCBE-429D-A59B-36FEE604A108}"/>
    <cellStyle name="Input 3 5 3 4" xfId="15988" xr:uid="{1EEF2EC2-A77A-4DDC-9D11-8A52442515ED}"/>
    <cellStyle name="Input 3 5 4" xfId="15989" xr:uid="{1BCC0A3D-C723-4233-ACF7-D991E0790F0D}"/>
    <cellStyle name="Input 3 5 4 2" xfId="15990" xr:uid="{711E4221-8327-4F9F-A06A-930ADD0C5B43}"/>
    <cellStyle name="Input 3 5 4 3" xfId="15991" xr:uid="{2A0DB353-B3C0-46FE-BF9B-BB0F19E05FC4}"/>
    <cellStyle name="Input 3 5 5" xfId="15992" xr:uid="{D45FC066-A9AE-4F77-A5D8-77F7AAA414DC}"/>
    <cellStyle name="Input 3 5 5 2" xfId="15993" xr:uid="{FDBA5A69-B9A0-4B96-A4B5-B4D45DEDAC28}"/>
    <cellStyle name="Input 3 5 5 3" xfId="15994" xr:uid="{CA674918-AC10-4099-8753-F62AD8C93AE3}"/>
    <cellStyle name="Input 3 5 6" xfId="15995" xr:uid="{31DC67B3-90DB-4836-8305-DBB293254DED}"/>
    <cellStyle name="Input 3 5 6 2" xfId="15996" xr:uid="{6CBBC7CF-5722-4FCF-8FC3-A4D2747AC20C}"/>
    <cellStyle name="Input 3 5 6 3" xfId="15997" xr:uid="{2D2D0266-F8F7-46CD-9D45-CB9C0ED46B46}"/>
    <cellStyle name="Input 3 5 7" xfId="15998" xr:uid="{7F9ACAD4-A187-42E9-8FC4-83BBE78C8E74}"/>
    <cellStyle name="Input 3 5 7 2" xfId="15999" xr:uid="{EAC55E2F-0676-4519-9A71-EE7B2DDE3520}"/>
    <cellStyle name="Input 3 5 7 3" xfId="16000" xr:uid="{218AA941-E426-436D-AB0E-EDA64ED6962B}"/>
    <cellStyle name="Input 3 5 8" xfId="16001" xr:uid="{37F9D2E9-2B0E-40AC-9CB1-945E7BD40661}"/>
    <cellStyle name="Input 3 5 8 2" xfId="16002" xr:uid="{6C59A049-4AB1-4AFC-9EDD-1BF6CB75FB0A}"/>
    <cellStyle name="Input 3 5 8 3" xfId="16003" xr:uid="{95480588-DB43-49C9-BFFD-4D578CD20CAD}"/>
    <cellStyle name="Input 3 5 9" xfId="16004" xr:uid="{405E5C4B-3B1B-4707-9AD0-EA2F52C25FE8}"/>
    <cellStyle name="Input 3 5 9 2" xfId="16005" xr:uid="{AA26B396-0438-4D09-97B1-D1848DBFF3C2}"/>
    <cellStyle name="Input 3 5 9 3" xfId="16006" xr:uid="{C84275AC-D04E-466F-AA17-1D256466DB1D}"/>
    <cellStyle name="Input 3 6" xfId="16007" xr:uid="{BD8170E2-93E1-4220-9704-75FE73B36FE0}"/>
    <cellStyle name="Input 3 6 10" xfId="16008" xr:uid="{8251718B-9F3A-44A7-B542-7C5D31C21299}"/>
    <cellStyle name="Input 3 6 10 2" xfId="16009" xr:uid="{DD2C8497-CB51-4A3C-9527-6A05E77FF492}"/>
    <cellStyle name="Input 3 6 10 3" xfId="16010" xr:uid="{4E01B1A0-9472-4BA1-ACD8-CF4EDEEC201C}"/>
    <cellStyle name="Input 3 6 11" xfId="16011" xr:uid="{E94F17EB-4CCB-4290-B7E8-334C5F7B615B}"/>
    <cellStyle name="Input 3 6 11 2" xfId="16012" xr:uid="{AAC0C735-E288-4B42-9A59-1E14A22F0C57}"/>
    <cellStyle name="Input 3 6 12" xfId="16013" xr:uid="{DA61D386-9714-4CEB-8A81-2B4B5B38A426}"/>
    <cellStyle name="Input 3 6 2" xfId="16014" xr:uid="{502724D2-4AC8-4197-ACE9-65EE599544A9}"/>
    <cellStyle name="Input 3 6 2 10" xfId="16015" xr:uid="{405FB010-65AA-4EEC-8C26-77DDA3B4BE0D}"/>
    <cellStyle name="Input 3 6 2 10 2" xfId="16016" xr:uid="{1E853EA3-73FC-410A-8C69-597C67522FB2}"/>
    <cellStyle name="Input 3 6 2 11" xfId="16017" xr:uid="{A36FBAAB-0510-41BF-BA98-6995E7AB51B0}"/>
    <cellStyle name="Input 3 6 2 2" xfId="16018" xr:uid="{C4300049-AD8B-4F8D-AFD3-0884E5C13700}"/>
    <cellStyle name="Input 3 6 2 2 2" xfId="16019" xr:uid="{8C005E00-1BB3-4969-9B1E-9CD75C1E78B7}"/>
    <cellStyle name="Input 3 6 2 2 3" xfId="16020" xr:uid="{93C2E65A-DF41-4DF2-97F8-7C818A5C67A5}"/>
    <cellStyle name="Input 3 6 2 2 4" xfId="16021" xr:uid="{EB2477F5-9DC4-41E9-9E0B-AEEFDF5FBCC9}"/>
    <cellStyle name="Input 3 6 2 3" xfId="16022" xr:uid="{985935B3-6216-4BC9-87D4-E44CB56F15CA}"/>
    <cellStyle name="Input 3 6 2 3 2" xfId="16023" xr:uid="{D6E9035A-C688-4683-94C7-12759BAB8654}"/>
    <cellStyle name="Input 3 6 2 3 3" xfId="16024" xr:uid="{40FD38E3-0C09-41B4-A8FE-7C114586A6CA}"/>
    <cellStyle name="Input 3 6 2 4" xfId="16025" xr:uid="{79EEE859-4BDE-47C8-8CCF-25689B8807F4}"/>
    <cellStyle name="Input 3 6 2 4 2" xfId="16026" xr:uid="{21790DF9-F00C-44C9-9A9B-DFB64744B3A7}"/>
    <cellStyle name="Input 3 6 2 4 3" xfId="16027" xr:uid="{37E424D7-0B6D-413E-AC3B-075BCBC22CFC}"/>
    <cellStyle name="Input 3 6 2 5" xfId="16028" xr:uid="{405B6370-CFD6-44D5-A942-CF722E6149FC}"/>
    <cellStyle name="Input 3 6 2 5 2" xfId="16029" xr:uid="{D4605103-FE6D-461B-8B1C-64B3C8C3BE75}"/>
    <cellStyle name="Input 3 6 2 5 3" xfId="16030" xr:uid="{23A6EE9D-414E-4ABD-81D1-868BA4D0CFBC}"/>
    <cellStyle name="Input 3 6 2 6" xfId="16031" xr:uid="{789FBFE5-4F2A-4B01-8CFD-53E523B91FB5}"/>
    <cellStyle name="Input 3 6 2 6 2" xfId="16032" xr:uid="{41679776-37D2-4964-9B19-64A5375FD6EB}"/>
    <cellStyle name="Input 3 6 2 6 3" xfId="16033" xr:uid="{886A288B-B44C-4E88-B9A6-5238BC23D3CE}"/>
    <cellStyle name="Input 3 6 2 7" xfId="16034" xr:uid="{40417B54-30D2-45B2-A411-0CA139C82F59}"/>
    <cellStyle name="Input 3 6 2 7 2" xfId="16035" xr:uid="{FFF96B94-0085-4592-A9D3-622E361C33F2}"/>
    <cellStyle name="Input 3 6 2 7 3" xfId="16036" xr:uid="{A5BA48BA-CC77-40EB-9AA9-48CBA3EDDB17}"/>
    <cellStyle name="Input 3 6 2 8" xfId="16037" xr:uid="{F4977EE7-9B7C-4D43-8950-EDBB1A83937C}"/>
    <cellStyle name="Input 3 6 2 8 2" xfId="16038" xr:uid="{C6AEAE10-E55B-4F98-842E-D8C9F5E117B7}"/>
    <cellStyle name="Input 3 6 2 8 3" xfId="16039" xr:uid="{CE15EC63-752F-412E-9DDF-39ED946147D3}"/>
    <cellStyle name="Input 3 6 2 9" xfId="16040" xr:uid="{9A4E96F5-DF19-445B-8E02-55FF9E644A97}"/>
    <cellStyle name="Input 3 6 2 9 2" xfId="16041" xr:uid="{BB2E9EC0-8AC9-4ED4-B68D-B2E3C3203E16}"/>
    <cellStyle name="Input 3 6 2 9 3" xfId="16042" xr:uid="{02BF3B3B-04D9-40BC-9182-179AC8923566}"/>
    <cellStyle name="Input 3 6 3" xfId="16043" xr:uid="{4DD45C64-B1AF-4430-B7C5-EEFF2BDA6842}"/>
    <cellStyle name="Input 3 6 3 2" xfId="16044" xr:uid="{9EEABC98-B823-4A60-8A3B-85610E5027E8}"/>
    <cellStyle name="Input 3 6 3 3" xfId="16045" xr:uid="{E7BF3B29-8DC5-476B-B813-EBD6E99E75B4}"/>
    <cellStyle name="Input 3 6 3 4" xfId="16046" xr:uid="{17E5970C-C09C-411F-8054-144E84764735}"/>
    <cellStyle name="Input 3 6 4" xfId="16047" xr:uid="{516E9D97-76C2-4EFB-A447-0865A205BDE2}"/>
    <cellStyle name="Input 3 6 4 2" xfId="16048" xr:uid="{4E4162F9-ED8E-4CDB-BFBA-419BFB0597AE}"/>
    <cellStyle name="Input 3 6 4 3" xfId="16049" xr:uid="{299EB597-C944-4BB9-A858-C81CA1F1CD50}"/>
    <cellStyle name="Input 3 6 5" xfId="16050" xr:uid="{E4DCD62F-E069-477D-9003-6B9FFE54319B}"/>
    <cellStyle name="Input 3 6 5 2" xfId="16051" xr:uid="{A655F9B6-AFBC-486C-832E-1584A9114F65}"/>
    <cellStyle name="Input 3 6 5 3" xfId="16052" xr:uid="{C1972A39-59D0-4839-AAE7-99DBCB13BF8C}"/>
    <cellStyle name="Input 3 6 6" xfId="16053" xr:uid="{773A487C-BE81-43E2-B7F2-E3FA12DF321D}"/>
    <cellStyle name="Input 3 6 6 2" xfId="16054" xr:uid="{DFCBD3CE-3D83-43DD-B99F-0D1D68404BBA}"/>
    <cellStyle name="Input 3 6 6 3" xfId="16055" xr:uid="{98212112-F938-43D9-A42F-D9102FF31B4A}"/>
    <cellStyle name="Input 3 6 7" xfId="16056" xr:uid="{FFCBB34C-F018-419C-98E7-A5A221157E82}"/>
    <cellStyle name="Input 3 6 7 2" xfId="16057" xr:uid="{E1A2558A-F945-4920-BA5A-7A7874E42EB1}"/>
    <cellStyle name="Input 3 6 7 3" xfId="16058" xr:uid="{3306AB26-7CE8-4273-B074-0575EC899FA2}"/>
    <cellStyle name="Input 3 6 8" xfId="16059" xr:uid="{DB6D9C3F-B620-4CBC-A402-057DB55583E4}"/>
    <cellStyle name="Input 3 6 8 2" xfId="16060" xr:uid="{E87C7D35-CF9F-47E1-BD1E-854CFF5BA039}"/>
    <cellStyle name="Input 3 6 8 3" xfId="16061" xr:uid="{B7136C7A-5AC2-438E-9FAE-33F6B7ECDD63}"/>
    <cellStyle name="Input 3 6 9" xfId="16062" xr:uid="{9C8247B0-66EC-4040-8D5C-61748E96464D}"/>
    <cellStyle name="Input 3 6 9 2" xfId="16063" xr:uid="{5B72AC9C-A701-404D-ACD6-465FCAC91C91}"/>
    <cellStyle name="Input 3 6 9 3" xfId="16064" xr:uid="{1453EA3A-E5DE-4FB7-8D8B-F65A52F8C67D}"/>
    <cellStyle name="Input 3 7" xfId="16065" xr:uid="{24DA620E-F864-43A2-876F-21830E5911D5}"/>
    <cellStyle name="Input 3 7 10" xfId="16066" xr:uid="{D29433B2-A508-498E-9FEA-D486E8C04FF0}"/>
    <cellStyle name="Input 3 7 10 2" xfId="16067" xr:uid="{040919F6-75A8-4F67-BCB1-7BE201EF91AE}"/>
    <cellStyle name="Input 3 7 10 3" xfId="16068" xr:uid="{D05EAA03-E75A-4069-8C38-D8FDA412246A}"/>
    <cellStyle name="Input 3 7 11" xfId="16069" xr:uid="{03797803-3B7F-4CEE-86AC-445DD152A645}"/>
    <cellStyle name="Input 3 7 11 2" xfId="16070" xr:uid="{1535DB04-EFE2-423E-917F-8D6012A86A1B}"/>
    <cellStyle name="Input 3 7 12" xfId="16071" xr:uid="{8384F314-0B55-4AC1-9253-1F0084A64062}"/>
    <cellStyle name="Input 3 7 2" xfId="16072" xr:uid="{FE5C4E58-33F2-4DF7-9B92-35EC400A979D}"/>
    <cellStyle name="Input 3 7 2 10" xfId="16073" xr:uid="{F9321EFF-EF48-4FE8-8243-6F6D539AC80F}"/>
    <cellStyle name="Input 3 7 2 10 2" xfId="16074" xr:uid="{D3CA2361-EA0D-4588-A3D8-E627CFC934D0}"/>
    <cellStyle name="Input 3 7 2 11" xfId="16075" xr:uid="{67F087B4-101E-49BC-9E6B-03D8AFCED6CA}"/>
    <cellStyle name="Input 3 7 2 2" xfId="16076" xr:uid="{F84231B8-8391-485F-9E27-6A64558038D0}"/>
    <cellStyle name="Input 3 7 2 2 2" xfId="16077" xr:uid="{412CD820-A281-4BC6-9911-274B8006B784}"/>
    <cellStyle name="Input 3 7 2 2 3" xfId="16078" xr:uid="{D246F42C-CC3A-406B-9F1F-F3994AD462E7}"/>
    <cellStyle name="Input 3 7 2 2 4" xfId="16079" xr:uid="{6C579319-76B2-4E6B-BDA4-3745462C90E1}"/>
    <cellStyle name="Input 3 7 2 3" xfId="16080" xr:uid="{1263B7B3-9A59-4833-BC23-D43E19F8D30D}"/>
    <cellStyle name="Input 3 7 2 3 2" xfId="16081" xr:uid="{0A6D169D-5252-48DB-899C-6FC9733137E6}"/>
    <cellStyle name="Input 3 7 2 3 3" xfId="16082" xr:uid="{75C357C9-DAE5-4A86-AB30-E3867961E3DA}"/>
    <cellStyle name="Input 3 7 2 4" xfId="16083" xr:uid="{C4CF3F87-E74A-4ACD-9163-E34EAE14E1D4}"/>
    <cellStyle name="Input 3 7 2 4 2" xfId="16084" xr:uid="{141AFECB-9AB8-40A3-B478-D60768018687}"/>
    <cellStyle name="Input 3 7 2 4 3" xfId="16085" xr:uid="{01D9B05F-95D0-48A9-82BC-46221A8707F9}"/>
    <cellStyle name="Input 3 7 2 5" xfId="16086" xr:uid="{A03980D9-CEBF-4894-8E52-C7522C5191BF}"/>
    <cellStyle name="Input 3 7 2 5 2" xfId="16087" xr:uid="{5C078593-A260-42FD-8E85-2A9AF047B597}"/>
    <cellStyle name="Input 3 7 2 5 3" xfId="16088" xr:uid="{D0B68FAE-FD2B-45C0-811E-45BA87446DCD}"/>
    <cellStyle name="Input 3 7 2 6" xfId="16089" xr:uid="{CF9B2AEE-D5FF-4E83-9743-45B2CCCBCF69}"/>
    <cellStyle name="Input 3 7 2 6 2" xfId="16090" xr:uid="{EEDDC0E9-7A5F-4C6A-8F06-958FC5788818}"/>
    <cellStyle name="Input 3 7 2 6 3" xfId="16091" xr:uid="{CA7550D2-EEEB-4A1A-AB3B-594BB19C1E71}"/>
    <cellStyle name="Input 3 7 2 7" xfId="16092" xr:uid="{60CD0395-7F9E-47B1-9506-F69FA1FBE68A}"/>
    <cellStyle name="Input 3 7 2 7 2" xfId="16093" xr:uid="{95AEB817-A776-4F89-88D8-004326DD8CE2}"/>
    <cellStyle name="Input 3 7 2 7 3" xfId="16094" xr:uid="{0ACECEBE-B7DB-40D6-956C-9C1EC5BA3F35}"/>
    <cellStyle name="Input 3 7 2 8" xfId="16095" xr:uid="{1279B0EE-8972-49DE-BCB2-8101E8D49E3F}"/>
    <cellStyle name="Input 3 7 2 8 2" xfId="16096" xr:uid="{2A9E6242-2D87-44B1-9EA1-6EC455666607}"/>
    <cellStyle name="Input 3 7 2 8 3" xfId="16097" xr:uid="{196504A2-B1B3-43B2-BB4F-850D1F664512}"/>
    <cellStyle name="Input 3 7 2 9" xfId="16098" xr:uid="{2C1F95C1-64E0-4FDD-A27B-A2CBE5BA1E1E}"/>
    <cellStyle name="Input 3 7 2 9 2" xfId="16099" xr:uid="{E6048079-9F1B-44DF-91E9-DC260E718AEC}"/>
    <cellStyle name="Input 3 7 2 9 3" xfId="16100" xr:uid="{E4035766-8B47-4F3B-B2BA-C6EAC1BFD6E0}"/>
    <cellStyle name="Input 3 7 3" xfId="16101" xr:uid="{0766CFB5-D880-4718-BE47-30F42EB964D8}"/>
    <cellStyle name="Input 3 7 3 2" xfId="16102" xr:uid="{4928DDAB-F928-442B-9CA2-C1C0C8D5D0C6}"/>
    <cellStyle name="Input 3 7 3 3" xfId="16103" xr:uid="{D4C05F97-518D-4F2A-B8EB-9A26C63FF11F}"/>
    <cellStyle name="Input 3 7 3 4" xfId="16104" xr:uid="{7BD75A2F-C50A-4F13-B307-34E718F5B8F8}"/>
    <cellStyle name="Input 3 7 4" xfId="16105" xr:uid="{17C8059A-5D55-4F66-9099-EC2AD7D5289F}"/>
    <cellStyle name="Input 3 7 4 2" xfId="16106" xr:uid="{9E4A2EF1-E383-4A12-9F53-0FFF3CFB178C}"/>
    <cellStyle name="Input 3 7 4 3" xfId="16107" xr:uid="{53C78DC8-F74A-4ABC-ADC0-B1EA32AD88A7}"/>
    <cellStyle name="Input 3 7 5" xfId="16108" xr:uid="{DE106741-4275-408B-BAA7-6D6BE4E5A6AB}"/>
    <cellStyle name="Input 3 7 5 2" xfId="16109" xr:uid="{C8D4E612-C123-4543-840A-0CB081651630}"/>
    <cellStyle name="Input 3 7 5 3" xfId="16110" xr:uid="{346A274B-4059-48A6-8A44-7788287529D5}"/>
    <cellStyle name="Input 3 7 6" xfId="16111" xr:uid="{F04D8713-AE88-4D65-87B6-849EBDC3BD86}"/>
    <cellStyle name="Input 3 7 6 2" xfId="16112" xr:uid="{0816E559-E511-4593-B5E4-870108932DA6}"/>
    <cellStyle name="Input 3 7 6 3" xfId="16113" xr:uid="{7CE89898-7101-4781-860C-A244F3E3BC14}"/>
    <cellStyle name="Input 3 7 7" xfId="16114" xr:uid="{EAAC3EC0-C409-4EAF-95EE-A3A923CE51F7}"/>
    <cellStyle name="Input 3 7 7 2" xfId="16115" xr:uid="{E45891D0-ABAA-49CC-B390-DAD4372B9A84}"/>
    <cellStyle name="Input 3 7 7 3" xfId="16116" xr:uid="{395DB727-453D-4446-8252-4F142E297B00}"/>
    <cellStyle name="Input 3 7 8" xfId="16117" xr:uid="{6C2DF2C9-125A-4FF4-8F5E-765EB5C8B088}"/>
    <cellStyle name="Input 3 7 8 2" xfId="16118" xr:uid="{0105F243-0AB3-48C4-A529-A08EFDA85125}"/>
    <cellStyle name="Input 3 7 8 3" xfId="16119" xr:uid="{0A0DFC60-CEDA-4036-990E-CE122C1C29BE}"/>
    <cellStyle name="Input 3 7 9" xfId="16120" xr:uid="{D65ACEEC-F062-4752-BC6D-D4868AA2BF18}"/>
    <cellStyle name="Input 3 7 9 2" xfId="16121" xr:uid="{3A67F72D-F514-4EEC-B7DC-7479B3C6FDC3}"/>
    <cellStyle name="Input 3 7 9 3" xfId="16122" xr:uid="{FF0B69B3-EA76-4305-BAF7-8F30DFA4BAEF}"/>
    <cellStyle name="Input 3 8" xfId="16123" xr:uid="{1B152CD2-635A-4F62-8E61-37C2C1B41AC3}"/>
    <cellStyle name="Input 3 8 10" xfId="16124" xr:uid="{B58118F1-94FD-432F-B53A-5975A98C069E}"/>
    <cellStyle name="Input 3 8 10 2" xfId="16125" xr:uid="{0D106C96-2088-46C9-9815-1FA90B9C0EEB}"/>
    <cellStyle name="Input 3 8 10 3" xfId="16126" xr:uid="{891D741A-113C-4315-9B78-BF9F7CA8D4C9}"/>
    <cellStyle name="Input 3 8 11" xfId="16127" xr:uid="{D3B2F536-2F4B-49CC-87AA-B745743FC918}"/>
    <cellStyle name="Input 3 8 11 2" xfId="16128" xr:uid="{CED32C3D-AD2A-452F-A541-D12B9A7E4472}"/>
    <cellStyle name="Input 3 8 12" xfId="16129" xr:uid="{98E35123-6C76-4181-B9E3-BC1D7C75CB4A}"/>
    <cellStyle name="Input 3 8 2" xfId="16130" xr:uid="{660DFE72-7FF5-4037-B8FB-2B8BE8952E65}"/>
    <cellStyle name="Input 3 8 2 10" xfId="16131" xr:uid="{5E0C4461-DD5A-4172-98DD-D2C781746D76}"/>
    <cellStyle name="Input 3 8 2 10 2" xfId="16132" xr:uid="{8BACFD88-9A09-4E40-AC51-2CD08B8AD6C3}"/>
    <cellStyle name="Input 3 8 2 11" xfId="16133" xr:uid="{9CFA1EE5-C362-486A-87BE-CA322EAF5442}"/>
    <cellStyle name="Input 3 8 2 2" xfId="16134" xr:uid="{434D59E9-FA38-4C44-8922-36F163A8AC7F}"/>
    <cellStyle name="Input 3 8 2 2 2" xfId="16135" xr:uid="{C2F2A838-D5ED-41FA-BE34-24D56E9BEAFA}"/>
    <cellStyle name="Input 3 8 2 2 3" xfId="16136" xr:uid="{FACFE2AF-089E-41E4-9C79-F81B133CEDF4}"/>
    <cellStyle name="Input 3 8 2 2 4" xfId="16137" xr:uid="{A7E72FF7-48FF-4222-883F-3C395D83F1A6}"/>
    <cellStyle name="Input 3 8 2 3" xfId="16138" xr:uid="{3960B93F-43EF-449E-9B00-7F0508D48F5F}"/>
    <cellStyle name="Input 3 8 2 3 2" xfId="16139" xr:uid="{360003B4-5F0C-4CA4-BF12-A09B01B33A77}"/>
    <cellStyle name="Input 3 8 2 3 3" xfId="16140" xr:uid="{79BA0C1E-A4C1-4C5C-B337-E7AAF9E32896}"/>
    <cellStyle name="Input 3 8 2 4" xfId="16141" xr:uid="{FCE795CC-BAA4-4671-91B2-63966D781455}"/>
    <cellStyle name="Input 3 8 2 4 2" xfId="16142" xr:uid="{3ACD6C41-2CD2-4CB2-A7FB-90F4690ADE80}"/>
    <cellStyle name="Input 3 8 2 4 3" xfId="16143" xr:uid="{5CDE43AC-98F3-4BDB-AEDC-1C0563C537AD}"/>
    <cellStyle name="Input 3 8 2 5" xfId="16144" xr:uid="{F257BDAB-FFDC-4EC2-980A-B01C2423192E}"/>
    <cellStyle name="Input 3 8 2 5 2" xfId="16145" xr:uid="{21A25D72-9742-4B58-A63F-3C7C3DE34EFD}"/>
    <cellStyle name="Input 3 8 2 5 3" xfId="16146" xr:uid="{187DE91F-9EBE-4215-BE1E-716C7F14EF45}"/>
    <cellStyle name="Input 3 8 2 6" xfId="16147" xr:uid="{C5DF7907-C616-4615-B850-BA6AC574785D}"/>
    <cellStyle name="Input 3 8 2 6 2" xfId="16148" xr:uid="{F9A71397-D9FD-4B7B-A437-453B4F964261}"/>
    <cellStyle name="Input 3 8 2 6 3" xfId="16149" xr:uid="{2F292DFC-29DB-43AC-8D44-A137BD3ADD69}"/>
    <cellStyle name="Input 3 8 2 7" xfId="16150" xr:uid="{E49FC17F-503E-47F1-BA2A-32D03C25A772}"/>
    <cellStyle name="Input 3 8 2 7 2" xfId="16151" xr:uid="{6F5C6DA2-8461-43D8-9B08-DA014C481238}"/>
    <cellStyle name="Input 3 8 2 7 3" xfId="16152" xr:uid="{BA37C6F6-A82E-4009-BC86-DBBEC0C8666B}"/>
    <cellStyle name="Input 3 8 2 8" xfId="16153" xr:uid="{3A9A7B31-A66E-4254-B69B-0A6ECCF972A0}"/>
    <cellStyle name="Input 3 8 2 8 2" xfId="16154" xr:uid="{74988A87-105F-47CF-BCAB-562FE487DFC7}"/>
    <cellStyle name="Input 3 8 2 8 3" xfId="16155" xr:uid="{F730B6E6-C076-4443-88FF-219CA230E761}"/>
    <cellStyle name="Input 3 8 2 9" xfId="16156" xr:uid="{D0C824C2-6673-4236-8D36-3D7A7177F54F}"/>
    <cellStyle name="Input 3 8 2 9 2" xfId="16157" xr:uid="{A07A6CCC-1D9D-4384-8528-EBB550885C33}"/>
    <cellStyle name="Input 3 8 2 9 3" xfId="16158" xr:uid="{4197AE1D-72A0-49FF-958E-C7B02C98DBD4}"/>
    <cellStyle name="Input 3 8 3" xfId="16159" xr:uid="{39AC8308-B5F4-4C69-A2EE-1A1A5160A451}"/>
    <cellStyle name="Input 3 8 3 2" xfId="16160" xr:uid="{AA55F092-071D-46EE-810B-CA2457817AF9}"/>
    <cellStyle name="Input 3 8 3 3" xfId="16161" xr:uid="{544AC226-28FB-4D75-98C9-E41C50A9E0F2}"/>
    <cellStyle name="Input 3 8 3 4" xfId="16162" xr:uid="{EF883D85-36A4-4D11-8CF5-01CDDF9B0905}"/>
    <cellStyle name="Input 3 8 4" xfId="16163" xr:uid="{4147E0D7-9418-4252-8EB7-8C2AA4DE2C3F}"/>
    <cellStyle name="Input 3 8 4 2" xfId="16164" xr:uid="{8E7156D0-0B44-4006-B747-92617DD7566A}"/>
    <cellStyle name="Input 3 8 4 3" xfId="16165" xr:uid="{49C8E6F4-0A8F-4AAB-B30A-8048E8A0A405}"/>
    <cellStyle name="Input 3 8 5" xfId="16166" xr:uid="{F200DBEF-2601-4977-92E8-BD14409B60E6}"/>
    <cellStyle name="Input 3 8 5 2" xfId="16167" xr:uid="{80EEF14E-34BD-483F-8882-791106168BF1}"/>
    <cellStyle name="Input 3 8 5 3" xfId="16168" xr:uid="{B5B801C2-6402-43F8-BB9B-8A3AECA8737A}"/>
    <cellStyle name="Input 3 8 6" xfId="16169" xr:uid="{FE28B380-FC83-4F05-BAC4-262F9732B02C}"/>
    <cellStyle name="Input 3 8 6 2" xfId="16170" xr:uid="{A170BA8E-195D-4DFE-B3A8-9D67EB7C59DA}"/>
    <cellStyle name="Input 3 8 6 3" xfId="16171" xr:uid="{D593B26B-644A-4235-9543-803D9987D6E9}"/>
    <cellStyle name="Input 3 8 7" xfId="16172" xr:uid="{DE987B47-16C6-4341-9586-27691FF8A6F6}"/>
    <cellStyle name="Input 3 8 7 2" xfId="16173" xr:uid="{791637B5-4537-40B6-B179-46E4162C4E2E}"/>
    <cellStyle name="Input 3 8 7 3" xfId="16174" xr:uid="{F373639F-0FDC-465D-B076-44B43A03741C}"/>
    <cellStyle name="Input 3 8 8" xfId="16175" xr:uid="{D115ABAD-F33B-47DB-9320-DA703CDBAD49}"/>
    <cellStyle name="Input 3 8 8 2" xfId="16176" xr:uid="{1E63ABAA-33A1-4AA8-8A73-94995385B45E}"/>
    <cellStyle name="Input 3 8 8 3" xfId="16177" xr:uid="{D63C904E-D3F0-4FFF-B278-09FA070E6A8F}"/>
    <cellStyle name="Input 3 8 9" xfId="16178" xr:uid="{2847D498-4AA7-4DC0-96F5-5F38BEA814DD}"/>
    <cellStyle name="Input 3 8 9 2" xfId="16179" xr:uid="{54B1CCCC-1797-4FEC-9A69-2507CB8C9865}"/>
    <cellStyle name="Input 3 8 9 3" xfId="16180" xr:uid="{EDDD9EA6-4D72-454A-9150-F227F9A2A49C}"/>
    <cellStyle name="Input 3 9" xfId="16181" xr:uid="{0DBCBE6B-FF02-4664-BD9C-D0D57471B23E}"/>
    <cellStyle name="Input 3 9 10" xfId="16182" xr:uid="{FB3A65C8-873A-4D50-85CF-D0AF9531CE4C}"/>
    <cellStyle name="Input 3 9 10 2" xfId="16183" xr:uid="{C86B6B70-2D02-4AA4-B98A-059C9E96DEF8}"/>
    <cellStyle name="Input 3 9 10 3" xfId="16184" xr:uid="{D1E0B9E4-E200-410A-A281-27D37C7EE546}"/>
    <cellStyle name="Input 3 9 11" xfId="16185" xr:uid="{F386EAAA-96F3-47D3-89CE-BB16B3A3889D}"/>
    <cellStyle name="Input 3 9 11 2" xfId="16186" xr:uid="{4124792A-42A2-4D8B-916B-BDB3B6B69ECD}"/>
    <cellStyle name="Input 3 9 12" xfId="16187" xr:uid="{103558BB-68BB-4BEA-922D-B7CC162C03FC}"/>
    <cellStyle name="Input 3 9 2" xfId="16188" xr:uid="{A24D936F-A212-41B3-B942-44C109E047DB}"/>
    <cellStyle name="Input 3 9 2 10" xfId="16189" xr:uid="{EDB9F31C-36E4-4C66-B18F-3B86DBFE40A0}"/>
    <cellStyle name="Input 3 9 2 10 2" xfId="16190" xr:uid="{B7D479B5-D173-4D44-9C6D-1486850F0444}"/>
    <cellStyle name="Input 3 9 2 11" xfId="16191" xr:uid="{47B96572-BDE5-4800-8109-12643FE14284}"/>
    <cellStyle name="Input 3 9 2 2" xfId="16192" xr:uid="{6A93598D-EDA2-45C0-A995-4E5F71386108}"/>
    <cellStyle name="Input 3 9 2 2 2" xfId="16193" xr:uid="{C4E6F129-84FC-483B-AF8D-C60D6372B284}"/>
    <cellStyle name="Input 3 9 2 2 3" xfId="16194" xr:uid="{D91CF7B8-B6A7-496B-8D0A-8CA9853AB793}"/>
    <cellStyle name="Input 3 9 2 2 4" xfId="16195" xr:uid="{F64577A5-DD89-458C-A278-E0DCE803D5B9}"/>
    <cellStyle name="Input 3 9 2 3" xfId="16196" xr:uid="{3B480841-2BED-4EC2-9A49-8A6ED1C4D127}"/>
    <cellStyle name="Input 3 9 2 3 2" xfId="16197" xr:uid="{B04B3538-6A11-4D95-8916-3E0FF9FD561A}"/>
    <cellStyle name="Input 3 9 2 3 3" xfId="16198" xr:uid="{8ABA5241-186F-42BA-98D2-265D20D1CB4D}"/>
    <cellStyle name="Input 3 9 2 4" xfId="16199" xr:uid="{194E4FE9-2B27-499E-A594-9603E921769C}"/>
    <cellStyle name="Input 3 9 2 4 2" xfId="16200" xr:uid="{2BBF20D8-B6D6-4C8F-A9E0-DBE64B5FC242}"/>
    <cellStyle name="Input 3 9 2 4 3" xfId="16201" xr:uid="{CDEF2683-0A33-4659-AB09-598373DD22B9}"/>
    <cellStyle name="Input 3 9 2 5" xfId="16202" xr:uid="{59B93787-5CAC-4BEC-8F4C-77B84B2231E6}"/>
    <cellStyle name="Input 3 9 2 5 2" xfId="16203" xr:uid="{F2FB073B-5291-4E09-B12C-11F18F08FE05}"/>
    <cellStyle name="Input 3 9 2 5 3" xfId="16204" xr:uid="{0B05DE11-BC3F-468C-82BC-9CBD77BB2F5A}"/>
    <cellStyle name="Input 3 9 2 6" xfId="16205" xr:uid="{D769D6A8-0C91-498C-808A-56B8CAE19EA2}"/>
    <cellStyle name="Input 3 9 2 6 2" xfId="16206" xr:uid="{E6C04EAF-EF61-4C70-84BE-4271FE128806}"/>
    <cellStyle name="Input 3 9 2 6 3" xfId="16207" xr:uid="{5964835B-3638-4E28-BBB7-49E311F95D65}"/>
    <cellStyle name="Input 3 9 2 7" xfId="16208" xr:uid="{EAE26B16-1AA3-4E97-9069-3A7EA7493A8B}"/>
    <cellStyle name="Input 3 9 2 7 2" xfId="16209" xr:uid="{4C47DCB7-EDE4-48D6-9551-6EA548A741AE}"/>
    <cellStyle name="Input 3 9 2 7 3" xfId="16210" xr:uid="{A0B72626-80A5-41A4-8450-E7DEF7479199}"/>
    <cellStyle name="Input 3 9 2 8" xfId="16211" xr:uid="{F866DFCD-8F8A-4EEB-B4E8-29629055C1F5}"/>
    <cellStyle name="Input 3 9 2 8 2" xfId="16212" xr:uid="{08A1B98E-DD56-4DF0-879A-AA5924E0A0DF}"/>
    <cellStyle name="Input 3 9 2 8 3" xfId="16213" xr:uid="{B39D9A35-8716-442A-8EA1-2A0F73149CFC}"/>
    <cellStyle name="Input 3 9 2 9" xfId="16214" xr:uid="{E691F6EE-6FA3-411D-90A7-C601A2F8227E}"/>
    <cellStyle name="Input 3 9 2 9 2" xfId="16215" xr:uid="{045D995F-7E07-4DB1-90FE-A7E0B4D6DB2B}"/>
    <cellStyle name="Input 3 9 2 9 3" xfId="16216" xr:uid="{1ECBAF99-3C29-40C8-BF29-FA05E96D5A85}"/>
    <cellStyle name="Input 3 9 3" xfId="16217" xr:uid="{5CA665EB-2046-4230-AD9F-709F40A1C374}"/>
    <cellStyle name="Input 3 9 3 2" xfId="16218" xr:uid="{8268876E-64BD-47CF-99ED-181F914BE5E5}"/>
    <cellStyle name="Input 3 9 3 3" xfId="16219" xr:uid="{C07C965B-15E8-4F22-A60C-BA84C7CB6A1C}"/>
    <cellStyle name="Input 3 9 3 4" xfId="16220" xr:uid="{C6DE452F-D20A-4AA3-92FF-04B660E4EF9A}"/>
    <cellStyle name="Input 3 9 4" xfId="16221" xr:uid="{84F5BD26-606A-47A6-818E-EF1D4B96B7AA}"/>
    <cellStyle name="Input 3 9 4 2" xfId="16222" xr:uid="{478F698D-D373-4776-9CDB-8A2BE4F2167B}"/>
    <cellStyle name="Input 3 9 4 3" xfId="16223" xr:uid="{BF5B28EA-C9BE-4583-86CF-3D3BBA6E7C5D}"/>
    <cellStyle name="Input 3 9 5" xfId="16224" xr:uid="{DD32C136-185B-4131-8246-55A317D253C5}"/>
    <cellStyle name="Input 3 9 5 2" xfId="16225" xr:uid="{03710551-4C55-4679-9119-81FA422B19AF}"/>
    <cellStyle name="Input 3 9 5 3" xfId="16226" xr:uid="{75770CDC-F9BD-480A-B5CA-3CD2E78CBB7B}"/>
    <cellStyle name="Input 3 9 6" xfId="16227" xr:uid="{DE523874-9BD4-4B76-A710-3711FDA01913}"/>
    <cellStyle name="Input 3 9 6 2" xfId="16228" xr:uid="{8CE93DFE-C074-40C0-A7EF-2A33FD57B62F}"/>
    <cellStyle name="Input 3 9 6 3" xfId="16229" xr:uid="{ECF819E0-7B69-49AE-A420-44C5A01DA507}"/>
    <cellStyle name="Input 3 9 7" xfId="16230" xr:uid="{6BE042C0-1E79-4BBD-8140-8BBE58438C07}"/>
    <cellStyle name="Input 3 9 7 2" xfId="16231" xr:uid="{66CAE71B-F67B-481B-BE49-031179A8E364}"/>
    <cellStyle name="Input 3 9 7 3" xfId="16232" xr:uid="{A6DD8DD0-36A9-47F6-B2A5-26F429E85026}"/>
    <cellStyle name="Input 3 9 8" xfId="16233" xr:uid="{37142D57-5E20-418E-BB9C-1FDE54961C0F}"/>
    <cellStyle name="Input 3 9 8 2" xfId="16234" xr:uid="{6BE0E12F-C995-4525-8E5E-99A4EF763DE2}"/>
    <cellStyle name="Input 3 9 8 3" xfId="16235" xr:uid="{DB8A420E-D957-4EBE-BBD7-D43175751290}"/>
    <cellStyle name="Input 3 9 9" xfId="16236" xr:uid="{440E28ED-FA9D-483B-944F-97823FDBE6B1}"/>
    <cellStyle name="Input 3 9 9 2" xfId="16237" xr:uid="{077BB5DB-88D3-4086-8B60-DA6BE3444A09}"/>
    <cellStyle name="Input 3 9 9 3" xfId="16238" xr:uid="{267C27A3-67AD-42DB-A221-C81A34FC051C}"/>
    <cellStyle name="Input 30 2" xfId="16239" xr:uid="{D57E8A49-5B20-4C1B-9A3C-6F14A0E8FB6F}"/>
    <cellStyle name="Input 30 2 2" xfId="16240" xr:uid="{7497C639-0290-4C28-97DC-B648E2B9E49B}"/>
    <cellStyle name="Input 31 2" xfId="16241" xr:uid="{C2BA01DA-97AF-425F-BA46-2392917561D8}"/>
    <cellStyle name="Input 31 2 2" xfId="16242" xr:uid="{74BB29A6-C708-464C-BF79-70CBF563972B}"/>
    <cellStyle name="Input 32 2" xfId="16243" xr:uid="{60B87D87-4102-48E0-8EF2-DA28835E5EBB}"/>
    <cellStyle name="Input 32 2 2" xfId="16244" xr:uid="{7271BF3A-45E5-41BA-97FD-50030FA697D2}"/>
    <cellStyle name="Input 33 2" xfId="16245" xr:uid="{4888149F-71F2-4AC1-8C4B-334E791DBCE0}"/>
    <cellStyle name="Input 33 2 2" xfId="16246" xr:uid="{CA36A444-456F-4319-9C81-FD6FF08A359D}"/>
    <cellStyle name="Input 34" xfId="16247" xr:uid="{FDCDBBCB-D69A-451F-AEF1-80088F99A7EC}"/>
    <cellStyle name="Input 34 2" xfId="16248" xr:uid="{BFAFCF57-DC40-42E2-A259-1C87A2E1E418}"/>
    <cellStyle name="Input 34 2 2" xfId="16249" xr:uid="{9ECE74BA-D647-410B-9610-1CD38C1247C1}"/>
    <cellStyle name="Input 34 3" xfId="16250" xr:uid="{517401BA-E1EB-4184-8836-654E7C8AAD3E}"/>
    <cellStyle name="Input 34_ELC_final" xfId="16251" xr:uid="{924FCDE6-B572-4FAC-A7C4-3E7DB05086A9}"/>
    <cellStyle name="Input 35" xfId="16252" xr:uid="{A6690D89-CE40-443E-BF00-C5278226D224}"/>
    <cellStyle name="Input 35 2" xfId="16253" xr:uid="{29005986-274E-44C6-9881-E6E00F512469}"/>
    <cellStyle name="Input 36" xfId="16254" xr:uid="{F52B8F8E-483D-4D51-9B4A-A2A20D013C7D}"/>
    <cellStyle name="Input 36 2" xfId="16255" xr:uid="{358A9FE5-E3EF-4B08-A37F-1F428A161E0F}"/>
    <cellStyle name="Input 37" xfId="16256" xr:uid="{3CA03160-5DD9-4828-A553-0D8FB09963F1}"/>
    <cellStyle name="Input 37 2" xfId="16257" xr:uid="{CBB79548-BB9E-4311-9962-32D1371A1AEA}"/>
    <cellStyle name="Input 38" xfId="16258" xr:uid="{D36F7A9B-57DB-42F5-A660-DC5347D80E90}"/>
    <cellStyle name="Input 38 2" xfId="16259" xr:uid="{51029E00-809C-423A-A258-00FF897A5EF0}"/>
    <cellStyle name="Input 39" xfId="16260" xr:uid="{6F7355AA-9D02-4925-893E-A3D2F5292CE4}"/>
    <cellStyle name="Input 39 2" xfId="16261" xr:uid="{0933890E-E9E8-48B6-9E4B-F8D14CFC8F30}"/>
    <cellStyle name="Input 4" xfId="16262" xr:uid="{7F1605E6-6514-411A-8818-EF08FF55E9F2}"/>
    <cellStyle name="Input 4 10" xfId="16263" xr:uid="{890F7ECA-464D-4221-8958-67E3AF223644}"/>
    <cellStyle name="Input 4 10 10" xfId="16264" xr:uid="{E52352E0-9D9A-4632-944F-9B8AF9AE0BC6}"/>
    <cellStyle name="Input 4 10 10 2" xfId="16265" xr:uid="{B54549FD-8BE5-423F-A924-A49CAD6CA0F9}"/>
    <cellStyle name="Input 4 10 10 3" xfId="16266" xr:uid="{0BA28188-D6E6-41AB-B1D0-C41C5EA2AEAA}"/>
    <cellStyle name="Input 4 10 11" xfId="16267" xr:uid="{7687FF08-F15C-448D-BD7B-4F62E891B0D4}"/>
    <cellStyle name="Input 4 10 11 2" xfId="16268" xr:uid="{FDC11291-0CB0-4601-A33C-6A499CBB230B}"/>
    <cellStyle name="Input 4 10 12" xfId="16269" xr:uid="{E407F483-1ECB-414B-9B2A-E2E82DE84767}"/>
    <cellStyle name="Input 4 10 2" xfId="16270" xr:uid="{0DF6DFE6-D7E9-42E9-B123-C4E14F79747A}"/>
    <cellStyle name="Input 4 10 2 10" xfId="16271" xr:uid="{46DCDB4F-0EA1-48AE-B405-93A8F3844143}"/>
    <cellStyle name="Input 4 10 2 10 2" xfId="16272" xr:uid="{07E49A33-87B5-4BA7-8128-558AA89A8384}"/>
    <cellStyle name="Input 4 10 2 11" xfId="16273" xr:uid="{961477B9-5C9D-45E8-8EC5-61634E521623}"/>
    <cellStyle name="Input 4 10 2 2" xfId="16274" xr:uid="{F14F4EBF-3BC4-4B4B-9CB7-D09E0E22276C}"/>
    <cellStyle name="Input 4 10 2 2 2" xfId="16275" xr:uid="{803E2385-7C6E-4C1F-B8D1-2522ED14BAEC}"/>
    <cellStyle name="Input 4 10 2 2 3" xfId="16276" xr:uid="{8A5A6C67-DC21-4483-802B-F3DF9E614CEA}"/>
    <cellStyle name="Input 4 10 2 2 4" xfId="16277" xr:uid="{ED1FE6E1-C641-4164-9FE4-C9A8E12B65DF}"/>
    <cellStyle name="Input 4 10 2 3" xfId="16278" xr:uid="{19BB04DD-1BD2-4804-85B9-90179F1DD2C7}"/>
    <cellStyle name="Input 4 10 2 3 2" xfId="16279" xr:uid="{0068471B-9C1B-42B0-BB46-2AE1A4487953}"/>
    <cellStyle name="Input 4 10 2 3 3" xfId="16280" xr:uid="{EF72B603-B559-4005-9EF4-13C722A94D44}"/>
    <cellStyle name="Input 4 10 2 4" xfId="16281" xr:uid="{5278B70A-A4C2-47F1-93D0-3C713FB9A225}"/>
    <cellStyle name="Input 4 10 2 4 2" xfId="16282" xr:uid="{59002528-47B8-434E-897A-DF5EC96673C4}"/>
    <cellStyle name="Input 4 10 2 4 3" xfId="16283" xr:uid="{55A7C2CD-EFF7-44BC-ADD5-E3BBC5D89189}"/>
    <cellStyle name="Input 4 10 2 5" xfId="16284" xr:uid="{4921DC8F-79BC-4EAC-A3A3-A455429C2CD4}"/>
    <cellStyle name="Input 4 10 2 5 2" xfId="16285" xr:uid="{6439F07B-F80F-4429-91AB-4E4310E000E5}"/>
    <cellStyle name="Input 4 10 2 5 3" xfId="16286" xr:uid="{97562A7C-2497-433E-9131-C91F3989B797}"/>
    <cellStyle name="Input 4 10 2 6" xfId="16287" xr:uid="{F4F18E0D-F292-4693-804E-F54DC692BC35}"/>
    <cellStyle name="Input 4 10 2 6 2" xfId="16288" xr:uid="{99D3F56E-1A99-403A-95BA-4F7E36509A74}"/>
    <cellStyle name="Input 4 10 2 6 3" xfId="16289" xr:uid="{8550D3E4-8CC8-41CA-87C9-66983B448C1E}"/>
    <cellStyle name="Input 4 10 2 7" xfId="16290" xr:uid="{AE08E3AD-78FA-4B3A-B9C5-83FCA814FC8D}"/>
    <cellStyle name="Input 4 10 2 7 2" xfId="16291" xr:uid="{11288E66-A5E4-4B48-B4DE-586204442AD5}"/>
    <cellStyle name="Input 4 10 2 7 3" xfId="16292" xr:uid="{2FDBF42A-4A1C-41A7-B425-6D8DE9EFD56E}"/>
    <cellStyle name="Input 4 10 2 8" xfId="16293" xr:uid="{7E15C479-B803-4ED0-A661-DD92B88CD9AA}"/>
    <cellStyle name="Input 4 10 2 8 2" xfId="16294" xr:uid="{3D7C2AA1-7CA9-4F08-8364-E74BA863AF6D}"/>
    <cellStyle name="Input 4 10 2 8 3" xfId="16295" xr:uid="{4F82F191-E375-4408-ACFF-ACF654CFD573}"/>
    <cellStyle name="Input 4 10 2 9" xfId="16296" xr:uid="{72DD6286-BCFB-4230-9076-E8C520AC896F}"/>
    <cellStyle name="Input 4 10 2 9 2" xfId="16297" xr:uid="{FB8995F8-C28A-4BE8-8554-5B5357B8E4B9}"/>
    <cellStyle name="Input 4 10 2 9 3" xfId="16298" xr:uid="{59208228-7E7F-439E-ABC0-4C134851A293}"/>
    <cellStyle name="Input 4 10 3" xfId="16299" xr:uid="{4E600CB9-7BCB-45BD-B528-E079AD079768}"/>
    <cellStyle name="Input 4 10 3 2" xfId="16300" xr:uid="{D6EB74D2-29EA-4CD8-A642-68E0CAE4C776}"/>
    <cellStyle name="Input 4 10 3 3" xfId="16301" xr:uid="{A174FA5E-35F4-4A69-84AF-E24B07FFD71B}"/>
    <cellStyle name="Input 4 10 3 4" xfId="16302" xr:uid="{35293182-607B-4CC8-8097-5D500BB06FFA}"/>
    <cellStyle name="Input 4 10 4" xfId="16303" xr:uid="{91292AE1-DBDE-4C96-A0A9-0084F8682CBB}"/>
    <cellStyle name="Input 4 10 4 2" xfId="16304" xr:uid="{548580A8-F253-446C-9FCB-5F4367B62C96}"/>
    <cellStyle name="Input 4 10 4 3" xfId="16305" xr:uid="{67F6126F-41D1-4B66-BAFC-00EDBA7D214A}"/>
    <cellStyle name="Input 4 10 5" xfId="16306" xr:uid="{D70DD6F2-0BBA-4C51-AE13-74711AA5C21C}"/>
    <cellStyle name="Input 4 10 5 2" xfId="16307" xr:uid="{D0DAB33D-7CAD-48B5-93D8-2E259DAFECC5}"/>
    <cellStyle name="Input 4 10 5 3" xfId="16308" xr:uid="{65F3945F-1774-49CC-B53D-415E0E5D841E}"/>
    <cellStyle name="Input 4 10 6" xfId="16309" xr:uid="{BD76CFC2-9ADA-4A52-BAEC-4409F763ABB0}"/>
    <cellStyle name="Input 4 10 6 2" xfId="16310" xr:uid="{450F3024-4197-4BA4-A6AD-00CB293BBD36}"/>
    <cellStyle name="Input 4 10 6 3" xfId="16311" xr:uid="{BAC37040-4B73-4581-81CF-274095FA2B3B}"/>
    <cellStyle name="Input 4 10 7" xfId="16312" xr:uid="{ADA324E2-2EAA-454D-AE19-F916A320E73E}"/>
    <cellStyle name="Input 4 10 7 2" xfId="16313" xr:uid="{836F722F-63A4-4396-B628-B18FDA64DCC6}"/>
    <cellStyle name="Input 4 10 7 3" xfId="16314" xr:uid="{D89BFCF8-DEDD-4862-905D-DBE37EAFECB4}"/>
    <cellStyle name="Input 4 10 8" xfId="16315" xr:uid="{B5D90AFC-7F7D-4840-A075-255369EBFB05}"/>
    <cellStyle name="Input 4 10 8 2" xfId="16316" xr:uid="{14302321-EE56-435A-A113-2383C0FE58E2}"/>
    <cellStyle name="Input 4 10 8 3" xfId="16317" xr:uid="{707A5BDF-D20D-4276-8CA3-182A65A8E532}"/>
    <cellStyle name="Input 4 10 9" xfId="16318" xr:uid="{BCC05A2E-795C-4C74-B9C1-B753950D85F3}"/>
    <cellStyle name="Input 4 10 9 2" xfId="16319" xr:uid="{D49E6324-DFD5-4D93-AE9F-AF559671E78B}"/>
    <cellStyle name="Input 4 10 9 3" xfId="16320" xr:uid="{A8559D9F-2879-4E9E-8F01-9E77A7EFA353}"/>
    <cellStyle name="Input 4 11" xfId="16321" xr:uid="{70E20490-D4C6-4E71-9CA3-506D03F419C9}"/>
    <cellStyle name="Input 4 11 10" xfId="16322" xr:uid="{710D2108-076C-4AF6-903C-CD605D385D63}"/>
    <cellStyle name="Input 4 11 10 2" xfId="16323" xr:uid="{F73CDC6D-EF6F-4467-8DFB-BB9686F1FFE7}"/>
    <cellStyle name="Input 4 11 10 3" xfId="16324" xr:uid="{80C7F67C-EE3A-4685-A5A3-84013BBE534B}"/>
    <cellStyle name="Input 4 11 11" xfId="16325" xr:uid="{8AD8C3FA-3036-4562-BFE1-0A7647F675FE}"/>
    <cellStyle name="Input 4 11 11 2" xfId="16326" xr:uid="{3A19B8AD-3FA9-43ED-9DC8-C0CB4CAD1A9C}"/>
    <cellStyle name="Input 4 11 12" xfId="16327" xr:uid="{5730E22A-26CD-48D3-B552-88CD998C48B1}"/>
    <cellStyle name="Input 4 11 2" xfId="16328" xr:uid="{29EE74F2-2C18-47A5-9A3F-5A76E22BD288}"/>
    <cellStyle name="Input 4 11 2 10" xfId="16329" xr:uid="{8786D12C-AB26-444D-9332-E548EADBB8E8}"/>
    <cellStyle name="Input 4 11 2 10 2" xfId="16330" xr:uid="{3DFED9C6-C7F9-4DEA-AEC8-B9D610CAB3D0}"/>
    <cellStyle name="Input 4 11 2 11" xfId="16331" xr:uid="{8D383EE2-6666-4DA6-B194-AC730134D691}"/>
    <cellStyle name="Input 4 11 2 2" xfId="16332" xr:uid="{5CBAA165-7997-4B96-A0C1-FFB27BF09184}"/>
    <cellStyle name="Input 4 11 2 2 2" xfId="16333" xr:uid="{9004B83C-440D-4AB5-B5BB-99AB8AE83C14}"/>
    <cellStyle name="Input 4 11 2 2 3" xfId="16334" xr:uid="{D966CC7F-4B74-40F7-B55D-5DD9BD6E7434}"/>
    <cellStyle name="Input 4 11 2 2 4" xfId="16335" xr:uid="{F56D6539-7969-4368-87C9-90867F0E9B84}"/>
    <cellStyle name="Input 4 11 2 3" xfId="16336" xr:uid="{581DD9CD-67E8-47EC-B95D-C9650FD96AA3}"/>
    <cellStyle name="Input 4 11 2 3 2" xfId="16337" xr:uid="{0BA57914-D8CC-4279-B9DB-2C599D270BD8}"/>
    <cellStyle name="Input 4 11 2 3 3" xfId="16338" xr:uid="{5EED0BEB-96A0-4C10-AF5E-8DAA340C3DBC}"/>
    <cellStyle name="Input 4 11 2 4" xfId="16339" xr:uid="{8FAE4A1E-EE72-4704-9BEA-5D78C35DA9B4}"/>
    <cellStyle name="Input 4 11 2 4 2" xfId="16340" xr:uid="{0174BDE4-91D9-4075-B5D2-950FD5F04D0B}"/>
    <cellStyle name="Input 4 11 2 4 3" xfId="16341" xr:uid="{579672BF-1D95-4624-81CD-4AFE0274F291}"/>
    <cellStyle name="Input 4 11 2 5" xfId="16342" xr:uid="{10A8465F-EA4F-48ED-97C9-8CE3E6F78EF2}"/>
    <cellStyle name="Input 4 11 2 5 2" xfId="16343" xr:uid="{1AA5C55D-8A4F-4A41-885B-CE1A97B966A7}"/>
    <cellStyle name="Input 4 11 2 5 3" xfId="16344" xr:uid="{8FD1ECA8-8BA8-44AF-9025-56100616CA06}"/>
    <cellStyle name="Input 4 11 2 6" xfId="16345" xr:uid="{426340AD-AA0D-4555-8162-E6B443B4A671}"/>
    <cellStyle name="Input 4 11 2 6 2" xfId="16346" xr:uid="{B27481B1-C488-4F5D-84CB-EE1A8999B092}"/>
    <cellStyle name="Input 4 11 2 6 3" xfId="16347" xr:uid="{E7C88257-0A37-4F93-8FF7-4920E47E95DF}"/>
    <cellStyle name="Input 4 11 2 7" xfId="16348" xr:uid="{830394A0-0F86-4A37-9C20-A6C7B684122E}"/>
    <cellStyle name="Input 4 11 2 7 2" xfId="16349" xr:uid="{9A21DB04-EF07-453C-A07A-45918E34181A}"/>
    <cellStyle name="Input 4 11 2 7 3" xfId="16350" xr:uid="{C7E72927-B608-45EB-A2A4-81AE833655F8}"/>
    <cellStyle name="Input 4 11 2 8" xfId="16351" xr:uid="{96CB5895-51A4-4792-AC26-EFF44A13CD70}"/>
    <cellStyle name="Input 4 11 2 8 2" xfId="16352" xr:uid="{54E16146-397F-421A-BAB3-6C5B947E76FE}"/>
    <cellStyle name="Input 4 11 2 8 3" xfId="16353" xr:uid="{FAA67C83-C990-4D33-8E08-0DC475D09129}"/>
    <cellStyle name="Input 4 11 2 9" xfId="16354" xr:uid="{68721967-9106-437A-BCD7-B4CAFBD6DF95}"/>
    <cellStyle name="Input 4 11 2 9 2" xfId="16355" xr:uid="{230BD02F-1788-4025-B6FE-0129CA54AFC8}"/>
    <cellStyle name="Input 4 11 2 9 3" xfId="16356" xr:uid="{58BD7B81-99B8-4D5F-A457-5E253022F96A}"/>
    <cellStyle name="Input 4 11 3" xfId="16357" xr:uid="{5703593C-31F3-4671-B01B-13CDF5243C68}"/>
    <cellStyle name="Input 4 11 3 2" xfId="16358" xr:uid="{EBECCE87-0C45-49C4-B645-FC7CC3D677EE}"/>
    <cellStyle name="Input 4 11 3 3" xfId="16359" xr:uid="{B7991CA6-93BE-4599-8B03-A6483D5C97D5}"/>
    <cellStyle name="Input 4 11 3 4" xfId="16360" xr:uid="{9704518E-6676-4346-A9FC-48BF33E9671F}"/>
    <cellStyle name="Input 4 11 4" xfId="16361" xr:uid="{29D41D57-70F2-4AF3-99EB-E27AFF1CC0DA}"/>
    <cellStyle name="Input 4 11 4 2" xfId="16362" xr:uid="{E60678AD-184A-4E14-A003-DCB7CC33F5ED}"/>
    <cellStyle name="Input 4 11 4 3" xfId="16363" xr:uid="{79FCABAC-0790-45CD-9DE6-4D38202931A7}"/>
    <cellStyle name="Input 4 11 5" xfId="16364" xr:uid="{E18B6321-14BA-42C9-AC2C-109037FDEF52}"/>
    <cellStyle name="Input 4 11 5 2" xfId="16365" xr:uid="{4C82DE85-E244-4C4E-9F30-7DD8A9770FA0}"/>
    <cellStyle name="Input 4 11 5 3" xfId="16366" xr:uid="{FCB393E4-B478-4C69-88D3-2B43FE3DB756}"/>
    <cellStyle name="Input 4 11 6" xfId="16367" xr:uid="{C17C7BFE-0A5F-422E-920F-971C3B855D52}"/>
    <cellStyle name="Input 4 11 6 2" xfId="16368" xr:uid="{3ED8E415-7E4B-442A-8713-28A7E644F12D}"/>
    <cellStyle name="Input 4 11 6 3" xfId="16369" xr:uid="{EB950D5F-EAB6-49AE-B1F1-CFF3A35CB0CA}"/>
    <cellStyle name="Input 4 11 7" xfId="16370" xr:uid="{06EDA63D-1D96-441A-BD06-DE4142234F05}"/>
    <cellStyle name="Input 4 11 7 2" xfId="16371" xr:uid="{DDF5B3C6-1463-4881-886B-9BD174B45772}"/>
    <cellStyle name="Input 4 11 7 3" xfId="16372" xr:uid="{760D53FB-5811-46FA-981B-5857A6856304}"/>
    <cellStyle name="Input 4 11 8" xfId="16373" xr:uid="{EC99F909-AB64-4FDE-98A2-9829B8B35480}"/>
    <cellStyle name="Input 4 11 8 2" xfId="16374" xr:uid="{C36EC835-2A8A-418A-AE68-619F3D9F3F95}"/>
    <cellStyle name="Input 4 11 8 3" xfId="16375" xr:uid="{44A179F5-C960-415B-B682-E50039881153}"/>
    <cellStyle name="Input 4 11 9" xfId="16376" xr:uid="{258FFE53-4F3E-4CB6-BFCE-421750EA9423}"/>
    <cellStyle name="Input 4 11 9 2" xfId="16377" xr:uid="{45195FB4-7208-4B5B-A8E2-59CC4E141BE4}"/>
    <cellStyle name="Input 4 11 9 3" xfId="16378" xr:uid="{45E5D8E5-ECA4-4E9F-835D-0F177E3A0043}"/>
    <cellStyle name="Input 4 12" xfId="16379" xr:uid="{1B5C11C1-6C43-407C-A811-63F41AE65142}"/>
    <cellStyle name="Input 4 12 10" xfId="16380" xr:uid="{AED01E53-4586-44E2-9056-5CB550B71CD2}"/>
    <cellStyle name="Input 4 12 10 2" xfId="16381" xr:uid="{6C01C6BD-E675-4DF4-A125-A9F248472147}"/>
    <cellStyle name="Input 4 12 11" xfId="16382" xr:uid="{C30949F3-95CF-4D7F-81AC-680E70434486}"/>
    <cellStyle name="Input 4 12 2" xfId="16383" xr:uid="{B7869A57-C670-4901-8BDE-4DAA5AF5FB30}"/>
    <cellStyle name="Input 4 12 2 2" xfId="16384" xr:uid="{D7E9C155-0B00-4E02-9A9D-1ED071CDE36D}"/>
    <cellStyle name="Input 4 12 2 3" xfId="16385" xr:uid="{0B9D89E7-0126-40CB-8136-5A8FFCC60D1F}"/>
    <cellStyle name="Input 4 12 2 4" xfId="16386" xr:uid="{7BA66E0B-F9C5-47F1-A26E-6E2B5557B380}"/>
    <cellStyle name="Input 4 12 3" xfId="16387" xr:uid="{DBF6AC1C-2330-4EB0-852F-D076F1D6F7FB}"/>
    <cellStyle name="Input 4 12 3 2" xfId="16388" xr:uid="{E6F5F7DA-00ED-4E5C-8DFF-19BBC5A3009A}"/>
    <cellStyle name="Input 4 12 3 3" xfId="16389" xr:uid="{AC5C1BD2-057B-4C26-A6BD-CDA1755C29AA}"/>
    <cellStyle name="Input 4 12 4" xfId="16390" xr:uid="{73250BFC-2193-4730-94CB-BBF229AAC19C}"/>
    <cellStyle name="Input 4 12 4 2" xfId="16391" xr:uid="{A2DCF277-B689-436D-ABD4-5E49F3B63CA0}"/>
    <cellStyle name="Input 4 12 4 3" xfId="16392" xr:uid="{CDCE52ED-7F49-498F-B0F1-BAFF74625964}"/>
    <cellStyle name="Input 4 12 5" xfId="16393" xr:uid="{3C651C64-6E3A-415F-80DC-637DE43A570B}"/>
    <cellStyle name="Input 4 12 5 2" xfId="16394" xr:uid="{CD090481-A129-496F-BCDE-2A4E8A8DA102}"/>
    <cellStyle name="Input 4 12 5 3" xfId="16395" xr:uid="{03375AEC-20D2-4803-A88A-30A63B3767F5}"/>
    <cellStyle name="Input 4 12 6" xfId="16396" xr:uid="{0618A0CE-1CA9-47B4-AE06-0FD8DE5EDA3C}"/>
    <cellStyle name="Input 4 12 6 2" xfId="16397" xr:uid="{D2E843F6-827E-4109-9E98-52CC5EA1419F}"/>
    <cellStyle name="Input 4 12 6 3" xfId="16398" xr:uid="{F26906E1-956E-42E1-9719-E4DB64B4E086}"/>
    <cellStyle name="Input 4 12 7" xfId="16399" xr:uid="{34934C4E-FDB6-4E3B-B0EB-625164A85F61}"/>
    <cellStyle name="Input 4 12 7 2" xfId="16400" xr:uid="{78D802E7-84C5-4A1B-9B76-429827067C72}"/>
    <cellStyle name="Input 4 12 7 3" xfId="16401" xr:uid="{CEDFD498-81A1-482F-89B3-0A3F946E14F0}"/>
    <cellStyle name="Input 4 12 8" xfId="16402" xr:uid="{31ADBC4B-EC03-4C8C-8A6A-9F3A168DB1D7}"/>
    <cellStyle name="Input 4 12 8 2" xfId="16403" xr:uid="{870DA28F-452C-422D-BCE2-50364B696C43}"/>
    <cellStyle name="Input 4 12 8 3" xfId="16404" xr:uid="{4F1121CE-0187-4DB9-8165-1D36220C39AD}"/>
    <cellStyle name="Input 4 12 9" xfId="16405" xr:uid="{79E1221F-B596-44F0-A36F-AF8988849447}"/>
    <cellStyle name="Input 4 12 9 2" xfId="16406" xr:uid="{D128F932-8D42-4ABB-B6EE-1E9025FD0C8C}"/>
    <cellStyle name="Input 4 12 9 3" xfId="16407" xr:uid="{65CA56DE-3116-4D16-ADF9-889CB889DC51}"/>
    <cellStyle name="Input 4 13" xfId="16408" xr:uid="{F7B3F66B-5C2D-4C34-87AE-BD676EFDBF20}"/>
    <cellStyle name="Input 4 13 2" xfId="16409" xr:uid="{49183DBD-BEF0-420E-83AC-D3D8F9DF7B15}"/>
    <cellStyle name="Input 4 13 3" xfId="16410" xr:uid="{8456EAF0-B19C-4B1A-B931-AD31454EF79B}"/>
    <cellStyle name="Input 4 13 4" xfId="16411" xr:uid="{F9ED3217-1B3C-4481-89A8-8021BF460239}"/>
    <cellStyle name="Input 4 14" xfId="16412" xr:uid="{5E26A892-3983-47A0-863D-BA37F2A5D8FD}"/>
    <cellStyle name="Input 4 14 2" xfId="16413" xr:uid="{7B5789F8-F298-4FAA-9428-052D4EFD9C3B}"/>
    <cellStyle name="Input 4 14 3" xfId="16414" xr:uid="{AA5C86D7-B2BB-4D1A-92AB-418F847FC911}"/>
    <cellStyle name="Input 4 15" xfId="16415" xr:uid="{3532C557-202A-46CF-806D-0B2153388F61}"/>
    <cellStyle name="Input 4 15 2" xfId="16416" xr:uid="{FD885CB8-5697-4FFD-9540-9EF9590639A2}"/>
    <cellStyle name="Input 4 15 3" xfId="16417" xr:uid="{4CD1FB49-77CB-4591-A70B-944E3C29AF77}"/>
    <cellStyle name="Input 4 16" xfId="16418" xr:uid="{5C16F745-C775-4BAA-91FF-66CD4B306E41}"/>
    <cellStyle name="Input 4 16 2" xfId="16419" xr:uid="{253F6FC9-1C58-4DC2-A164-5719BC2D5CC3}"/>
    <cellStyle name="Input 4 16 3" xfId="16420" xr:uid="{4C62E541-E104-454F-BB50-74E633C60CBB}"/>
    <cellStyle name="Input 4 17" xfId="16421" xr:uid="{810818C8-BFE4-4568-9914-693D9EDA1B10}"/>
    <cellStyle name="Input 4 17 2" xfId="16422" xr:uid="{19824F15-A46B-49CC-B553-A3D4C63620AE}"/>
    <cellStyle name="Input 4 17 3" xfId="16423" xr:uid="{60488FC1-8EFE-4143-B2BA-0C98E77E6819}"/>
    <cellStyle name="Input 4 18" xfId="16424" xr:uid="{E39E50F3-697A-4F5F-BE7F-9D000465A941}"/>
    <cellStyle name="Input 4 18 2" xfId="16425" xr:uid="{19C10C58-2743-4E31-824D-F5F75BA00A59}"/>
    <cellStyle name="Input 4 18 3" xfId="16426" xr:uid="{9D03BC42-1724-4D77-B1E7-8AAF35B5BDAD}"/>
    <cellStyle name="Input 4 19" xfId="16427" xr:uid="{56738EA9-3063-4DB3-918F-D1B55A954694}"/>
    <cellStyle name="Input 4 19 2" xfId="16428" xr:uid="{D2201749-1A55-4AFE-9A80-A67EFB7DDD51}"/>
    <cellStyle name="Input 4 19 3" xfId="16429" xr:uid="{9AD53F1F-5ECB-4443-AD0E-E909B503D33D}"/>
    <cellStyle name="Input 4 2" xfId="16430" xr:uid="{4197E049-5C4C-47FB-9815-629C336C7E18}"/>
    <cellStyle name="Input 4 2 10" xfId="16431" xr:uid="{72610BAA-8B1D-435A-8EF4-F17EC363EE3D}"/>
    <cellStyle name="Input 4 2 10 2" xfId="16432" xr:uid="{A567DDDE-759D-4704-A9D8-1597B6804E39}"/>
    <cellStyle name="Input 4 2 10 3" xfId="16433" xr:uid="{D8B5A291-5490-4348-8455-515C380F5A00}"/>
    <cellStyle name="Input 4 2 11" xfId="16434" xr:uid="{415A3EDE-71CE-48A5-8227-34C6763E5E23}"/>
    <cellStyle name="Input 4 2 11 2" xfId="16435" xr:uid="{F819C191-F04D-401C-AE2D-2CE48B34F8BE}"/>
    <cellStyle name="Input 4 2 12" xfId="16436" xr:uid="{A7870710-1394-4E9C-A839-B6F086350A32}"/>
    <cellStyle name="Input 4 2 13" xfId="16437" xr:uid="{4C7D3862-2A72-4357-8C56-521E84DCCE85}"/>
    <cellStyle name="Input 4 2 14" xfId="16438" xr:uid="{610B3E81-FD82-4F80-BD1F-8FE6C4878F84}"/>
    <cellStyle name="Input 4 2 2" xfId="16439" xr:uid="{8CBF0C1F-70D2-4399-8615-8B3BEA3A2A01}"/>
    <cellStyle name="Input 4 2 2 10" xfId="16440" xr:uid="{C7219D95-2DEA-45B2-85C4-C5A06FE85D9E}"/>
    <cellStyle name="Input 4 2 2 10 2" xfId="16441" xr:uid="{646FCD15-BD44-4D49-A256-0ED95D8F27B7}"/>
    <cellStyle name="Input 4 2 2 11" xfId="16442" xr:uid="{96372086-83B7-4748-9E66-B5CCA67BF093}"/>
    <cellStyle name="Input 4 2 2 2" xfId="16443" xr:uid="{886AD5A8-E702-4F93-B071-95860F4E494F}"/>
    <cellStyle name="Input 4 2 2 2 2" xfId="16444" xr:uid="{B45D7D70-27C0-4CBE-955F-AD135601CF23}"/>
    <cellStyle name="Input 4 2 2 2 3" xfId="16445" xr:uid="{7FA4108F-CDFE-43D5-B842-434D161A6D3B}"/>
    <cellStyle name="Input 4 2 2 2 4" xfId="16446" xr:uid="{BEEA91BF-AB46-47A2-8800-CA26385CA935}"/>
    <cellStyle name="Input 4 2 2 3" xfId="16447" xr:uid="{991FD6E8-F1B5-4FE3-A7B2-7CD5C66A2D89}"/>
    <cellStyle name="Input 4 2 2 3 2" xfId="16448" xr:uid="{1DF2E137-485E-48F2-B373-DD842695D82B}"/>
    <cellStyle name="Input 4 2 2 3 3" xfId="16449" xr:uid="{7AF27FA2-7EFF-4DCA-8509-778E277186C5}"/>
    <cellStyle name="Input 4 2 2 4" xfId="16450" xr:uid="{5B37A1D8-253A-4648-AA2D-5257504187CC}"/>
    <cellStyle name="Input 4 2 2 4 2" xfId="16451" xr:uid="{4C20DBF5-3BDB-4B5E-AFA4-5BEA5ECA28E4}"/>
    <cellStyle name="Input 4 2 2 4 3" xfId="16452" xr:uid="{9FB088BE-31F5-4C63-B089-7C36DDE4DC62}"/>
    <cellStyle name="Input 4 2 2 5" xfId="16453" xr:uid="{FD49AE23-33B0-437C-99ED-2A55D4E08F7B}"/>
    <cellStyle name="Input 4 2 2 5 2" xfId="16454" xr:uid="{43638B3C-9EA6-4B5A-A2A0-891908577B84}"/>
    <cellStyle name="Input 4 2 2 5 3" xfId="16455" xr:uid="{B2A4B0D7-33A4-47F1-9116-A2AEEF06F736}"/>
    <cellStyle name="Input 4 2 2 6" xfId="16456" xr:uid="{C69991D1-9AD9-4A14-A056-C7684AAB3138}"/>
    <cellStyle name="Input 4 2 2 6 2" xfId="16457" xr:uid="{6687267B-A8DC-4F67-B185-7AB96E453A0A}"/>
    <cellStyle name="Input 4 2 2 6 3" xfId="16458" xr:uid="{BE7958C5-4C6A-4197-B9E4-DA45F291A856}"/>
    <cellStyle name="Input 4 2 2 7" xfId="16459" xr:uid="{EECC4216-3D35-4286-8E6F-18227463A298}"/>
    <cellStyle name="Input 4 2 2 7 2" xfId="16460" xr:uid="{43DDECB8-50EE-4981-8F17-F4452C278CE9}"/>
    <cellStyle name="Input 4 2 2 7 3" xfId="16461" xr:uid="{874162EE-8988-4E83-91D4-E9FA36024183}"/>
    <cellStyle name="Input 4 2 2 8" xfId="16462" xr:uid="{C235B11D-401F-484F-88BB-DC71115B987A}"/>
    <cellStyle name="Input 4 2 2 8 2" xfId="16463" xr:uid="{741452A4-91E7-4042-94CD-50C0B5D89B42}"/>
    <cellStyle name="Input 4 2 2 8 3" xfId="16464" xr:uid="{89807D3C-11D3-4B9E-9A2C-5A911235D237}"/>
    <cellStyle name="Input 4 2 2 9" xfId="16465" xr:uid="{C3450462-EF96-422D-A200-19E2BCE934DB}"/>
    <cellStyle name="Input 4 2 2 9 2" xfId="16466" xr:uid="{FF777BFE-8715-43B7-B68F-88EB820BBAE0}"/>
    <cellStyle name="Input 4 2 2 9 3" xfId="16467" xr:uid="{EE7FFE65-E690-4F54-A7C6-DCFAB56E7924}"/>
    <cellStyle name="Input 4 2 3" xfId="16468" xr:uid="{189B9CBE-2A8D-4286-B1F9-4CF7A192CDC5}"/>
    <cellStyle name="Input 4 2 3 2" xfId="16469" xr:uid="{BCDA287B-FC9C-4379-A56D-FFDC36E5A741}"/>
    <cellStyle name="Input 4 2 3 3" xfId="16470" xr:uid="{22EEF729-2115-4781-99D9-DA05856C9711}"/>
    <cellStyle name="Input 4 2 3 4" xfId="16471" xr:uid="{FC7F8B37-2783-4E99-8586-6DB8E02EDC30}"/>
    <cellStyle name="Input 4 2 4" xfId="16472" xr:uid="{C9A74863-F1CB-4BB6-837A-0FC7511FB599}"/>
    <cellStyle name="Input 4 2 4 2" xfId="16473" xr:uid="{F8CCD48A-3CCC-4D57-B89D-092705CE0565}"/>
    <cellStyle name="Input 4 2 4 3" xfId="16474" xr:uid="{6409E628-7585-4406-BCF2-8D606A8BE42A}"/>
    <cellStyle name="Input 4 2 5" xfId="16475" xr:uid="{30512F22-EA9F-49F4-8624-2FD40305C09B}"/>
    <cellStyle name="Input 4 2 5 2" xfId="16476" xr:uid="{ACE69AB6-CBE3-41EA-A53A-6AECCD7695EB}"/>
    <cellStyle name="Input 4 2 5 3" xfId="16477" xr:uid="{479288C5-C447-4D3A-BC87-318881A7D2B0}"/>
    <cellStyle name="Input 4 2 6" xfId="16478" xr:uid="{CFDD7818-AE05-4289-A593-F322DD8DD2B0}"/>
    <cellStyle name="Input 4 2 6 2" xfId="16479" xr:uid="{8B1369B7-417B-4658-917C-7664A4881532}"/>
    <cellStyle name="Input 4 2 6 3" xfId="16480" xr:uid="{6F7FD98D-E542-408C-9168-D6CE21EA0E6F}"/>
    <cellStyle name="Input 4 2 7" xfId="16481" xr:uid="{097F6593-9F72-469C-9CAD-29DE68E97773}"/>
    <cellStyle name="Input 4 2 7 2" xfId="16482" xr:uid="{FF0CC9A6-4396-4796-AB8C-420A995841D6}"/>
    <cellStyle name="Input 4 2 7 3" xfId="16483" xr:uid="{F76B54DB-8249-4F7F-954A-C7D332075761}"/>
    <cellStyle name="Input 4 2 8" xfId="16484" xr:uid="{209C46B1-E96C-411D-871E-BCFC553D11B5}"/>
    <cellStyle name="Input 4 2 8 2" xfId="16485" xr:uid="{B4C29C58-BF41-443F-8465-AB800198573C}"/>
    <cellStyle name="Input 4 2 8 3" xfId="16486" xr:uid="{533A3E29-5686-4887-9D2E-D47DFEF7A796}"/>
    <cellStyle name="Input 4 2 9" xfId="16487" xr:uid="{9F8A6244-344C-4C21-8D0A-49368DADE3AE}"/>
    <cellStyle name="Input 4 2 9 2" xfId="16488" xr:uid="{D587C2DF-59A6-4CF4-91FC-5B8B13960F85}"/>
    <cellStyle name="Input 4 2 9 3" xfId="16489" xr:uid="{7E5634E3-75E4-4C75-AEAC-C384CB386AD2}"/>
    <cellStyle name="Input 4 20" xfId="16490" xr:uid="{10B0C03D-A9FB-48AF-9953-A35256EB8938}"/>
    <cellStyle name="Input 4 20 2" xfId="16491" xr:uid="{E52C5B06-E470-407D-BAF4-1F0F15DD79ED}"/>
    <cellStyle name="Input 4 20 3" xfId="16492" xr:uid="{D9D1796D-7E68-4029-A672-DF8264C4A684}"/>
    <cellStyle name="Input 4 21" xfId="16493" xr:uid="{B8537B24-7AD9-4F45-89E7-A8FFB31059E7}"/>
    <cellStyle name="Input 4 21 2" xfId="16494" xr:uid="{BE1D19B4-3DDB-46E5-B56E-577C8EE1BBF7}"/>
    <cellStyle name="Input 4 22" xfId="16495" xr:uid="{DA4771CF-BC91-4435-9BC8-E3EF899F0D98}"/>
    <cellStyle name="Input 4 23" xfId="16496" xr:uid="{074A8A57-40E3-4805-B799-9146E50F2334}"/>
    <cellStyle name="Input 4 24" xfId="16497" xr:uid="{CF52527E-B148-496B-B0C6-8AD7671012E6}"/>
    <cellStyle name="Input 4 25" xfId="42412" xr:uid="{03CAC7E8-4709-40DD-A1ED-DDD7B65C51CB}"/>
    <cellStyle name="Input 4 3" xfId="16498" xr:uid="{C2E37653-DCE0-4485-92BE-2107F1EFB711}"/>
    <cellStyle name="Input 4 3 10" xfId="16499" xr:uid="{A4B17AE6-A735-4A20-A04F-ECAFFF63405E}"/>
    <cellStyle name="Input 4 3 10 2" xfId="16500" xr:uid="{EEB407D9-E72F-473D-8CC9-18892120AF49}"/>
    <cellStyle name="Input 4 3 10 3" xfId="16501" xr:uid="{6A4F7865-2C72-486A-894F-D833542B064C}"/>
    <cellStyle name="Input 4 3 11" xfId="16502" xr:uid="{578AC388-76F1-47AF-A951-B9C718BBE622}"/>
    <cellStyle name="Input 4 3 11 2" xfId="16503" xr:uid="{AF3A6A2C-4CB2-4A42-93EA-C8028B7BA03F}"/>
    <cellStyle name="Input 4 3 12" xfId="16504" xr:uid="{37B4030E-51B2-4052-BD3E-2AC5A34053DB}"/>
    <cellStyle name="Input 4 3 2" xfId="16505" xr:uid="{71DAB109-386D-49F4-A876-2236FF6D6C89}"/>
    <cellStyle name="Input 4 3 2 10" xfId="16506" xr:uid="{BA60A9F4-69D6-4158-B573-2AD9D266198D}"/>
    <cellStyle name="Input 4 3 2 10 2" xfId="16507" xr:uid="{D13FE824-3FDD-4079-A087-116DC8E4F1DA}"/>
    <cellStyle name="Input 4 3 2 11" xfId="16508" xr:uid="{D793D6A9-B691-427F-884A-2BCDA5527F41}"/>
    <cellStyle name="Input 4 3 2 2" xfId="16509" xr:uid="{249B5C70-ED1D-4FDF-B337-B9B5E208B99B}"/>
    <cellStyle name="Input 4 3 2 2 2" xfId="16510" xr:uid="{5CCB943A-F223-4109-ADC4-9B55A599288E}"/>
    <cellStyle name="Input 4 3 2 2 3" xfId="16511" xr:uid="{2E7FCF80-B7A8-4C69-886A-EDF1B22F330F}"/>
    <cellStyle name="Input 4 3 2 2 4" xfId="16512" xr:uid="{DD8CE88B-7DE4-4062-936F-864D5C10026C}"/>
    <cellStyle name="Input 4 3 2 3" xfId="16513" xr:uid="{0A81C2B5-26F4-4A3D-A9E9-A12E97518341}"/>
    <cellStyle name="Input 4 3 2 3 2" xfId="16514" xr:uid="{E3A9DA28-61E3-4266-82E3-A16992016D29}"/>
    <cellStyle name="Input 4 3 2 3 3" xfId="16515" xr:uid="{A538CE60-24DA-46BB-889F-46960EEEC3A7}"/>
    <cellStyle name="Input 4 3 2 4" xfId="16516" xr:uid="{02EEB0DB-49A5-4763-9970-ECB75616C88E}"/>
    <cellStyle name="Input 4 3 2 4 2" xfId="16517" xr:uid="{CAEA0A84-7D14-46A6-A1AA-CB1AC9AA2711}"/>
    <cellStyle name="Input 4 3 2 4 3" xfId="16518" xr:uid="{ECB79C41-5C1A-4A0B-BC41-9F5ADAAF44DE}"/>
    <cellStyle name="Input 4 3 2 5" xfId="16519" xr:uid="{E17E5D49-8EE0-42FA-B565-008061DF6D87}"/>
    <cellStyle name="Input 4 3 2 5 2" xfId="16520" xr:uid="{6686C15E-CAB2-4CF7-936E-CE883C1A108B}"/>
    <cellStyle name="Input 4 3 2 5 3" xfId="16521" xr:uid="{E463E851-7EFD-48E3-8934-3906281A214F}"/>
    <cellStyle name="Input 4 3 2 6" xfId="16522" xr:uid="{BDDC174F-5609-4852-B115-453A5BE9645C}"/>
    <cellStyle name="Input 4 3 2 6 2" xfId="16523" xr:uid="{3F2D2F80-2C04-4CF8-86E4-577B484889C1}"/>
    <cellStyle name="Input 4 3 2 6 3" xfId="16524" xr:uid="{E52AEE2B-3474-4215-8AC9-2058BB4C51C7}"/>
    <cellStyle name="Input 4 3 2 7" xfId="16525" xr:uid="{28F58CE0-992E-41C5-9977-A1971C8F4D12}"/>
    <cellStyle name="Input 4 3 2 7 2" xfId="16526" xr:uid="{1ACC0E4F-10E0-4167-99D3-351922E0ADDE}"/>
    <cellStyle name="Input 4 3 2 7 3" xfId="16527" xr:uid="{42F90E46-1E6D-4D7E-85BE-9FF6250E35C6}"/>
    <cellStyle name="Input 4 3 2 8" xfId="16528" xr:uid="{9604752F-624A-4B07-99A1-7F1F482ED29D}"/>
    <cellStyle name="Input 4 3 2 8 2" xfId="16529" xr:uid="{75ACF133-1364-4175-926D-370607AB4541}"/>
    <cellStyle name="Input 4 3 2 8 3" xfId="16530" xr:uid="{4B5E8F32-EEC6-48A5-8069-3A26FAF5A523}"/>
    <cellStyle name="Input 4 3 2 9" xfId="16531" xr:uid="{D1124CE3-D225-4D02-ACCA-4A8647D7D1C8}"/>
    <cellStyle name="Input 4 3 2 9 2" xfId="16532" xr:uid="{1581476E-53A7-4EA6-A962-5B946A1E7E25}"/>
    <cellStyle name="Input 4 3 2 9 3" xfId="16533" xr:uid="{C8013A74-9DA5-488F-832B-9CAF6A467B1E}"/>
    <cellStyle name="Input 4 3 3" xfId="16534" xr:uid="{03112F7E-4548-4986-8C9D-82811AF3201F}"/>
    <cellStyle name="Input 4 3 3 2" xfId="16535" xr:uid="{29D12C38-54E9-4BFE-87B2-4E3224C82E90}"/>
    <cellStyle name="Input 4 3 3 3" xfId="16536" xr:uid="{8F48CB5D-21C8-44B5-8905-5CA7B2AABB69}"/>
    <cellStyle name="Input 4 3 3 4" xfId="16537" xr:uid="{AB48B68E-AE94-4EB4-849C-8642EEA27EA4}"/>
    <cellStyle name="Input 4 3 4" xfId="16538" xr:uid="{F0E8E20D-BF87-4E38-9B33-D8D0C1E9F956}"/>
    <cellStyle name="Input 4 3 4 2" xfId="16539" xr:uid="{9F06790F-D14B-46BE-BFEC-999B310AE0C4}"/>
    <cellStyle name="Input 4 3 4 3" xfId="16540" xr:uid="{171B67DD-6C54-4EAD-A57A-2562BFB7D532}"/>
    <cellStyle name="Input 4 3 5" xfId="16541" xr:uid="{8814DF9E-2AD4-436D-BA28-E87FB5AC8772}"/>
    <cellStyle name="Input 4 3 5 2" xfId="16542" xr:uid="{6279CFE7-DB01-4956-95AF-F6436E98AC79}"/>
    <cellStyle name="Input 4 3 5 3" xfId="16543" xr:uid="{719E0868-2808-4C27-A671-3D7E4813CF22}"/>
    <cellStyle name="Input 4 3 6" xfId="16544" xr:uid="{6CBF98AF-BDA0-4BA8-803D-A7072C4A3ED3}"/>
    <cellStyle name="Input 4 3 6 2" xfId="16545" xr:uid="{54DCDBA8-1011-411E-BAAA-0A425B5200AF}"/>
    <cellStyle name="Input 4 3 6 3" xfId="16546" xr:uid="{D795A2CA-B3FF-41A5-82D9-C1CE9E1C3F68}"/>
    <cellStyle name="Input 4 3 7" xfId="16547" xr:uid="{AD8135A3-2AA2-420D-8983-51C1D5391EED}"/>
    <cellStyle name="Input 4 3 7 2" xfId="16548" xr:uid="{0C33F32E-AB22-49BC-B70A-D142746643B6}"/>
    <cellStyle name="Input 4 3 7 3" xfId="16549" xr:uid="{30D3A276-39C8-4C74-857D-30D546D385B2}"/>
    <cellStyle name="Input 4 3 8" xfId="16550" xr:uid="{D3A0A10F-8AD9-489A-9574-B2A489954A1E}"/>
    <cellStyle name="Input 4 3 8 2" xfId="16551" xr:uid="{AA16B514-7C73-4219-A15B-DFFC73F14B4C}"/>
    <cellStyle name="Input 4 3 8 3" xfId="16552" xr:uid="{E26FC14B-76C4-4155-BB96-FBACB5791FD7}"/>
    <cellStyle name="Input 4 3 9" xfId="16553" xr:uid="{86282558-E9DC-4253-B802-C883DE60EAAA}"/>
    <cellStyle name="Input 4 3 9 2" xfId="16554" xr:uid="{D73763AA-C2FD-456D-9982-81D5DE62D14E}"/>
    <cellStyle name="Input 4 3 9 3" xfId="16555" xr:uid="{C003834A-97B9-4DE9-B8F8-C0D6FFD1CC9E}"/>
    <cellStyle name="Input 4 4" xfId="16556" xr:uid="{05CD7FA5-C853-486A-A564-08B679F5196F}"/>
    <cellStyle name="Input 4 4 10" xfId="16557" xr:uid="{F68FE295-39A4-4784-AB4B-BC1A53834176}"/>
    <cellStyle name="Input 4 4 10 2" xfId="16558" xr:uid="{722EF1C9-BCB9-4EC1-B1A8-2A03655E196A}"/>
    <cellStyle name="Input 4 4 10 3" xfId="16559" xr:uid="{00FA08A1-5363-4CC6-BA43-3467D909E352}"/>
    <cellStyle name="Input 4 4 11" xfId="16560" xr:uid="{BC40754D-E539-4F92-A3D1-5F763A124B98}"/>
    <cellStyle name="Input 4 4 11 2" xfId="16561" xr:uid="{4BCEF6C0-B094-4637-A850-F684C4B28FF4}"/>
    <cellStyle name="Input 4 4 12" xfId="16562" xr:uid="{C7F65001-1B26-4A96-87FE-A32CDE674C9B}"/>
    <cellStyle name="Input 4 4 2" xfId="16563" xr:uid="{785F958C-86EC-4158-8867-6BFB8665CE8B}"/>
    <cellStyle name="Input 4 4 2 10" xfId="16564" xr:uid="{A9797044-147D-4AEF-8975-E61527980BB2}"/>
    <cellStyle name="Input 4 4 2 10 2" xfId="16565" xr:uid="{F4621DE4-0C1C-4C2A-9EB3-4582528BA6F3}"/>
    <cellStyle name="Input 4 4 2 11" xfId="16566" xr:uid="{84F95332-113E-4594-99B5-17596880CB68}"/>
    <cellStyle name="Input 4 4 2 2" xfId="16567" xr:uid="{7DC87D0C-01B2-4AD4-A405-3252A25F5B32}"/>
    <cellStyle name="Input 4 4 2 2 2" xfId="16568" xr:uid="{41684C2D-9A6B-4889-A308-A90F75ACD4FF}"/>
    <cellStyle name="Input 4 4 2 2 3" xfId="16569" xr:uid="{F8566AD1-B58A-4022-BDE8-3F9D1A9B682C}"/>
    <cellStyle name="Input 4 4 2 2 4" xfId="16570" xr:uid="{2C74F0C7-D465-40AC-9D2C-82E7D4FA484F}"/>
    <cellStyle name="Input 4 4 2 3" xfId="16571" xr:uid="{B966716E-0661-4EB5-8AC7-1F5DAA514115}"/>
    <cellStyle name="Input 4 4 2 3 2" xfId="16572" xr:uid="{6CA9637C-C632-4E4E-ABE1-7BA400B6487E}"/>
    <cellStyle name="Input 4 4 2 3 3" xfId="16573" xr:uid="{199EDBBE-4DC4-428A-85EB-5CBB717F67D5}"/>
    <cellStyle name="Input 4 4 2 4" xfId="16574" xr:uid="{18258CDA-6CA8-434F-98EF-35470022E206}"/>
    <cellStyle name="Input 4 4 2 4 2" xfId="16575" xr:uid="{79911481-CCD6-4FFF-98EA-FA99F6FA0E42}"/>
    <cellStyle name="Input 4 4 2 4 3" xfId="16576" xr:uid="{EAA76CCA-2FED-42F5-A81C-5D9DFDC2FF06}"/>
    <cellStyle name="Input 4 4 2 5" xfId="16577" xr:uid="{4366545D-3BF6-4A2B-8ED2-BFD4DCABF495}"/>
    <cellStyle name="Input 4 4 2 5 2" xfId="16578" xr:uid="{FEAAFBA4-0EFA-4900-B6E7-F06D6AEE3CFD}"/>
    <cellStyle name="Input 4 4 2 5 3" xfId="16579" xr:uid="{28E139B2-9E04-43FC-892E-9F74764A0267}"/>
    <cellStyle name="Input 4 4 2 6" xfId="16580" xr:uid="{AB287288-8BDC-4E76-B853-C83714DDD8FE}"/>
    <cellStyle name="Input 4 4 2 6 2" xfId="16581" xr:uid="{BDB537EB-3CB9-4273-AF31-CE95CBC316FE}"/>
    <cellStyle name="Input 4 4 2 6 3" xfId="16582" xr:uid="{689B6345-463D-45F5-85C4-5789A28A16D4}"/>
    <cellStyle name="Input 4 4 2 7" xfId="16583" xr:uid="{FFC83ED7-11A9-4132-8CE0-F08A986B14A0}"/>
    <cellStyle name="Input 4 4 2 7 2" xfId="16584" xr:uid="{8836FE0C-0113-41BF-94A7-DC85F4566C16}"/>
    <cellStyle name="Input 4 4 2 7 3" xfId="16585" xr:uid="{A1688E9B-6A05-4EE8-9E02-34B6B3A0020F}"/>
    <cellStyle name="Input 4 4 2 8" xfId="16586" xr:uid="{0A4480F3-EC0B-4C55-A081-83808E94F2AF}"/>
    <cellStyle name="Input 4 4 2 8 2" xfId="16587" xr:uid="{13BE5166-0532-4CBD-AB36-92180C27EB0F}"/>
    <cellStyle name="Input 4 4 2 8 3" xfId="16588" xr:uid="{9E26AE9F-D70B-4263-BB36-AAAA61AC3D11}"/>
    <cellStyle name="Input 4 4 2 9" xfId="16589" xr:uid="{8F7090C7-26FD-4BD4-A0C9-669B9E0C3AA7}"/>
    <cellStyle name="Input 4 4 2 9 2" xfId="16590" xr:uid="{D1734D80-3255-4749-AC5D-832D5E16116B}"/>
    <cellStyle name="Input 4 4 2 9 3" xfId="16591" xr:uid="{2002E69B-B267-4549-A9C7-175CF2A50A01}"/>
    <cellStyle name="Input 4 4 3" xfId="16592" xr:uid="{C0DC01C9-6B43-4DE0-A13D-F9F1F63090B5}"/>
    <cellStyle name="Input 4 4 3 2" xfId="16593" xr:uid="{1A7463A7-CFAE-40FC-9683-29299FE3D23B}"/>
    <cellStyle name="Input 4 4 3 3" xfId="16594" xr:uid="{732C2B89-5466-4D92-8251-530D07BE7580}"/>
    <cellStyle name="Input 4 4 3 4" xfId="16595" xr:uid="{7CE79D73-F3A9-4E4D-932E-A113360E9A61}"/>
    <cellStyle name="Input 4 4 4" xfId="16596" xr:uid="{E96318C3-8012-4571-8A5F-CFF0BF7144AE}"/>
    <cellStyle name="Input 4 4 4 2" xfId="16597" xr:uid="{C5360A19-A419-48DA-8863-390197842D93}"/>
    <cellStyle name="Input 4 4 4 3" xfId="16598" xr:uid="{E59062D3-87B8-4267-99DB-B1F60DBB1876}"/>
    <cellStyle name="Input 4 4 5" xfId="16599" xr:uid="{5D5FB7AB-197B-43A4-BBF4-B85BC0C82872}"/>
    <cellStyle name="Input 4 4 5 2" xfId="16600" xr:uid="{1963F909-6B70-443E-92F8-0C8F04E1C42F}"/>
    <cellStyle name="Input 4 4 5 3" xfId="16601" xr:uid="{2CE49E97-14F8-4597-9FF2-E64FB76A76A7}"/>
    <cellStyle name="Input 4 4 6" xfId="16602" xr:uid="{AD3CE60E-CEC2-452A-ADA8-EADF0B8378EF}"/>
    <cellStyle name="Input 4 4 6 2" xfId="16603" xr:uid="{73958C8F-753F-420B-B9F3-F81783098EAA}"/>
    <cellStyle name="Input 4 4 6 3" xfId="16604" xr:uid="{B319B28C-0135-4198-A23C-0B9F01EAAB50}"/>
    <cellStyle name="Input 4 4 7" xfId="16605" xr:uid="{639F85C2-55A2-43B0-9942-7511B80E30C5}"/>
    <cellStyle name="Input 4 4 7 2" xfId="16606" xr:uid="{4165FEA5-7DA3-411F-B0DE-26372B92DD48}"/>
    <cellStyle name="Input 4 4 7 3" xfId="16607" xr:uid="{7FB42C36-39FC-44C1-A638-444E5C33E2A9}"/>
    <cellStyle name="Input 4 4 8" xfId="16608" xr:uid="{BF2215A4-BFF1-4E7C-B195-E688E18D9460}"/>
    <cellStyle name="Input 4 4 8 2" xfId="16609" xr:uid="{80A37CEF-953D-43E7-8C48-AB825DEF2FDF}"/>
    <cellStyle name="Input 4 4 8 3" xfId="16610" xr:uid="{5A5F8EDA-C2DC-4B80-ACB8-C0EB179CE5C6}"/>
    <cellStyle name="Input 4 4 9" xfId="16611" xr:uid="{298A0026-A792-42BD-9E10-0A11684B07C9}"/>
    <cellStyle name="Input 4 4 9 2" xfId="16612" xr:uid="{4844C730-0DED-43B0-8CC8-5F84BE807CCD}"/>
    <cellStyle name="Input 4 4 9 3" xfId="16613" xr:uid="{A6504AC1-6922-450C-B227-F4820474227F}"/>
    <cellStyle name="Input 4 5" xfId="16614" xr:uid="{68A68581-5585-41D3-A169-DB24F90A17DD}"/>
    <cellStyle name="Input 4 5 10" xfId="16615" xr:uid="{714460F2-AC1F-4023-844A-7B3A64CD0E32}"/>
    <cellStyle name="Input 4 5 10 2" xfId="16616" xr:uid="{4C39B83F-AF60-4EBC-9783-7C775D4D46AE}"/>
    <cellStyle name="Input 4 5 10 3" xfId="16617" xr:uid="{0D3E9A3B-9268-40FD-8C9D-D8F4D7BE5EDF}"/>
    <cellStyle name="Input 4 5 11" xfId="16618" xr:uid="{480357EA-D2BA-481A-844F-5007B6B6D48C}"/>
    <cellStyle name="Input 4 5 11 2" xfId="16619" xr:uid="{D9EC5994-EDAE-476C-85E5-98AF03952CD6}"/>
    <cellStyle name="Input 4 5 12" xfId="16620" xr:uid="{79278B1E-C177-4EE9-A2C0-AFFC996656C3}"/>
    <cellStyle name="Input 4 5 2" xfId="16621" xr:uid="{87ED9A2D-50D6-4309-898C-BFEED24DC8E7}"/>
    <cellStyle name="Input 4 5 2 10" xfId="16622" xr:uid="{C30A6249-33D6-46B8-A455-1272CDE1D0DD}"/>
    <cellStyle name="Input 4 5 2 10 2" xfId="16623" xr:uid="{95847515-36A3-4712-A315-25C54AE772D5}"/>
    <cellStyle name="Input 4 5 2 11" xfId="16624" xr:uid="{6F586401-D9D3-4E9E-9558-412304F2DCC6}"/>
    <cellStyle name="Input 4 5 2 2" xfId="16625" xr:uid="{0794579A-C514-4242-A911-AD611CFC2FC0}"/>
    <cellStyle name="Input 4 5 2 2 2" xfId="16626" xr:uid="{EF94878E-32D2-40B2-81F0-2D929D82E4F6}"/>
    <cellStyle name="Input 4 5 2 2 3" xfId="16627" xr:uid="{4BFA5547-9BBE-4AD5-BB17-D49CA5F0F198}"/>
    <cellStyle name="Input 4 5 2 2 4" xfId="16628" xr:uid="{19A783F9-A20A-44B4-B4FE-6B3E26D8C1E6}"/>
    <cellStyle name="Input 4 5 2 3" xfId="16629" xr:uid="{E5D56753-A711-4A26-AF3D-9F65298F627F}"/>
    <cellStyle name="Input 4 5 2 3 2" xfId="16630" xr:uid="{DA8A1182-F2E9-4337-BB35-9C67EB389BF8}"/>
    <cellStyle name="Input 4 5 2 3 3" xfId="16631" xr:uid="{2D9215B1-3C48-4934-8EEF-7FB570A6BAE8}"/>
    <cellStyle name="Input 4 5 2 4" xfId="16632" xr:uid="{C00E7948-B9BA-491D-B959-ABA6545D90C7}"/>
    <cellStyle name="Input 4 5 2 4 2" xfId="16633" xr:uid="{D0E2CD54-B288-4781-A469-3E4EFB3E0A85}"/>
    <cellStyle name="Input 4 5 2 4 3" xfId="16634" xr:uid="{E7202C4A-7B45-476C-8BF7-B25A617A8B9F}"/>
    <cellStyle name="Input 4 5 2 5" xfId="16635" xr:uid="{61B3B129-8770-4012-8070-7F369BF86E55}"/>
    <cellStyle name="Input 4 5 2 5 2" xfId="16636" xr:uid="{C0F13AD3-007E-4AAE-814F-C2935E971192}"/>
    <cellStyle name="Input 4 5 2 5 3" xfId="16637" xr:uid="{55902228-5E91-4D85-A7CF-FB4B29E1EDB7}"/>
    <cellStyle name="Input 4 5 2 6" xfId="16638" xr:uid="{3810C4CB-4474-4ACC-9401-AA4F8017B35B}"/>
    <cellStyle name="Input 4 5 2 6 2" xfId="16639" xr:uid="{61976957-0452-4E91-86DE-BA303AFB02D8}"/>
    <cellStyle name="Input 4 5 2 6 3" xfId="16640" xr:uid="{6098BB69-A978-4525-A734-DE1BDC595A02}"/>
    <cellStyle name="Input 4 5 2 7" xfId="16641" xr:uid="{E6EA0362-817D-48A1-BFBA-4D36A0205492}"/>
    <cellStyle name="Input 4 5 2 7 2" xfId="16642" xr:uid="{D44E39D1-515C-46E6-AE63-D76706CCBB40}"/>
    <cellStyle name="Input 4 5 2 7 3" xfId="16643" xr:uid="{22A9882C-0BC2-401E-9584-36F0B0D8561B}"/>
    <cellStyle name="Input 4 5 2 8" xfId="16644" xr:uid="{5C9A866F-8D38-4E3F-8753-E5B7A3A012B3}"/>
    <cellStyle name="Input 4 5 2 8 2" xfId="16645" xr:uid="{0F722A26-D7BE-46D4-B2D8-77CB539A7CC5}"/>
    <cellStyle name="Input 4 5 2 8 3" xfId="16646" xr:uid="{779C7E5C-3F14-4820-BBC7-7E5A4DC175D1}"/>
    <cellStyle name="Input 4 5 2 9" xfId="16647" xr:uid="{F19F7041-F7C6-42F5-9872-3C9FF3825543}"/>
    <cellStyle name="Input 4 5 2 9 2" xfId="16648" xr:uid="{EB542EE9-5AAE-42B9-B89E-BDD8A266AD56}"/>
    <cellStyle name="Input 4 5 2 9 3" xfId="16649" xr:uid="{379D1012-7290-4790-8490-F3AA180CA944}"/>
    <cellStyle name="Input 4 5 3" xfId="16650" xr:uid="{38BCBA94-5980-4C5D-8103-5FEF7D9B52D6}"/>
    <cellStyle name="Input 4 5 3 2" xfId="16651" xr:uid="{C05B436F-652C-46E3-B2CD-B92114C626CB}"/>
    <cellStyle name="Input 4 5 3 3" xfId="16652" xr:uid="{ABD0DC95-F111-4A72-96C9-57BBFD19B364}"/>
    <cellStyle name="Input 4 5 3 4" xfId="16653" xr:uid="{D55E46C7-F7D7-4D78-B602-01E4DAFF9FE0}"/>
    <cellStyle name="Input 4 5 4" xfId="16654" xr:uid="{82DB8BF0-3810-41F2-92C0-7765E0F5EE13}"/>
    <cellStyle name="Input 4 5 4 2" xfId="16655" xr:uid="{55AC4C7E-9420-4E33-8DA6-57EF41123A76}"/>
    <cellStyle name="Input 4 5 4 3" xfId="16656" xr:uid="{EDC6D626-502E-4BFB-9091-4001BF86780A}"/>
    <cellStyle name="Input 4 5 5" xfId="16657" xr:uid="{B3E4DBDC-E31D-41F1-B0EE-0A4263E4CA06}"/>
    <cellStyle name="Input 4 5 5 2" xfId="16658" xr:uid="{A98BC040-84E6-4E1F-BF14-A1EDEF76F8CF}"/>
    <cellStyle name="Input 4 5 5 3" xfId="16659" xr:uid="{33B5A925-87E2-498E-99FB-4219252922D1}"/>
    <cellStyle name="Input 4 5 6" xfId="16660" xr:uid="{55BDC288-E3BD-45F9-9DE0-EE697615E30A}"/>
    <cellStyle name="Input 4 5 6 2" xfId="16661" xr:uid="{2C076C74-515E-462F-9FDB-5462644A56A0}"/>
    <cellStyle name="Input 4 5 6 3" xfId="16662" xr:uid="{D635A683-DD20-4860-8867-C9F8FF5CAF57}"/>
    <cellStyle name="Input 4 5 7" xfId="16663" xr:uid="{DE2038EA-AF9E-4B94-A83E-EA80B33A6DC5}"/>
    <cellStyle name="Input 4 5 7 2" xfId="16664" xr:uid="{E7806DF1-0D79-4C01-9DBB-576D0FFFA26E}"/>
    <cellStyle name="Input 4 5 7 3" xfId="16665" xr:uid="{DC7FB03E-6EA4-4070-8B83-9DBEFC5A7934}"/>
    <cellStyle name="Input 4 5 8" xfId="16666" xr:uid="{BA293A36-C52A-4F7B-AECE-8478DC8E20D7}"/>
    <cellStyle name="Input 4 5 8 2" xfId="16667" xr:uid="{E2D423E4-AF5E-48F1-A2B8-FF5246AFA908}"/>
    <cellStyle name="Input 4 5 8 3" xfId="16668" xr:uid="{13B1CEF1-356D-40B9-B65A-FBF8ADD5B308}"/>
    <cellStyle name="Input 4 5 9" xfId="16669" xr:uid="{62140A63-5D6A-49A5-B7AF-E4757DF55FEF}"/>
    <cellStyle name="Input 4 5 9 2" xfId="16670" xr:uid="{DB86D217-9380-48F8-9AAF-460F98DE0A5F}"/>
    <cellStyle name="Input 4 5 9 3" xfId="16671" xr:uid="{80DCFEAF-EA3C-47AC-9DD1-3C220FC29772}"/>
    <cellStyle name="Input 4 6" xfId="16672" xr:uid="{D2EC59D1-533A-4072-A20B-931291F0522A}"/>
    <cellStyle name="Input 4 6 10" xfId="16673" xr:uid="{19B7A40E-1957-425C-8249-0D3B361EF94F}"/>
    <cellStyle name="Input 4 6 10 2" xfId="16674" xr:uid="{EF3631B8-95FA-4153-B128-0A1561098E32}"/>
    <cellStyle name="Input 4 6 10 3" xfId="16675" xr:uid="{2C7587A1-6FFB-4EAD-B937-1277CBD38846}"/>
    <cellStyle name="Input 4 6 11" xfId="16676" xr:uid="{375206BD-65C5-4A95-8994-B1E67697B10A}"/>
    <cellStyle name="Input 4 6 11 2" xfId="16677" xr:uid="{ACEF2567-A218-4C6C-A14A-B2FB7B12172F}"/>
    <cellStyle name="Input 4 6 12" xfId="16678" xr:uid="{716FDFF8-A403-4CC7-90A9-AE57CA7323B9}"/>
    <cellStyle name="Input 4 6 2" xfId="16679" xr:uid="{37F4410B-F1D9-464D-960F-0218448474A7}"/>
    <cellStyle name="Input 4 6 2 10" xfId="16680" xr:uid="{45040582-D8DF-40B9-B2DD-DF486304FDF8}"/>
    <cellStyle name="Input 4 6 2 10 2" xfId="16681" xr:uid="{F40CA4E4-19E3-45EF-B2C1-79D5DD333745}"/>
    <cellStyle name="Input 4 6 2 11" xfId="16682" xr:uid="{07BE4207-F1D3-4D23-8C78-DABCF107E2E4}"/>
    <cellStyle name="Input 4 6 2 2" xfId="16683" xr:uid="{81E1F5DE-81D4-4664-B9F6-37023B0091D2}"/>
    <cellStyle name="Input 4 6 2 2 2" xfId="16684" xr:uid="{824F89D1-7F88-4FBC-9504-1E3233DF9529}"/>
    <cellStyle name="Input 4 6 2 2 3" xfId="16685" xr:uid="{5CA64541-4B60-4EC6-AC98-C4FD2A8DB087}"/>
    <cellStyle name="Input 4 6 2 2 4" xfId="16686" xr:uid="{F2E9687E-E7C3-42A3-8F9E-CAE423F8AF25}"/>
    <cellStyle name="Input 4 6 2 3" xfId="16687" xr:uid="{06468F9D-00C7-4BDF-8303-7C95E28D7B39}"/>
    <cellStyle name="Input 4 6 2 3 2" xfId="16688" xr:uid="{D880AC68-7F6B-4CD3-9B42-DB9CC27DF229}"/>
    <cellStyle name="Input 4 6 2 3 3" xfId="16689" xr:uid="{7B2E19CC-5DB9-4809-BEAF-13C3530C29A9}"/>
    <cellStyle name="Input 4 6 2 4" xfId="16690" xr:uid="{5E242DFD-D3C3-4C94-B232-71B65FA5AAEE}"/>
    <cellStyle name="Input 4 6 2 4 2" xfId="16691" xr:uid="{A006C648-A835-4656-AE20-981CEB1917ED}"/>
    <cellStyle name="Input 4 6 2 4 3" xfId="16692" xr:uid="{2D25C9F9-6AE2-43B2-BBFE-B1343F729EF6}"/>
    <cellStyle name="Input 4 6 2 5" xfId="16693" xr:uid="{DFA5EF52-58CE-4B85-80AE-3E577EEDEF13}"/>
    <cellStyle name="Input 4 6 2 5 2" xfId="16694" xr:uid="{90439D2B-35B3-48A4-84E6-E055AA31C37D}"/>
    <cellStyle name="Input 4 6 2 5 3" xfId="16695" xr:uid="{72B5DECC-E681-4698-BC75-604EE41ED3C7}"/>
    <cellStyle name="Input 4 6 2 6" xfId="16696" xr:uid="{33A9665D-988F-44E4-9A65-399AF4956FE6}"/>
    <cellStyle name="Input 4 6 2 6 2" xfId="16697" xr:uid="{2AF08E39-17F6-4307-87E2-EF79B31E740C}"/>
    <cellStyle name="Input 4 6 2 6 3" xfId="16698" xr:uid="{6FB7FBAA-1937-4E3E-B8C5-F7A45C383892}"/>
    <cellStyle name="Input 4 6 2 7" xfId="16699" xr:uid="{BAF20DD3-3BE7-476E-98EE-D4BFBEDD16D0}"/>
    <cellStyle name="Input 4 6 2 7 2" xfId="16700" xr:uid="{462D92A8-900F-4D80-88CE-BFF8C14EA45E}"/>
    <cellStyle name="Input 4 6 2 7 3" xfId="16701" xr:uid="{48AB1760-B476-4498-BFA0-5BF7F8E263C7}"/>
    <cellStyle name="Input 4 6 2 8" xfId="16702" xr:uid="{A0DDF264-C3FC-4F0B-97ED-4DCC5DB511C1}"/>
    <cellStyle name="Input 4 6 2 8 2" xfId="16703" xr:uid="{BEAC7EA6-360E-4FA6-A56D-31870FD2892A}"/>
    <cellStyle name="Input 4 6 2 8 3" xfId="16704" xr:uid="{4AC546EA-1BB4-4126-A6A7-C8E678CD258B}"/>
    <cellStyle name="Input 4 6 2 9" xfId="16705" xr:uid="{78BA3D58-0D50-43AE-A522-819E5FC3E3B2}"/>
    <cellStyle name="Input 4 6 2 9 2" xfId="16706" xr:uid="{60C631C4-5A71-4CAD-924D-3528D917375A}"/>
    <cellStyle name="Input 4 6 2 9 3" xfId="16707" xr:uid="{189881E1-21DC-47DF-971E-681DE08621B5}"/>
    <cellStyle name="Input 4 6 3" xfId="16708" xr:uid="{1158D504-620E-42C8-9716-752E8773A982}"/>
    <cellStyle name="Input 4 6 3 2" xfId="16709" xr:uid="{0A6CB61C-B209-4A5A-82CC-B7C3052247EF}"/>
    <cellStyle name="Input 4 6 3 3" xfId="16710" xr:uid="{F7BEADB6-5ABD-40A5-BA4B-4B14D9F25641}"/>
    <cellStyle name="Input 4 6 3 4" xfId="16711" xr:uid="{63ABC60F-921A-416B-98D0-44A11313B4BF}"/>
    <cellStyle name="Input 4 6 4" xfId="16712" xr:uid="{4F4E883D-E3B1-4BE7-8591-B3BDC8A5055F}"/>
    <cellStyle name="Input 4 6 4 2" xfId="16713" xr:uid="{A1D34735-566D-4E9C-9FEF-1BB37A0A5A96}"/>
    <cellStyle name="Input 4 6 4 3" xfId="16714" xr:uid="{6778F4AD-DA02-492B-8E06-CDE762B3A78E}"/>
    <cellStyle name="Input 4 6 5" xfId="16715" xr:uid="{51772D73-834C-435B-8B3F-B9DCDEEAB59A}"/>
    <cellStyle name="Input 4 6 5 2" xfId="16716" xr:uid="{0772CAB1-3B59-441E-AA87-DFEA949138B2}"/>
    <cellStyle name="Input 4 6 5 3" xfId="16717" xr:uid="{8F653B59-9F56-44C1-B483-50F189FA9349}"/>
    <cellStyle name="Input 4 6 6" xfId="16718" xr:uid="{2B8B01DB-B13A-43A7-B41D-1C6EF8E9E2A2}"/>
    <cellStyle name="Input 4 6 6 2" xfId="16719" xr:uid="{AC642245-2DD3-4578-99CC-6A973ABE7C36}"/>
    <cellStyle name="Input 4 6 6 3" xfId="16720" xr:uid="{5C7B801E-B73D-4F80-9F65-D22822543DE8}"/>
    <cellStyle name="Input 4 6 7" xfId="16721" xr:uid="{2C9CB25B-01DE-4D5F-9751-183D7CBE3714}"/>
    <cellStyle name="Input 4 6 7 2" xfId="16722" xr:uid="{23DF9A63-8024-4907-AED1-8C04F27D6685}"/>
    <cellStyle name="Input 4 6 7 3" xfId="16723" xr:uid="{9C383DA3-7194-4157-B9B2-38DECCDF0156}"/>
    <cellStyle name="Input 4 6 8" xfId="16724" xr:uid="{633AA5ED-AD86-4C32-A0B2-A9D231BE50FA}"/>
    <cellStyle name="Input 4 6 8 2" xfId="16725" xr:uid="{0F5A3252-B806-49EA-91B9-53A5E1382062}"/>
    <cellStyle name="Input 4 6 8 3" xfId="16726" xr:uid="{2FC26617-DC75-4879-80C3-C2D0031EB76F}"/>
    <cellStyle name="Input 4 6 9" xfId="16727" xr:uid="{F50BF10A-178C-4C4E-B379-7B080775B144}"/>
    <cellStyle name="Input 4 6 9 2" xfId="16728" xr:uid="{C116F21F-7B40-43E1-AE47-4FFB4BEF94FF}"/>
    <cellStyle name="Input 4 6 9 3" xfId="16729" xr:uid="{9C950256-3FBE-44E0-A0B1-1743B4D37729}"/>
    <cellStyle name="Input 4 7" xfId="16730" xr:uid="{6D8465EB-5283-40E0-BE11-313F7B390735}"/>
    <cellStyle name="Input 4 7 10" xfId="16731" xr:uid="{068A23C2-90F5-42B7-BBD5-235AD2ABDC4C}"/>
    <cellStyle name="Input 4 7 10 2" xfId="16732" xr:uid="{D650CD5E-7B9B-44BE-93F2-9B31530A7BDE}"/>
    <cellStyle name="Input 4 7 10 3" xfId="16733" xr:uid="{E7ACB3FE-E009-4436-BF86-450F84D8FD1B}"/>
    <cellStyle name="Input 4 7 11" xfId="16734" xr:uid="{E467E8A8-6518-4FA5-9DAF-635A9CC31049}"/>
    <cellStyle name="Input 4 7 11 2" xfId="16735" xr:uid="{26669120-F4EA-4B80-988E-5C7BDC8A055A}"/>
    <cellStyle name="Input 4 7 12" xfId="16736" xr:uid="{0375555A-CD98-41F2-980C-3F8E0B884884}"/>
    <cellStyle name="Input 4 7 2" xfId="16737" xr:uid="{374C73D7-BB9E-42C8-AD47-73A359213B01}"/>
    <cellStyle name="Input 4 7 2 10" xfId="16738" xr:uid="{AAF24293-AF69-40EE-9DA0-DE68B98F67C3}"/>
    <cellStyle name="Input 4 7 2 10 2" xfId="16739" xr:uid="{B13C4781-3EA4-4A7D-B9DD-0C8F0D6FB25A}"/>
    <cellStyle name="Input 4 7 2 11" xfId="16740" xr:uid="{B5FF79AF-5DF6-4463-B4B6-DF17C8DDB84F}"/>
    <cellStyle name="Input 4 7 2 2" xfId="16741" xr:uid="{D0DD51F7-5411-4BCE-950C-9F6E31FD98BB}"/>
    <cellStyle name="Input 4 7 2 2 2" xfId="16742" xr:uid="{13EBAC38-A02E-451B-8662-A1095997F176}"/>
    <cellStyle name="Input 4 7 2 2 3" xfId="16743" xr:uid="{3813CD74-AA84-4D7A-A725-20B3310858F4}"/>
    <cellStyle name="Input 4 7 2 2 4" xfId="16744" xr:uid="{6FEF6A93-0E76-458B-93DB-2C02FC770DA3}"/>
    <cellStyle name="Input 4 7 2 3" xfId="16745" xr:uid="{F92189EC-0E4C-4F88-8396-B7AFDBC8897E}"/>
    <cellStyle name="Input 4 7 2 3 2" xfId="16746" xr:uid="{9AB51435-F4B8-4038-8165-942DEB7158C2}"/>
    <cellStyle name="Input 4 7 2 3 3" xfId="16747" xr:uid="{4538DB5E-A305-4B7E-8C5C-8BFF9973AFF6}"/>
    <cellStyle name="Input 4 7 2 4" xfId="16748" xr:uid="{F69EF6E0-1313-4500-831D-27957C58F397}"/>
    <cellStyle name="Input 4 7 2 4 2" xfId="16749" xr:uid="{3D7D9986-C3AC-4F16-B055-3FFE81864A1B}"/>
    <cellStyle name="Input 4 7 2 4 3" xfId="16750" xr:uid="{04873B3D-249E-4F5B-B97C-B5D5760601B3}"/>
    <cellStyle name="Input 4 7 2 5" xfId="16751" xr:uid="{51E5108D-0A65-42A3-9B3D-4C541AE49E3E}"/>
    <cellStyle name="Input 4 7 2 5 2" xfId="16752" xr:uid="{BB1F9BAA-ED21-49DD-920D-576EED92BD57}"/>
    <cellStyle name="Input 4 7 2 5 3" xfId="16753" xr:uid="{E29DD645-A664-47D9-94D4-EB9EA85458F7}"/>
    <cellStyle name="Input 4 7 2 6" xfId="16754" xr:uid="{73D0B6A9-D627-4A50-8C60-E40497734E93}"/>
    <cellStyle name="Input 4 7 2 6 2" xfId="16755" xr:uid="{B91F7F0A-8E49-4C53-81E6-2EDC28138943}"/>
    <cellStyle name="Input 4 7 2 6 3" xfId="16756" xr:uid="{565A86BA-8699-42C1-94C2-45F5A3420A52}"/>
    <cellStyle name="Input 4 7 2 7" xfId="16757" xr:uid="{292E6886-74ED-4974-A155-9C9F1FE48EDF}"/>
    <cellStyle name="Input 4 7 2 7 2" xfId="16758" xr:uid="{E8B8CDAA-EFDE-46EA-9B56-6BA03A96E74C}"/>
    <cellStyle name="Input 4 7 2 7 3" xfId="16759" xr:uid="{AE2C1093-9608-42D7-9EFA-5F65127C115B}"/>
    <cellStyle name="Input 4 7 2 8" xfId="16760" xr:uid="{95605B37-9A21-4855-A8E4-CC3D58C53D43}"/>
    <cellStyle name="Input 4 7 2 8 2" xfId="16761" xr:uid="{40D7A244-AC64-40E0-8050-F766F9017ACC}"/>
    <cellStyle name="Input 4 7 2 8 3" xfId="16762" xr:uid="{AA4EFF2D-42CB-4C97-8500-18C9372EF81A}"/>
    <cellStyle name="Input 4 7 2 9" xfId="16763" xr:uid="{B34384CF-6193-42CD-965B-D9C7CCC58F51}"/>
    <cellStyle name="Input 4 7 2 9 2" xfId="16764" xr:uid="{40CC567B-0624-45DC-AA3F-BD84B55C636F}"/>
    <cellStyle name="Input 4 7 2 9 3" xfId="16765" xr:uid="{A459D9A1-1FA8-43DA-B135-F30CF52E9FE1}"/>
    <cellStyle name="Input 4 7 3" xfId="16766" xr:uid="{22DA65E8-C321-46F3-A66D-6CC6D95AEDBF}"/>
    <cellStyle name="Input 4 7 3 2" xfId="16767" xr:uid="{B9AA14F9-9E1B-4BC8-ABAF-4A9287FF93A4}"/>
    <cellStyle name="Input 4 7 3 3" xfId="16768" xr:uid="{492399AD-E517-4EC7-8DE9-813A33F6F69C}"/>
    <cellStyle name="Input 4 7 3 4" xfId="16769" xr:uid="{41785615-B95B-4E6C-845D-F5249EE2FBAE}"/>
    <cellStyle name="Input 4 7 4" xfId="16770" xr:uid="{6C97916B-7028-4DCF-941D-7CFBBA1A928A}"/>
    <cellStyle name="Input 4 7 4 2" xfId="16771" xr:uid="{C91D5398-F877-4CF7-8BC8-2E1A70749A5C}"/>
    <cellStyle name="Input 4 7 4 3" xfId="16772" xr:uid="{5A227DED-9E16-4F59-84FA-38188DC4A570}"/>
    <cellStyle name="Input 4 7 5" xfId="16773" xr:uid="{67ECEFA6-61F5-45D5-A252-A7762260173D}"/>
    <cellStyle name="Input 4 7 5 2" xfId="16774" xr:uid="{1335F6F8-C48D-4E9C-AF40-30B196AB11FA}"/>
    <cellStyle name="Input 4 7 5 3" xfId="16775" xr:uid="{AB52FE87-CA88-4F13-A360-AAADB0515425}"/>
    <cellStyle name="Input 4 7 6" xfId="16776" xr:uid="{E09557B6-347D-4E28-88F7-8F4168D423EE}"/>
    <cellStyle name="Input 4 7 6 2" xfId="16777" xr:uid="{0ABC9847-1D28-4700-A570-4456F062D8E8}"/>
    <cellStyle name="Input 4 7 6 3" xfId="16778" xr:uid="{45C05EEC-606F-4E7C-AA2D-99834269E0C3}"/>
    <cellStyle name="Input 4 7 7" xfId="16779" xr:uid="{9B52B3CB-F4B6-4CBD-B2F5-3450A089CE4A}"/>
    <cellStyle name="Input 4 7 7 2" xfId="16780" xr:uid="{BF2D625B-B6EF-497D-9779-DC7E9DA4D31F}"/>
    <cellStyle name="Input 4 7 7 3" xfId="16781" xr:uid="{BD2A8B65-BB0F-4453-B9D0-B6D03752DF15}"/>
    <cellStyle name="Input 4 7 8" xfId="16782" xr:uid="{11E6B49E-9344-4429-8E31-AC70A4F9E0D2}"/>
    <cellStyle name="Input 4 7 8 2" xfId="16783" xr:uid="{7AB348FF-7AD2-497E-A3D4-7AA054BE5BD4}"/>
    <cellStyle name="Input 4 7 8 3" xfId="16784" xr:uid="{145096E9-056B-49D7-A967-74DFA4506561}"/>
    <cellStyle name="Input 4 7 9" xfId="16785" xr:uid="{860EB269-F88A-485D-83B8-8EBC2BD9218C}"/>
    <cellStyle name="Input 4 7 9 2" xfId="16786" xr:uid="{83FB5C99-A0F7-4F55-9DBA-2628C12117FC}"/>
    <cellStyle name="Input 4 7 9 3" xfId="16787" xr:uid="{8B38A083-AE72-42B8-8843-971B1C3D577E}"/>
    <cellStyle name="Input 4 8" xfId="16788" xr:uid="{705DC192-31D2-4D6A-8FDC-E1ED673B0F1C}"/>
    <cellStyle name="Input 4 8 10" xfId="16789" xr:uid="{28D4612B-3FF2-4305-B0E5-A5BDAB314DB8}"/>
    <cellStyle name="Input 4 8 10 2" xfId="16790" xr:uid="{EB3D3DAB-060F-4D25-9617-6CED56E4EBF7}"/>
    <cellStyle name="Input 4 8 10 3" xfId="16791" xr:uid="{6511CE43-8EF5-425F-BC33-FACBEA158E16}"/>
    <cellStyle name="Input 4 8 11" xfId="16792" xr:uid="{0131D14E-E9BE-450B-86EA-C16EE2CDA41A}"/>
    <cellStyle name="Input 4 8 11 2" xfId="16793" xr:uid="{AE92DE6C-FCEF-4ED7-AFE7-A416ED20609B}"/>
    <cellStyle name="Input 4 8 12" xfId="16794" xr:uid="{5392DF90-79E8-4416-97AF-1424B1E14043}"/>
    <cellStyle name="Input 4 8 2" xfId="16795" xr:uid="{89ED4995-E648-4311-9ED2-55D9DB4B8A96}"/>
    <cellStyle name="Input 4 8 2 10" xfId="16796" xr:uid="{0BF071E9-1F0D-43DF-989D-3D5498DF33AA}"/>
    <cellStyle name="Input 4 8 2 10 2" xfId="16797" xr:uid="{585ADBE6-8423-464C-9584-6ED7094BD252}"/>
    <cellStyle name="Input 4 8 2 11" xfId="16798" xr:uid="{CC2E7777-8EA8-4CF8-8276-CE4D8F7412BC}"/>
    <cellStyle name="Input 4 8 2 2" xfId="16799" xr:uid="{70CC9DEE-A2A0-4C03-BE93-22EEAB40A3E2}"/>
    <cellStyle name="Input 4 8 2 2 2" xfId="16800" xr:uid="{231E58FB-828F-4F88-A7DF-2917FC6E85EF}"/>
    <cellStyle name="Input 4 8 2 2 3" xfId="16801" xr:uid="{B6C4C38A-CDCE-4127-941A-50B2D981B364}"/>
    <cellStyle name="Input 4 8 2 2 4" xfId="16802" xr:uid="{6BF98433-ECF2-4D22-8F99-72B697446F69}"/>
    <cellStyle name="Input 4 8 2 3" xfId="16803" xr:uid="{F89B087B-D085-4B55-86D2-FC3B2C0AC851}"/>
    <cellStyle name="Input 4 8 2 3 2" xfId="16804" xr:uid="{6C96DD4D-3FEC-4A9B-840D-060DD24B6F44}"/>
    <cellStyle name="Input 4 8 2 3 3" xfId="16805" xr:uid="{4046D26D-F2C0-4EDE-B07A-E8BC43363575}"/>
    <cellStyle name="Input 4 8 2 4" xfId="16806" xr:uid="{8BC953FC-FE2F-44D2-A395-D9B4854B7232}"/>
    <cellStyle name="Input 4 8 2 4 2" xfId="16807" xr:uid="{42DD7A02-5938-4D69-8653-5E0D6D13297F}"/>
    <cellStyle name="Input 4 8 2 4 3" xfId="16808" xr:uid="{9F34B7DE-9800-4A64-A25E-17605C15FAC9}"/>
    <cellStyle name="Input 4 8 2 5" xfId="16809" xr:uid="{5ADD531F-7303-42EB-9DDE-A47E87155E5C}"/>
    <cellStyle name="Input 4 8 2 5 2" xfId="16810" xr:uid="{77A95EEC-F216-4910-AAA0-1F820941FBDD}"/>
    <cellStyle name="Input 4 8 2 5 3" xfId="16811" xr:uid="{515ACCBB-B79D-49EB-B30D-232B07F5D579}"/>
    <cellStyle name="Input 4 8 2 6" xfId="16812" xr:uid="{456F71BB-975D-4702-BE04-FE5DAF467837}"/>
    <cellStyle name="Input 4 8 2 6 2" xfId="16813" xr:uid="{1C3F568D-7770-44BF-BC8E-6AF34C5ACAB2}"/>
    <cellStyle name="Input 4 8 2 6 3" xfId="16814" xr:uid="{1B8FE546-0818-48EB-BF1E-5F360D4815BD}"/>
    <cellStyle name="Input 4 8 2 7" xfId="16815" xr:uid="{F104FE84-301E-427F-89E0-A2E0718D20B3}"/>
    <cellStyle name="Input 4 8 2 7 2" xfId="16816" xr:uid="{2F33ADF2-C85D-43BF-B183-F4D380425FF6}"/>
    <cellStyle name="Input 4 8 2 7 3" xfId="16817" xr:uid="{5C2B0F95-BDE6-4B62-8E93-C0EDF02C961B}"/>
    <cellStyle name="Input 4 8 2 8" xfId="16818" xr:uid="{B2041964-35F5-4FA8-9263-536431A4522C}"/>
    <cellStyle name="Input 4 8 2 8 2" xfId="16819" xr:uid="{E7717823-6620-49AE-AD67-061A25F27B15}"/>
    <cellStyle name="Input 4 8 2 8 3" xfId="16820" xr:uid="{C8896E2D-67D8-408D-8A65-A667183EBEC2}"/>
    <cellStyle name="Input 4 8 2 9" xfId="16821" xr:uid="{4A6D5C50-9042-42C3-AB41-C93C83C9A1E8}"/>
    <cellStyle name="Input 4 8 2 9 2" xfId="16822" xr:uid="{22BC064E-C3FD-404B-B5F7-AC60EE0243F5}"/>
    <cellStyle name="Input 4 8 2 9 3" xfId="16823" xr:uid="{D98A729F-5070-4AFB-96ED-7CB88411D81A}"/>
    <cellStyle name="Input 4 8 3" xfId="16824" xr:uid="{425AA87F-3071-41DE-B15A-0C713E0AF9AD}"/>
    <cellStyle name="Input 4 8 3 2" xfId="16825" xr:uid="{D63F5FE1-4AC6-472E-808C-10C7CE605341}"/>
    <cellStyle name="Input 4 8 3 3" xfId="16826" xr:uid="{D56134AB-9316-4E81-961C-9A36F683CA94}"/>
    <cellStyle name="Input 4 8 3 4" xfId="16827" xr:uid="{714C590D-DCD5-442D-95B4-54C75ACBA5E9}"/>
    <cellStyle name="Input 4 8 4" xfId="16828" xr:uid="{E44A1E6B-7380-4A4E-BB49-4A04399E9B97}"/>
    <cellStyle name="Input 4 8 4 2" xfId="16829" xr:uid="{443065F5-A0FE-4B6D-B7DD-13CA06AAC507}"/>
    <cellStyle name="Input 4 8 4 3" xfId="16830" xr:uid="{78A73403-1F41-45CF-BA46-29E2F6DC7230}"/>
    <cellStyle name="Input 4 8 5" xfId="16831" xr:uid="{16121CE9-2667-410F-8281-38F2F1226F75}"/>
    <cellStyle name="Input 4 8 5 2" xfId="16832" xr:uid="{AB1378B4-1DAD-4CB5-B48A-03B8AE38A1EE}"/>
    <cellStyle name="Input 4 8 5 3" xfId="16833" xr:uid="{66E35E70-C33D-4A43-A235-97110D680D94}"/>
    <cellStyle name="Input 4 8 6" xfId="16834" xr:uid="{DECD12BA-F7D0-48B9-B5DA-E7DAD13A6F10}"/>
    <cellStyle name="Input 4 8 6 2" xfId="16835" xr:uid="{209026C3-9003-41B5-BE61-46BD0E6C8DE2}"/>
    <cellStyle name="Input 4 8 6 3" xfId="16836" xr:uid="{4064952F-1A8A-4D63-AEBF-448CAF306EB7}"/>
    <cellStyle name="Input 4 8 7" xfId="16837" xr:uid="{1633885B-3BFD-465B-A98A-5FEA4DE24A39}"/>
    <cellStyle name="Input 4 8 7 2" xfId="16838" xr:uid="{86E7F7BD-3DFE-4F43-BB1A-0199E2BF695D}"/>
    <cellStyle name="Input 4 8 7 3" xfId="16839" xr:uid="{EE384716-C91B-4A19-AC66-39E577EC9E6C}"/>
    <cellStyle name="Input 4 8 8" xfId="16840" xr:uid="{ED2670D9-004F-4F42-9697-E118389F66FC}"/>
    <cellStyle name="Input 4 8 8 2" xfId="16841" xr:uid="{B5DC19B6-FC6D-49ED-91B1-A44C34CBAE5A}"/>
    <cellStyle name="Input 4 8 8 3" xfId="16842" xr:uid="{62B8BEFD-6964-48ED-856C-473300200B22}"/>
    <cellStyle name="Input 4 8 9" xfId="16843" xr:uid="{5722BA78-B52C-4937-8152-0311F18BDC0F}"/>
    <cellStyle name="Input 4 8 9 2" xfId="16844" xr:uid="{8592F143-AA03-4193-A1BD-FE3D9D901769}"/>
    <cellStyle name="Input 4 8 9 3" xfId="16845" xr:uid="{6E0B5821-3743-4839-A3AB-8D94FE1AB97A}"/>
    <cellStyle name="Input 4 9" xfId="16846" xr:uid="{FAED9A27-53FB-436F-B984-4E623237F861}"/>
    <cellStyle name="Input 4 9 10" xfId="16847" xr:uid="{D2E397A3-D95C-450E-AE36-48EF3145A888}"/>
    <cellStyle name="Input 4 9 10 2" xfId="16848" xr:uid="{94CFC4BF-B49A-4892-AD7B-893493BD3EE2}"/>
    <cellStyle name="Input 4 9 10 3" xfId="16849" xr:uid="{66B43E6F-7522-48AF-8EFE-E34F133DBD1E}"/>
    <cellStyle name="Input 4 9 11" xfId="16850" xr:uid="{28C269D6-71B3-43A6-A693-8937468CB1F5}"/>
    <cellStyle name="Input 4 9 11 2" xfId="16851" xr:uid="{C20B1E05-CF2E-4F68-AA4E-5653A6235067}"/>
    <cellStyle name="Input 4 9 12" xfId="16852" xr:uid="{308107CA-460D-4911-A09E-CF0E068290B7}"/>
    <cellStyle name="Input 4 9 2" xfId="16853" xr:uid="{D7DC47A3-7B67-4BEF-84F4-B0397DA64079}"/>
    <cellStyle name="Input 4 9 2 10" xfId="16854" xr:uid="{B3A009A5-2079-4648-B2BE-3AC041973AFB}"/>
    <cellStyle name="Input 4 9 2 10 2" xfId="16855" xr:uid="{1AEAEE10-9866-4516-9933-415C299B6323}"/>
    <cellStyle name="Input 4 9 2 11" xfId="16856" xr:uid="{4C7F747C-CAF9-4C66-BB9A-AEEAAED0EE2E}"/>
    <cellStyle name="Input 4 9 2 2" xfId="16857" xr:uid="{DD195E08-8EBE-4A0E-A697-AF4EB2437541}"/>
    <cellStyle name="Input 4 9 2 2 2" xfId="16858" xr:uid="{63341E81-EC1C-458F-A727-4CE94F61CAEF}"/>
    <cellStyle name="Input 4 9 2 2 3" xfId="16859" xr:uid="{26E64831-2070-4BEB-89FD-9D4B926C228D}"/>
    <cellStyle name="Input 4 9 2 2 4" xfId="16860" xr:uid="{A5E56E68-C5E6-416B-90D2-92E422C5E2A8}"/>
    <cellStyle name="Input 4 9 2 3" xfId="16861" xr:uid="{AE6109B4-FED9-4AC9-82EB-46B2956EED26}"/>
    <cellStyle name="Input 4 9 2 3 2" xfId="16862" xr:uid="{C45D4A62-56F3-4FE4-BFF5-5CBB11D650DC}"/>
    <cellStyle name="Input 4 9 2 3 3" xfId="16863" xr:uid="{237FFA48-E89A-4D55-B451-4498A11B6038}"/>
    <cellStyle name="Input 4 9 2 4" xfId="16864" xr:uid="{FC0ED528-BE7B-4F82-9069-C56DB545AB6F}"/>
    <cellStyle name="Input 4 9 2 4 2" xfId="16865" xr:uid="{FC8D2145-99F1-4F81-9552-B4A7880A1BCB}"/>
    <cellStyle name="Input 4 9 2 4 3" xfId="16866" xr:uid="{ED977CA5-4424-4D0B-976E-5BD5C18BA0C5}"/>
    <cellStyle name="Input 4 9 2 5" xfId="16867" xr:uid="{CA5D21E8-CD96-4FD7-B438-73DBC506BCDC}"/>
    <cellStyle name="Input 4 9 2 5 2" xfId="16868" xr:uid="{C9C2E3A2-3879-4088-B713-D3676434C772}"/>
    <cellStyle name="Input 4 9 2 5 3" xfId="16869" xr:uid="{CFD6E9CB-37A3-49EC-8698-A184AA76BC73}"/>
    <cellStyle name="Input 4 9 2 6" xfId="16870" xr:uid="{9E884225-8C50-42DF-895A-2C7E0C813E8B}"/>
    <cellStyle name="Input 4 9 2 6 2" xfId="16871" xr:uid="{26FC053F-B51A-4F7E-A005-AC835C222EF4}"/>
    <cellStyle name="Input 4 9 2 6 3" xfId="16872" xr:uid="{5150B5CE-E969-4766-871F-4D5EF85805FD}"/>
    <cellStyle name="Input 4 9 2 7" xfId="16873" xr:uid="{B3CC4509-2436-487A-9DA0-BF44F3DF4519}"/>
    <cellStyle name="Input 4 9 2 7 2" xfId="16874" xr:uid="{44F266FC-F483-4E79-A91A-21B80882A35C}"/>
    <cellStyle name="Input 4 9 2 7 3" xfId="16875" xr:uid="{773C63EB-D084-4D46-95FE-3FAFB377A554}"/>
    <cellStyle name="Input 4 9 2 8" xfId="16876" xr:uid="{5104843B-00DE-4531-A093-810EC7A2D38B}"/>
    <cellStyle name="Input 4 9 2 8 2" xfId="16877" xr:uid="{E88C8725-927A-4F2E-B48F-2C4267137666}"/>
    <cellStyle name="Input 4 9 2 8 3" xfId="16878" xr:uid="{C4F4FBA2-9682-4CBA-BFB6-92D865B5ACD7}"/>
    <cellStyle name="Input 4 9 2 9" xfId="16879" xr:uid="{056AB345-4308-4C11-9B90-6A22079B930E}"/>
    <cellStyle name="Input 4 9 2 9 2" xfId="16880" xr:uid="{F8F1A14F-150E-4FAA-94EB-54A932B01DDB}"/>
    <cellStyle name="Input 4 9 2 9 3" xfId="16881" xr:uid="{87C97BBE-8D54-49A0-BE68-1D8AA3910BDB}"/>
    <cellStyle name="Input 4 9 3" xfId="16882" xr:uid="{6E4A0FF8-5119-45A9-B230-D114FED6C22D}"/>
    <cellStyle name="Input 4 9 3 2" xfId="16883" xr:uid="{7737A7AF-2D96-4513-BCC3-97394D8BBAD2}"/>
    <cellStyle name="Input 4 9 3 3" xfId="16884" xr:uid="{96460521-25C4-47E8-A8E0-561989C846E8}"/>
    <cellStyle name="Input 4 9 3 4" xfId="16885" xr:uid="{25B64818-6828-4FF4-9B8E-BC57D0ED37CD}"/>
    <cellStyle name="Input 4 9 4" xfId="16886" xr:uid="{45459213-2DD1-4816-9334-39CC917BB1D0}"/>
    <cellStyle name="Input 4 9 4 2" xfId="16887" xr:uid="{F7331040-45E3-4670-958B-16C3C4410556}"/>
    <cellStyle name="Input 4 9 4 3" xfId="16888" xr:uid="{F3AAB8E9-00DA-483C-99C9-9C13B9052C3E}"/>
    <cellStyle name="Input 4 9 5" xfId="16889" xr:uid="{FCA31894-34A3-4459-866A-A4B753B7D67C}"/>
    <cellStyle name="Input 4 9 5 2" xfId="16890" xr:uid="{1444D267-FC36-4F44-B443-99948256AEA7}"/>
    <cellStyle name="Input 4 9 5 3" xfId="16891" xr:uid="{BC8DD4C1-22AC-4121-8E36-C9AB80F68E2C}"/>
    <cellStyle name="Input 4 9 6" xfId="16892" xr:uid="{C3FEF0D0-3638-4EFB-BAA0-691F0AA95B35}"/>
    <cellStyle name="Input 4 9 6 2" xfId="16893" xr:uid="{3FCA58A8-7B70-4331-968F-FA73EA7A3D7D}"/>
    <cellStyle name="Input 4 9 6 3" xfId="16894" xr:uid="{A73B3001-4091-48DA-B5A3-866D70982432}"/>
    <cellStyle name="Input 4 9 7" xfId="16895" xr:uid="{EFABEA6D-6268-4E74-8B9F-3A01B7397BC4}"/>
    <cellStyle name="Input 4 9 7 2" xfId="16896" xr:uid="{0C19204C-C209-4202-8B37-6FD162A87EA2}"/>
    <cellStyle name="Input 4 9 7 3" xfId="16897" xr:uid="{E7DEB7CF-448C-4256-9040-D056AC479A3E}"/>
    <cellStyle name="Input 4 9 8" xfId="16898" xr:uid="{79AFBC44-7D0C-47CD-974C-3BB9C7588485}"/>
    <cellStyle name="Input 4 9 8 2" xfId="16899" xr:uid="{A05995FD-9D66-404B-82FC-3237E0D94C34}"/>
    <cellStyle name="Input 4 9 8 3" xfId="16900" xr:uid="{B200BC17-D412-484E-875F-2A355F330904}"/>
    <cellStyle name="Input 4 9 9" xfId="16901" xr:uid="{9893D3FF-73F4-4869-AB97-E14651F78ADC}"/>
    <cellStyle name="Input 4 9 9 2" xfId="16902" xr:uid="{4B1B9FA7-814E-4C62-B876-ABC6962B36AF}"/>
    <cellStyle name="Input 4 9 9 3" xfId="16903" xr:uid="{4C4FC477-C646-4970-B303-2FDE25099E22}"/>
    <cellStyle name="Input 40" xfId="16904" xr:uid="{B923A8FD-980F-4314-B2EC-FD2221AA4E24}"/>
    <cellStyle name="Input 40 2" xfId="16905" xr:uid="{F8917357-E144-4EAC-8C1C-D2664D2D727D}"/>
    <cellStyle name="Input 5" xfId="16906" xr:uid="{362AD7C7-1F14-4603-9E14-2D13675F479A}"/>
    <cellStyle name="Input 5 10" xfId="16907" xr:uid="{C8029F3A-7E37-4E48-9777-75987FA415C9}"/>
    <cellStyle name="Input 5 10 10" xfId="16908" xr:uid="{FADCE62F-ECE5-4FDE-8301-BEB48493F991}"/>
    <cellStyle name="Input 5 10 10 2" xfId="16909" xr:uid="{DD47EDD6-6D2E-409C-8D86-DD71D5F6D9BB}"/>
    <cellStyle name="Input 5 10 10 3" xfId="16910" xr:uid="{BBD6BE78-B8EE-46D9-BEC8-CB5452BF94E0}"/>
    <cellStyle name="Input 5 10 11" xfId="16911" xr:uid="{18AFE501-1A03-481F-98AA-01B4749C3296}"/>
    <cellStyle name="Input 5 10 11 2" xfId="16912" xr:uid="{7EEAAA9F-159F-4414-8094-1F12636A0A71}"/>
    <cellStyle name="Input 5 10 12" xfId="16913" xr:uid="{A83A6C35-E9C9-4D78-B9E8-8F62F0C08AEB}"/>
    <cellStyle name="Input 5 10 2" xfId="16914" xr:uid="{EC91D7D4-5D3A-4685-9385-4C88EF025458}"/>
    <cellStyle name="Input 5 10 2 10" xfId="16915" xr:uid="{49C992F1-B557-4CC9-9632-DA890D19BF30}"/>
    <cellStyle name="Input 5 10 2 10 2" xfId="16916" xr:uid="{7C45C0ED-68E2-4572-B61B-F43BDEC7CE25}"/>
    <cellStyle name="Input 5 10 2 11" xfId="16917" xr:uid="{7EC84093-0632-4A7A-BD38-204344242930}"/>
    <cellStyle name="Input 5 10 2 2" xfId="16918" xr:uid="{78A7C891-C440-4388-9B60-036F1C034BF2}"/>
    <cellStyle name="Input 5 10 2 2 2" xfId="16919" xr:uid="{C435AD29-FA82-4CB6-9EDA-7EEED113A11F}"/>
    <cellStyle name="Input 5 10 2 2 3" xfId="16920" xr:uid="{96CE357C-F5B9-40EE-9C5D-2D2532F548AC}"/>
    <cellStyle name="Input 5 10 2 2 4" xfId="16921" xr:uid="{E6BE4B48-A4E7-409F-8DDC-C499A84DF08A}"/>
    <cellStyle name="Input 5 10 2 3" xfId="16922" xr:uid="{3323E291-A6C1-4B1E-859A-54DFECAAA547}"/>
    <cellStyle name="Input 5 10 2 3 2" xfId="16923" xr:uid="{444D4A19-C887-4DC6-AEA2-65A317595914}"/>
    <cellStyle name="Input 5 10 2 3 3" xfId="16924" xr:uid="{255B1839-D51F-4786-B6F8-67B9E48DC1A3}"/>
    <cellStyle name="Input 5 10 2 4" xfId="16925" xr:uid="{C4038557-F6AD-4616-A2C0-4FCCB1F25BBA}"/>
    <cellStyle name="Input 5 10 2 4 2" xfId="16926" xr:uid="{C39670D3-44EA-43FD-9918-FD70BDB203D4}"/>
    <cellStyle name="Input 5 10 2 4 3" xfId="16927" xr:uid="{0B88BCE4-953A-4AE0-A95E-B2339C512C09}"/>
    <cellStyle name="Input 5 10 2 5" xfId="16928" xr:uid="{7BEC6C09-CF87-43A7-A3CE-831AB0469A4E}"/>
    <cellStyle name="Input 5 10 2 5 2" xfId="16929" xr:uid="{ECABD70F-A35D-46FD-8F25-B3FAA1593A71}"/>
    <cellStyle name="Input 5 10 2 5 3" xfId="16930" xr:uid="{5C480331-7A46-42E1-AF2D-024AA792505C}"/>
    <cellStyle name="Input 5 10 2 6" xfId="16931" xr:uid="{EE2D8968-6839-413A-80FB-DB4223626F9F}"/>
    <cellStyle name="Input 5 10 2 6 2" xfId="16932" xr:uid="{E00EAF7C-13CB-4394-902F-077EF36E3F85}"/>
    <cellStyle name="Input 5 10 2 6 3" xfId="16933" xr:uid="{C163F447-55EE-4259-829F-1C989112566F}"/>
    <cellStyle name="Input 5 10 2 7" xfId="16934" xr:uid="{1096590B-B9BC-4539-808C-879F2CBDBB20}"/>
    <cellStyle name="Input 5 10 2 7 2" xfId="16935" xr:uid="{81375339-A316-49B6-B1F2-8886FE69A89B}"/>
    <cellStyle name="Input 5 10 2 7 3" xfId="16936" xr:uid="{3DB5ED8A-32BC-45B6-83C6-C3A73FB564AA}"/>
    <cellStyle name="Input 5 10 2 8" xfId="16937" xr:uid="{9A706399-E6D8-442E-8DDA-C36E49501380}"/>
    <cellStyle name="Input 5 10 2 8 2" xfId="16938" xr:uid="{48472271-2FE2-4FB2-B0FB-DC7453F1208C}"/>
    <cellStyle name="Input 5 10 2 8 3" xfId="16939" xr:uid="{D298BD4C-B848-4760-BC02-9B1B14178DC9}"/>
    <cellStyle name="Input 5 10 2 9" xfId="16940" xr:uid="{215E7D6A-B756-43B8-8182-AB42EE23B5E0}"/>
    <cellStyle name="Input 5 10 2 9 2" xfId="16941" xr:uid="{175A7210-CCC1-4BED-9E67-1FB22C7D17E0}"/>
    <cellStyle name="Input 5 10 2 9 3" xfId="16942" xr:uid="{38FD7AB0-EFC6-4664-AD74-DB0D452BAD6E}"/>
    <cellStyle name="Input 5 10 3" xfId="16943" xr:uid="{1C1EC896-D7D9-4B07-BC95-FF7D35E428BA}"/>
    <cellStyle name="Input 5 10 3 2" xfId="16944" xr:uid="{8252E3A4-8DF9-40C9-9C07-1881256619A0}"/>
    <cellStyle name="Input 5 10 3 3" xfId="16945" xr:uid="{AF40B137-4727-4734-A6D9-8ACDA139B789}"/>
    <cellStyle name="Input 5 10 3 4" xfId="16946" xr:uid="{46606D8F-2810-4900-9435-9092BD8C7CAE}"/>
    <cellStyle name="Input 5 10 4" xfId="16947" xr:uid="{2010117D-81B1-4CFE-9E01-AC3BEEC138CC}"/>
    <cellStyle name="Input 5 10 4 2" xfId="16948" xr:uid="{6C1574F3-81DB-44F1-8815-2674952101CB}"/>
    <cellStyle name="Input 5 10 4 3" xfId="16949" xr:uid="{15F735C8-1676-4C92-932A-444A23FFB0C7}"/>
    <cellStyle name="Input 5 10 5" xfId="16950" xr:uid="{7834764E-5C94-4278-ACF4-1218A2EF35AE}"/>
    <cellStyle name="Input 5 10 5 2" xfId="16951" xr:uid="{1DBBE1FF-AAD6-4236-8CA9-82C9A83602AE}"/>
    <cellStyle name="Input 5 10 5 3" xfId="16952" xr:uid="{09BFC1CD-93AA-41BD-8163-F13CD7FDA43A}"/>
    <cellStyle name="Input 5 10 6" xfId="16953" xr:uid="{BD58A914-8B94-4D94-B1EA-01967B109AE8}"/>
    <cellStyle name="Input 5 10 6 2" xfId="16954" xr:uid="{DCD0CDE0-37E2-4CAD-B238-B1810AB194AA}"/>
    <cellStyle name="Input 5 10 6 3" xfId="16955" xr:uid="{5E862A3B-BC75-4FB3-8CFC-65AA53364A05}"/>
    <cellStyle name="Input 5 10 7" xfId="16956" xr:uid="{39520E2D-D849-4E92-91F9-7F3585B5EF1B}"/>
    <cellStyle name="Input 5 10 7 2" xfId="16957" xr:uid="{F2FB189C-1933-497A-A175-CFAD2DF80192}"/>
    <cellStyle name="Input 5 10 7 3" xfId="16958" xr:uid="{3DEEA0D5-075A-49CA-BB3F-6B128F34ED47}"/>
    <cellStyle name="Input 5 10 8" xfId="16959" xr:uid="{421D38C2-4097-4097-A088-B9D05083E85A}"/>
    <cellStyle name="Input 5 10 8 2" xfId="16960" xr:uid="{63E34B49-9E0E-46BE-9FF7-353E0B03D7C5}"/>
    <cellStyle name="Input 5 10 8 3" xfId="16961" xr:uid="{C4CF9E32-1E2C-43F4-8116-6C8AA6095CD6}"/>
    <cellStyle name="Input 5 10 9" xfId="16962" xr:uid="{C28341A8-7477-4CBB-AC7F-34F08BA0FF32}"/>
    <cellStyle name="Input 5 10 9 2" xfId="16963" xr:uid="{7DF7BF39-9DDF-4FE9-BA55-7C507C83F198}"/>
    <cellStyle name="Input 5 10 9 3" xfId="16964" xr:uid="{416FA851-CE8E-488D-8BF7-F315DEB80762}"/>
    <cellStyle name="Input 5 11" xfId="16965" xr:uid="{8E2D2E19-8351-49A8-8F09-8967101E4A33}"/>
    <cellStyle name="Input 5 11 10" xfId="16966" xr:uid="{55A95569-9DAE-4B24-92D6-F28BE079180B}"/>
    <cellStyle name="Input 5 11 10 2" xfId="16967" xr:uid="{279BA34B-E8A4-4244-89E9-B299975D754F}"/>
    <cellStyle name="Input 5 11 10 3" xfId="16968" xr:uid="{D13F4439-6BEF-499D-91F0-26EE57B1AFA5}"/>
    <cellStyle name="Input 5 11 11" xfId="16969" xr:uid="{9C144258-B3B3-457E-BB43-FC7246F98D25}"/>
    <cellStyle name="Input 5 11 11 2" xfId="16970" xr:uid="{C396590D-53F4-4616-93AF-237F9AE4B378}"/>
    <cellStyle name="Input 5 11 12" xfId="16971" xr:uid="{4B3193CC-1764-43FC-8515-56BCB84177FB}"/>
    <cellStyle name="Input 5 11 2" xfId="16972" xr:uid="{360FA78C-68AF-443D-9CEC-C3BE86A46B03}"/>
    <cellStyle name="Input 5 11 2 10" xfId="16973" xr:uid="{61DE6446-7F33-43A2-B3CC-3CB4A6DA8C9B}"/>
    <cellStyle name="Input 5 11 2 10 2" xfId="16974" xr:uid="{023B0B38-42D7-4500-8974-C43EBB76D0F0}"/>
    <cellStyle name="Input 5 11 2 11" xfId="16975" xr:uid="{AEA36D31-536E-4089-A7B7-77E938D9E49C}"/>
    <cellStyle name="Input 5 11 2 2" xfId="16976" xr:uid="{519A4001-06DB-44B8-8D00-F8798CE6F03E}"/>
    <cellStyle name="Input 5 11 2 2 2" xfId="16977" xr:uid="{29A41CB5-60F3-4D2C-BCFB-DE81389FEB8A}"/>
    <cellStyle name="Input 5 11 2 2 3" xfId="16978" xr:uid="{5D91706F-E4E2-4FFD-B2ED-343A00471671}"/>
    <cellStyle name="Input 5 11 2 2 4" xfId="16979" xr:uid="{B8D3C92D-AD7B-4013-BE0F-F9DE79AA7693}"/>
    <cellStyle name="Input 5 11 2 3" xfId="16980" xr:uid="{75FDF2D7-EA01-4F1A-B751-32FF94A9AF30}"/>
    <cellStyle name="Input 5 11 2 3 2" xfId="16981" xr:uid="{AE39AF31-3161-4158-A72B-8E89BBDA0672}"/>
    <cellStyle name="Input 5 11 2 3 3" xfId="16982" xr:uid="{00263E13-7244-4FDB-A278-003E5C31313D}"/>
    <cellStyle name="Input 5 11 2 4" xfId="16983" xr:uid="{FB30ABE2-034B-4015-8E1F-5EA30A7598CA}"/>
    <cellStyle name="Input 5 11 2 4 2" xfId="16984" xr:uid="{266657F8-6E54-48E7-A72A-F80B9D860523}"/>
    <cellStyle name="Input 5 11 2 4 3" xfId="16985" xr:uid="{CFAB8757-BFB4-4C92-88ED-3DEED8AA6A1E}"/>
    <cellStyle name="Input 5 11 2 5" xfId="16986" xr:uid="{F1A1ACC3-A3BE-4CF3-BAEC-0E2AD7BCF653}"/>
    <cellStyle name="Input 5 11 2 5 2" xfId="16987" xr:uid="{A5F4DE62-41E1-4166-983B-786BDFA2C596}"/>
    <cellStyle name="Input 5 11 2 5 3" xfId="16988" xr:uid="{0603A450-6E34-41C2-8024-70098AC1CE12}"/>
    <cellStyle name="Input 5 11 2 6" xfId="16989" xr:uid="{B9CA2843-E92F-4382-BB35-5CD09A004125}"/>
    <cellStyle name="Input 5 11 2 6 2" xfId="16990" xr:uid="{AB0A2EB7-B73F-40DE-8FB0-DFFC5C67F5AE}"/>
    <cellStyle name="Input 5 11 2 6 3" xfId="16991" xr:uid="{7097E51B-5451-48A5-B41F-69DECB44B929}"/>
    <cellStyle name="Input 5 11 2 7" xfId="16992" xr:uid="{32EE9E0B-E6FF-4C95-B9AC-A5166BAB9DA7}"/>
    <cellStyle name="Input 5 11 2 7 2" xfId="16993" xr:uid="{AED847EE-CCD7-41A1-9F65-C3CB4E185031}"/>
    <cellStyle name="Input 5 11 2 7 3" xfId="16994" xr:uid="{3AEDA971-22C9-4E9D-B817-B99CD20E4EBD}"/>
    <cellStyle name="Input 5 11 2 8" xfId="16995" xr:uid="{99028674-4B5A-4315-85C6-C4B4F10BE78E}"/>
    <cellStyle name="Input 5 11 2 8 2" xfId="16996" xr:uid="{6A22C812-A5E9-4857-B93D-334037D8E863}"/>
    <cellStyle name="Input 5 11 2 8 3" xfId="16997" xr:uid="{A4C6A761-CB53-49EA-AFD7-7081C68EE135}"/>
    <cellStyle name="Input 5 11 2 9" xfId="16998" xr:uid="{F8ABD930-A1E5-48F7-919B-27F216637CCE}"/>
    <cellStyle name="Input 5 11 2 9 2" xfId="16999" xr:uid="{85A11619-7FEC-413D-AA8C-7540EC7DD0FB}"/>
    <cellStyle name="Input 5 11 2 9 3" xfId="17000" xr:uid="{DAEF36C3-BB22-4B6D-8DF9-68160095456C}"/>
    <cellStyle name="Input 5 11 3" xfId="17001" xr:uid="{C1F342EA-4A0C-406C-9941-78EF21B1F179}"/>
    <cellStyle name="Input 5 11 3 2" xfId="17002" xr:uid="{EE58DB78-DAB2-453F-9EB1-993E1418BEEC}"/>
    <cellStyle name="Input 5 11 3 3" xfId="17003" xr:uid="{6D5D0893-173C-44DF-B93F-6171D51CAEE8}"/>
    <cellStyle name="Input 5 11 3 4" xfId="17004" xr:uid="{081B58BD-F259-4E29-915E-E2654E870FBB}"/>
    <cellStyle name="Input 5 11 4" xfId="17005" xr:uid="{D6831C62-CCAD-4D90-AF71-6495B613285D}"/>
    <cellStyle name="Input 5 11 4 2" xfId="17006" xr:uid="{CCD6A9E6-084A-41FE-930D-DB4CF119B876}"/>
    <cellStyle name="Input 5 11 4 3" xfId="17007" xr:uid="{7F5F7A83-FA5E-43A9-9C11-8B5570B11D14}"/>
    <cellStyle name="Input 5 11 5" xfId="17008" xr:uid="{895F2A86-1418-442F-9024-D0E1D700E820}"/>
    <cellStyle name="Input 5 11 5 2" xfId="17009" xr:uid="{BBB2F75D-AFAF-4F64-A864-05E95B11B455}"/>
    <cellStyle name="Input 5 11 5 3" xfId="17010" xr:uid="{67BEB590-5118-459F-9A5C-5578CDC569E3}"/>
    <cellStyle name="Input 5 11 6" xfId="17011" xr:uid="{12F2FEAB-131A-47A2-BFC3-5AC7136A318F}"/>
    <cellStyle name="Input 5 11 6 2" xfId="17012" xr:uid="{0303F267-8762-4240-999A-D75758039B57}"/>
    <cellStyle name="Input 5 11 6 3" xfId="17013" xr:uid="{E97615A5-9C54-43DE-8E08-80AB821A1DEC}"/>
    <cellStyle name="Input 5 11 7" xfId="17014" xr:uid="{48AF7B68-1DEF-4ECB-98CE-9C29BD1C7705}"/>
    <cellStyle name="Input 5 11 7 2" xfId="17015" xr:uid="{8B932A6D-A0C8-4537-886D-5D86A14082A1}"/>
    <cellStyle name="Input 5 11 7 3" xfId="17016" xr:uid="{C36DF578-512D-4B99-894E-DB7E33E70FBD}"/>
    <cellStyle name="Input 5 11 8" xfId="17017" xr:uid="{D5F51817-D653-46CF-B20B-B836AF4A799C}"/>
    <cellStyle name="Input 5 11 8 2" xfId="17018" xr:uid="{EF0CEA20-FA8E-48F6-B2E6-92018F21ECD7}"/>
    <cellStyle name="Input 5 11 8 3" xfId="17019" xr:uid="{154303D7-118C-48B0-85F1-F3D996562137}"/>
    <cellStyle name="Input 5 11 9" xfId="17020" xr:uid="{C14842B2-2BC5-4609-968A-0BFC61883AEE}"/>
    <cellStyle name="Input 5 11 9 2" xfId="17021" xr:uid="{1A26ADEF-DAA2-48B2-B3AA-D79FDEC57D04}"/>
    <cellStyle name="Input 5 11 9 3" xfId="17022" xr:uid="{1DFBBF3E-E1C9-4359-A7FB-A92F9CFB3539}"/>
    <cellStyle name="Input 5 12" xfId="17023" xr:uid="{BEC9D395-D895-4A6A-BDB5-3378CBDDBFB5}"/>
    <cellStyle name="Input 5 12 10" xfId="17024" xr:uid="{5DF7A83D-BD2C-4C58-BF53-895B786B4ED3}"/>
    <cellStyle name="Input 5 12 10 2" xfId="17025" xr:uid="{1873404B-6F1C-43C9-BE25-8591F97AE045}"/>
    <cellStyle name="Input 5 12 11" xfId="17026" xr:uid="{5BE0370A-F4A3-4FC7-B513-394FF122E971}"/>
    <cellStyle name="Input 5 12 2" xfId="17027" xr:uid="{1F6A8963-66C9-4DA8-88E3-53A1CAADA5DF}"/>
    <cellStyle name="Input 5 12 2 2" xfId="17028" xr:uid="{EBA6DD59-7E7E-40DD-9B52-C3CF888DE843}"/>
    <cellStyle name="Input 5 12 2 3" xfId="17029" xr:uid="{B7E778AB-9F18-46B2-B0BC-A9B70DE07F8E}"/>
    <cellStyle name="Input 5 12 2 4" xfId="17030" xr:uid="{3C31A666-347D-4110-B388-FC50BD374977}"/>
    <cellStyle name="Input 5 12 3" xfId="17031" xr:uid="{687BC14C-5D8D-4A44-A0A8-543072E7ADEF}"/>
    <cellStyle name="Input 5 12 3 2" xfId="17032" xr:uid="{7264A8A0-DE87-4CF8-A36E-F7E3FCA3AA66}"/>
    <cellStyle name="Input 5 12 3 3" xfId="17033" xr:uid="{44F9345D-D521-4124-97DE-9EF988DB4E98}"/>
    <cellStyle name="Input 5 12 4" xfId="17034" xr:uid="{22070150-0C44-4A23-B4DD-C57D7F949D95}"/>
    <cellStyle name="Input 5 12 4 2" xfId="17035" xr:uid="{EBFB703E-110D-4E08-9452-D0F34B4D8479}"/>
    <cellStyle name="Input 5 12 4 3" xfId="17036" xr:uid="{6B1294FC-FA31-4E4C-B8C4-63ADA52C3329}"/>
    <cellStyle name="Input 5 12 5" xfId="17037" xr:uid="{28178AFF-D711-4E86-8475-5A12444030BC}"/>
    <cellStyle name="Input 5 12 5 2" xfId="17038" xr:uid="{277B8B21-3091-407C-8AA3-C31154FCF54C}"/>
    <cellStyle name="Input 5 12 5 3" xfId="17039" xr:uid="{34F630A1-8530-4FFD-997E-79BBA96E1641}"/>
    <cellStyle name="Input 5 12 6" xfId="17040" xr:uid="{C1C54AA7-5CAA-4580-B092-1F279783EC4B}"/>
    <cellStyle name="Input 5 12 6 2" xfId="17041" xr:uid="{81387067-5C91-4DE6-906B-85159D404FAA}"/>
    <cellStyle name="Input 5 12 6 3" xfId="17042" xr:uid="{F3F733AC-63B4-422D-ADF7-09108D91CE7A}"/>
    <cellStyle name="Input 5 12 7" xfId="17043" xr:uid="{98DC2A79-ABC1-4AE4-B75B-15CE4FDEB67C}"/>
    <cellStyle name="Input 5 12 7 2" xfId="17044" xr:uid="{FD32E614-E7BB-4C1D-812A-010B9973A8E3}"/>
    <cellStyle name="Input 5 12 7 3" xfId="17045" xr:uid="{8AC12F70-2843-4163-A4BF-0AC0EF3C8A58}"/>
    <cellStyle name="Input 5 12 8" xfId="17046" xr:uid="{3583D4DC-7EDA-41DF-84E5-8D67FD38712F}"/>
    <cellStyle name="Input 5 12 8 2" xfId="17047" xr:uid="{0676471A-9EB6-4745-BD89-3EEFB1823DA0}"/>
    <cellStyle name="Input 5 12 8 3" xfId="17048" xr:uid="{EB429188-5A45-4018-B982-8E0CFDFFDDA8}"/>
    <cellStyle name="Input 5 12 9" xfId="17049" xr:uid="{DC38E39B-F649-484E-9E1E-946BC8C4CFEA}"/>
    <cellStyle name="Input 5 12 9 2" xfId="17050" xr:uid="{4B356633-BA0B-4EFD-BD51-806270A8A473}"/>
    <cellStyle name="Input 5 12 9 3" xfId="17051" xr:uid="{A96B9CA4-A518-4184-B364-73EAD68A8318}"/>
    <cellStyle name="Input 5 13" xfId="17052" xr:uid="{BB4DE82F-BFD2-4D09-BE7D-9E645B0308C7}"/>
    <cellStyle name="Input 5 13 2" xfId="17053" xr:uid="{17D0B719-8B2E-43ED-A2D5-B6DF411F3FD2}"/>
    <cellStyle name="Input 5 13 3" xfId="17054" xr:uid="{68A24E95-AE6A-46F8-9F0D-00F7229D1EEB}"/>
    <cellStyle name="Input 5 13 4" xfId="17055" xr:uid="{394B842F-42CA-4E59-8B26-244FA0892BD5}"/>
    <cellStyle name="Input 5 14" xfId="17056" xr:uid="{A8F7079F-429B-45C2-BEFD-4FD0C0D34791}"/>
    <cellStyle name="Input 5 14 2" xfId="17057" xr:uid="{9B36C199-7790-48B5-847F-12D1D6DC787E}"/>
    <cellStyle name="Input 5 14 3" xfId="17058" xr:uid="{328751C1-813A-42B7-B340-9904F8172081}"/>
    <cellStyle name="Input 5 15" xfId="17059" xr:uid="{C2C1D08A-F08A-4DEC-99D3-BC49F68A9D23}"/>
    <cellStyle name="Input 5 15 2" xfId="17060" xr:uid="{93A6D08D-12ED-4A0C-85FD-8C3AB8B96B7E}"/>
    <cellStyle name="Input 5 15 3" xfId="17061" xr:uid="{66DF2106-318E-4F2A-A5CB-90CFED08E2E8}"/>
    <cellStyle name="Input 5 16" xfId="17062" xr:uid="{7B5CC1A1-05C7-4C68-B966-6D19A4827775}"/>
    <cellStyle name="Input 5 16 2" xfId="17063" xr:uid="{A2BF5401-E24F-4BEA-A5F4-5ADFCE68275C}"/>
    <cellStyle name="Input 5 16 3" xfId="17064" xr:uid="{53FB2C91-4D4E-4955-B1CF-3F11F9AE46F8}"/>
    <cellStyle name="Input 5 17" xfId="17065" xr:uid="{51790CB1-A6C6-4D7D-A717-3F9724E5AC41}"/>
    <cellStyle name="Input 5 17 2" xfId="17066" xr:uid="{2DB56ADB-2CB2-4C68-9646-D1F6859AB7C4}"/>
    <cellStyle name="Input 5 17 3" xfId="17067" xr:uid="{D04281B4-F269-4484-80A9-4B48AB7A958A}"/>
    <cellStyle name="Input 5 18" xfId="17068" xr:uid="{BE481FA9-FDF5-4B92-8D5E-A1D6119B1903}"/>
    <cellStyle name="Input 5 18 2" xfId="17069" xr:uid="{8B20C725-3A41-42AD-8057-9FCD5779B005}"/>
    <cellStyle name="Input 5 18 3" xfId="17070" xr:uid="{A7867DE5-F955-441B-990B-FA875F0243CF}"/>
    <cellStyle name="Input 5 19" xfId="17071" xr:uid="{6961B2EE-69F3-4018-BB48-2DE4CA0C5FFF}"/>
    <cellStyle name="Input 5 19 2" xfId="17072" xr:uid="{D4D51381-548B-44CB-AE25-698603334F28}"/>
    <cellStyle name="Input 5 19 3" xfId="17073" xr:uid="{872016F4-73C3-4A2A-8BEA-DB617FED3304}"/>
    <cellStyle name="Input 5 2" xfId="17074" xr:uid="{10D512D0-34EF-4A07-A1A5-E046A0FF682A}"/>
    <cellStyle name="Input 5 2 10" xfId="17075" xr:uid="{8C376EB8-ABC1-476E-AA6A-5C969540BD7C}"/>
    <cellStyle name="Input 5 2 10 2" xfId="17076" xr:uid="{6E223A14-7580-4FDB-94D3-B3434FE6AE5A}"/>
    <cellStyle name="Input 5 2 10 3" xfId="17077" xr:uid="{DE39651A-3DBF-491C-BD5A-4FF77AAD0293}"/>
    <cellStyle name="Input 5 2 11" xfId="17078" xr:uid="{52CF051F-239B-4D1A-B805-39ECE03E0E71}"/>
    <cellStyle name="Input 5 2 11 2" xfId="17079" xr:uid="{A7FD0A7E-51D7-4713-B0B8-DF819C72C4B0}"/>
    <cellStyle name="Input 5 2 12" xfId="17080" xr:uid="{4B4B0597-6CF5-4D3B-888A-8F22F1EA4A76}"/>
    <cellStyle name="Input 5 2 13" xfId="17081" xr:uid="{A3F749FC-E54B-4E58-BDD6-211B80D350EC}"/>
    <cellStyle name="Input 5 2 14" xfId="17082" xr:uid="{5B7DC5E9-E6DF-4749-83C5-697583BA6A2C}"/>
    <cellStyle name="Input 5 2 2" xfId="17083" xr:uid="{4CDE6318-C2C8-436D-9BE4-63B8DA169CBC}"/>
    <cellStyle name="Input 5 2 2 10" xfId="17084" xr:uid="{CEA68FAB-B5F2-499D-B684-EBD9AB0E263F}"/>
    <cellStyle name="Input 5 2 2 10 2" xfId="17085" xr:uid="{4C451C22-0AB7-49E7-86DF-4670AB24D6CF}"/>
    <cellStyle name="Input 5 2 2 11" xfId="17086" xr:uid="{3F9AFBAD-FF8D-494A-A8BC-9CB25EC7CA30}"/>
    <cellStyle name="Input 5 2 2 2" xfId="17087" xr:uid="{75BB4E9A-1F94-4643-9A11-D3C32F602702}"/>
    <cellStyle name="Input 5 2 2 2 2" xfId="17088" xr:uid="{37BE60F3-43C7-4805-8FA7-06BDCE53080A}"/>
    <cellStyle name="Input 5 2 2 2 3" xfId="17089" xr:uid="{03E686DE-17F3-4C20-B510-C27F5A4A003A}"/>
    <cellStyle name="Input 5 2 2 2 4" xfId="17090" xr:uid="{1CD7CAFA-FAF0-4CE3-8F30-945D1ED895FE}"/>
    <cellStyle name="Input 5 2 2 3" xfId="17091" xr:uid="{A14037C3-8625-4659-B289-4BFE0FA394AA}"/>
    <cellStyle name="Input 5 2 2 3 2" xfId="17092" xr:uid="{403F5ED5-B469-4127-82A2-F893D3BDE222}"/>
    <cellStyle name="Input 5 2 2 3 3" xfId="17093" xr:uid="{171CD6C4-42E8-4CD3-8F0B-0A9B3D160CCC}"/>
    <cellStyle name="Input 5 2 2 4" xfId="17094" xr:uid="{73D9064D-E2C6-4591-BFF4-33BBF60D1AB0}"/>
    <cellStyle name="Input 5 2 2 4 2" xfId="17095" xr:uid="{9422858D-F040-407C-A9DE-8CC5DD14FB51}"/>
    <cellStyle name="Input 5 2 2 4 3" xfId="17096" xr:uid="{5531CD59-C20B-4844-8F76-1F35E9780816}"/>
    <cellStyle name="Input 5 2 2 5" xfId="17097" xr:uid="{BDFA3979-37FF-467D-A9D2-ADE92774BBD8}"/>
    <cellStyle name="Input 5 2 2 5 2" xfId="17098" xr:uid="{B9EEE3F6-8746-4342-87CF-15986514C60D}"/>
    <cellStyle name="Input 5 2 2 5 3" xfId="17099" xr:uid="{544E4773-3627-4C2A-9454-300C9E0B0CA6}"/>
    <cellStyle name="Input 5 2 2 6" xfId="17100" xr:uid="{ECBF5BAA-2E2C-4983-910C-F78EC680EBC9}"/>
    <cellStyle name="Input 5 2 2 6 2" xfId="17101" xr:uid="{541367F3-05EE-4865-AB4F-255514C218F5}"/>
    <cellStyle name="Input 5 2 2 6 3" xfId="17102" xr:uid="{5238A8AA-F9A3-4A0A-91DE-44CF3E943761}"/>
    <cellStyle name="Input 5 2 2 7" xfId="17103" xr:uid="{40DC05CA-B921-4781-8241-23BC5A351107}"/>
    <cellStyle name="Input 5 2 2 7 2" xfId="17104" xr:uid="{4AFA83B7-C6A4-49FF-A562-95D1CADA9FD9}"/>
    <cellStyle name="Input 5 2 2 7 3" xfId="17105" xr:uid="{AB5C38A1-0A04-4999-9442-8221EE5D7BB8}"/>
    <cellStyle name="Input 5 2 2 8" xfId="17106" xr:uid="{FBE9F600-8F1A-4C4C-B422-65D9CF6A866F}"/>
    <cellStyle name="Input 5 2 2 8 2" xfId="17107" xr:uid="{0BF9FAB6-6F0B-40B6-94B8-26B887395157}"/>
    <cellStyle name="Input 5 2 2 8 3" xfId="17108" xr:uid="{FDBD8620-E42C-4039-94ED-4C343E99A48A}"/>
    <cellStyle name="Input 5 2 2 9" xfId="17109" xr:uid="{08B06B55-1F91-47AC-B642-9301D02356BB}"/>
    <cellStyle name="Input 5 2 2 9 2" xfId="17110" xr:uid="{FA1F8334-CEDE-41E0-9948-78A0B9E69143}"/>
    <cellStyle name="Input 5 2 2 9 3" xfId="17111" xr:uid="{29601B4F-0363-4E9C-B822-5165E844571C}"/>
    <cellStyle name="Input 5 2 3" xfId="17112" xr:uid="{6285D15A-0D95-464E-BFF7-9DAC5ECF46F2}"/>
    <cellStyle name="Input 5 2 3 2" xfId="17113" xr:uid="{CF98B2B9-80FF-4EB2-A1CB-E9AAAFD73ED2}"/>
    <cellStyle name="Input 5 2 3 3" xfId="17114" xr:uid="{0EA11558-14F5-4513-872D-2D8DC84C3606}"/>
    <cellStyle name="Input 5 2 3 4" xfId="17115" xr:uid="{15F065F1-3821-44FE-A2FD-07CD0ABA891A}"/>
    <cellStyle name="Input 5 2 4" xfId="17116" xr:uid="{0A09B7B8-9CE3-43D2-A7C7-423B89578484}"/>
    <cellStyle name="Input 5 2 4 2" xfId="17117" xr:uid="{24A9B0C2-CEA6-48F5-B8F5-3C891ECFA2D6}"/>
    <cellStyle name="Input 5 2 4 3" xfId="17118" xr:uid="{53AF43CB-E5DC-46A8-8FA8-A0D230DC7F03}"/>
    <cellStyle name="Input 5 2 5" xfId="17119" xr:uid="{C4F0113E-F8C9-4EE3-B45E-B265026CFB28}"/>
    <cellStyle name="Input 5 2 5 2" xfId="17120" xr:uid="{41F0867B-E6F9-476E-A79C-F73AACE67ECC}"/>
    <cellStyle name="Input 5 2 5 3" xfId="17121" xr:uid="{969FEA48-CCC2-44C7-85D8-5D2B74C2EBA1}"/>
    <cellStyle name="Input 5 2 6" xfId="17122" xr:uid="{16E231F5-135A-4C0F-BB52-06FEE51CBBC7}"/>
    <cellStyle name="Input 5 2 6 2" xfId="17123" xr:uid="{C4811BC8-9402-405E-B4AA-6B891FA87D83}"/>
    <cellStyle name="Input 5 2 6 3" xfId="17124" xr:uid="{BE49E439-0C1C-4429-81A2-9C4D96F4ACBD}"/>
    <cellStyle name="Input 5 2 7" xfId="17125" xr:uid="{19175BC2-F194-4D6B-8A26-97D85AE7B17D}"/>
    <cellStyle name="Input 5 2 7 2" xfId="17126" xr:uid="{7ED9FA81-D958-4584-A500-CD176B5BD220}"/>
    <cellStyle name="Input 5 2 7 3" xfId="17127" xr:uid="{881CF63F-B230-4530-B337-DBDF90F4D639}"/>
    <cellStyle name="Input 5 2 8" xfId="17128" xr:uid="{F759AFAF-D14B-4CF8-A15B-DBB4A17EF146}"/>
    <cellStyle name="Input 5 2 8 2" xfId="17129" xr:uid="{20424074-D904-445F-B3C9-9F7CC93CE833}"/>
    <cellStyle name="Input 5 2 8 3" xfId="17130" xr:uid="{3FDABAE2-C630-4DB3-BA95-C5E8BEDE607A}"/>
    <cellStyle name="Input 5 2 9" xfId="17131" xr:uid="{A2D782D8-EB4E-4A4D-B748-3E5C08D6D4ED}"/>
    <cellStyle name="Input 5 2 9 2" xfId="17132" xr:uid="{9A58C3B6-A539-4CAA-8EDB-A189EF32E22F}"/>
    <cellStyle name="Input 5 2 9 3" xfId="17133" xr:uid="{8A9D35E8-076A-406B-90BE-F23477BE0368}"/>
    <cellStyle name="Input 5 20" xfId="17134" xr:uid="{E09C1D78-5D99-465A-9B45-1B63904C6BAC}"/>
    <cellStyle name="Input 5 20 2" xfId="17135" xr:uid="{2DB05C1B-DF16-4CAC-9519-15E62CB8BE04}"/>
    <cellStyle name="Input 5 20 3" xfId="17136" xr:uid="{94ED8831-0E00-4919-83DF-5C513AA8C71A}"/>
    <cellStyle name="Input 5 21" xfId="17137" xr:uid="{4B0F9E23-7F71-4407-A30E-860FD6427730}"/>
    <cellStyle name="Input 5 21 2" xfId="17138" xr:uid="{2CA51276-555D-4952-B1EE-000FBA526E35}"/>
    <cellStyle name="Input 5 22" xfId="17139" xr:uid="{B5019294-A649-4E41-8828-812B574AD8D1}"/>
    <cellStyle name="Input 5 23" xfId="17140" xr:uid="{9370712F-392F-4FDB-9062-E3E477ECD108}"/>
    <cellStyle name="Input 5 24" xfId="17141" xr:uid="{B4B8E05D-F442-4771-B4CA-799C75AAF13E}"/>
    <cellStyle name="Input 5 3" xfId="17142" xr:uid="{416E958F-FF97-4BA5-B2B2-D22569904207}"/>
    <cellStyle name="Input 5 3 10" xfId="17143" xr:uid="{CF86024B-CCDF-4B34-8B16-AF015FBABBDC}"/>
    <cellStyle name="Input 5 3 10 2" xfId="17144" xr:uid="{0072CAB0-1A78-4947-B858-78045EA2C6FD}"/>
    <cellStyle name="Input 5 3 10 3" xfId="17145" xr:uid="{E2084078-3ACC-4E8E-B542-F48351B38653}"/>
    <cellStyle name="Input 5 3 11" xfId="17146" xr:uid="{2C61D431-24B3-4E75-9AB2-C908366D4735}"/>
    <cellStyle name="Input 5 3 11 2" xfId="17147" xr:uid="{9B112522-E499-4698-91F5-07DA2C657BA9}"/>
    <cellStyle name="Input 5 3 12" xfId="17148" xr:uid="{265AC58D-2DC7-4FA3-A17B-6081B8BE2145}"/>
    <cellStyle name="Input 5 3 2" xfId="17149" xr:uid="{645E36D8-EAEA-427B-9E02-4840297F4ED9}"/>
    <cellStyle name="Input 5 3 2 10" xfId="17150" xr:uid="{09F752DA-D6A1-4418-9902-903CE155FCA9}"/>
    <cellStyle name="Input 5 3 2 10 2" xfId="17151" xr:uid="{8CCBEB57-33E2-45B0-B2B9-04A93A856C22}"/>
    <cellStyle name="Input 5 3 2 11" xfId="17152" xr:uid="{EC2AAC7D-152F-43C9-BBB1-075ADC1EE4AD}"/>
    <cellStyle name="Input 5 3 2 2" xfId="17153" xr:uid="{6DAA0381-B0C0-473C-ABD8-BC81C2ECC621}"/>
    <cellStyle name="Input 5 3 2 2 2" xfId="17154" xr:uid="{823C6AC1-DB60-4262-B4D7-2E7D97C648DA}"/>
    <cellStyle name="Input 5 3 2 2 3" xfId="17155" xr:uid="{4D9318C3-5635-4312-A120-4F6A1A000349}"/>
    <cellStyle name="Input 5 3 2 2 4" xfId="17156" xr:uid="{EDF37B0B-CA12-48E2-954C-18B313718F37}"/>
    <cellStyle name="Input 5 3 2 3" xfId="17157" xr:uid="{19E0F480-BB4A-4722-8844-82945890A412}"/>
    <cellStyle name="Input 5 3 2 3 2" xfId="17158" xr:uid="{204C043D-E5EE-44FB-B267-0D4E21CE51A9}"/>
    <cellStyle name="Input 5 3 2 3 3" xfId="17159" xr:uid="{51F39A32-C981-4477-BEB9-0CD22230DA86}"/>
    <cellStyle name="Input 5 3 2 4" xfId="17160" xr:uid="{CFB833F4-5E49-498D-9C26-F5FBBBC91AFB}"/>
    <cellStyle name="Input 5 3 2 4 2" xfId="17161" xr:uid="{F25ACB8B-1532-437F-8DFB-14126A917237}"/>
    <cellStyle name="Input 5 3 2 4 3" xfId="17162" xr:uid="{47440096-44E2-4ABD-8686-AEA4AAF6380E}"/>
    <cellStyle name="Input 5 3 2 5" xfId="17163" xr:uid="{686BFC0F-6C3B-4150-9326-B673993D4B72}"/>
    <cellStyle name="Input 5 3 2 5 2" xfId="17164" xr:uid="{F07DFF76-AEBD-4BFF-9CBB-0EB9240542EE}"/>
    <cellStyle name="Input 5 3 2 5 3" xfId="17165" xr:uid="{53167D1A-A246-49E5-B2EE-DF15804EF9A9}"/>
    <cellStyle name="Input 5 3 2 6" xfId="17166" xr:uid="{47978FE2-4780-4508-B7F4-B600C71B6352}"/>
    <cellStyle name="Input 5 3 2 6 2" xfId="17167" xr:uid="{0A63C94D-9E8B-467E-88C6-AF40EBBE7C38}"/>
    <cellStyle name="Input 5 3 2 6 3" xfId="17168" xr:uid="{DDC1D60E-0D58-48AA-918C-3ACE84EF00F6}"/>
    <cellStyle name="Input 5 3 2 7" xfId="17169" xr:uid="{8807C8C1-D472-4D8D-A2A9-D7FD1D344FC2}"/>
    <cellStyle name="Input 5 3 2 7 2" xfId="17170" xr:uid="{5013CA8D-784E-4D73-A4A0-AA53C1626B98}"/>
    <cellStyle name="Input 5 3 2 7 3" xfId="17171" xr:uid="{E3F2EC39-19FC-4137-9E94-33A0A978A001}"/>
    <cellStyle name="Input 5 3 2 8" xfId="17172" xr:uid="{F0C0D50E-D6EB-4697-B50A-2F352FFC4407}"/>
    <cellStyle name="Input 5 3 2 8 2" xfId="17173" xr:uid="{17385728-A189-497B-8B54-A70E81E495E1}"/>
    <cellStyle name="Input 5 3 2 8 3" xfId="17174" xr:uid="{ED5A214C-40D7-45E8-84F3-D3113BDFA989}"/>
    <cellStyle name="Input 5 3 2 9" xfId="17175" xr:uid="{E62B5198-C1B5-4A7F-B053-79B2B7BDAE7B}"/>
    <cellStyle name="Input 5 3 2 9 2" xfId="17176" xr:uid="{D02E5C81-58A0-45F4-AD6C-9BB5935E7AA4}"/>
    <cellStyle name="Input 5 3 2 9 3" xfId="17177" xr:uid="{BD795789-272F-44ED-92BA-F71C603DCC51}"/>
    <cellStyle name="Input 5 3 3" xfId="17178" xr:uid="{E55B3DC0-B9BD-446B-922F-9411F708CDCA}"/>
    <cellStyle name="Input 5 3 3 2" xfId="17179" xr:uid="{EE59FBCB-9DCA-40E6-8B6E-494FF9995EB6}"/>
    <cellStyle name="Input 5 3 3 3" xfId="17180" xr:uid="{0D49AA29-E6E1-4D6E-8279-8B27A0BEDAF4}"/>
    <cellStyle name="Input 5 3 3 4" xfId="17181" xr:uid="{D30C7CAE-0024-4CA4-B011-D9DF834401F9}"/>
    <cellStyle name="Input 5 3 4" xfId="17182" xr:uid="{D0AB147B-F1ED-44F4-AD3A-4BDA0545C6E5}"/>
    <cellStyle name="Input 5 3 4 2" xfId="17183" xr:uid="{1EBA3BA4-5C44-4821-841E-76D85746299F}"/>
    <cellStyle name="Input 5 3 4 3" xfId="17184" xr:uid="{EE525088-BBA4-4DE4-BED5-46CE53AF32F5}"/>
    <cellStyle name="Input 5 3 5" xfId="17185" xr:uid="{D301301D-F401-4141-94D6-4BDF3C2F8ABD}"/>
    <cellStyle name="Input 5 3 5 2" xfId="17186" xr:uid="{DECBA629-2D1E-4169-A7FD-9AF034DE2E48}"/>
    <cellStyle name="Input 5 3 5 3" xfId="17187" xr:uid="{5D240CA2-FD08-45DB-A580-08498E1B566B}"/>
    <cellStyle name="Input 5 3 6" xfId="17188" xr:uid="{CF423D2A-C6E9-465A-9061-CEFA1EDF6248}"/>
    <cellStyle name="Input 5 3 6 2" xfId="17189" xr:uid="{5D7F7C4C-07A5-4AC7-88FB-C9B6ADF20570}"/>
    <cellStyle name="Input 5 3 6 3" xfId="17190" xr:uid="{12265484-30AD-4696-97EA-0AD588A7FAFE}"/>
    <cellStyle name="Input 5 3 7" xfId="17191" xr:uid="{4660A53E-020D-44F5-B50A-826D070C509F}"/>
    <cellStyle name="Input 5 3 7 2" xfId="17192" xr:uid="{8EA94B4C-225C-43AD-AE0D-C6F82099747F}"/>
    <cellStyle name="Input 5 3 7 3" xfId="17193" xr:uid="{ED6AD19E-D268-4A65-AC44-AFEDC68B54A1}"/>
    <cellStyle name="Input 5 3 8" xfId="17194" xr:uid="{FBF3D3F6-69DE-4B4F-98E1-281CF8A1FFF1}"/>
    <cellStyle name="Input 5 3 8 2" xfId="17195" xr:uid="{A6790B39-F524-4AA9-AD65-785E594701A2}"/>
    <cellStyle name="Input 5 3 8 3" xfId="17196" xr:uid="{C5678643-910C-4F90-894B-920B5DAFAD88}"/>
    <cellStyle name="Input 5 3 9" xfId="17197" xr:uid="{BA0191EC-7E7D-4CEB-985F-F695ADC7954C}"/>
    <cellStyle name="Input 5 3 9 2" xfId="17198" xr:uid="{5EFD82B7-97A2-4707-B214-0F5ED19051A9}"/>
    <cellStyle name="Input 5 3 9 3" xfId="17199" xr:uid="{D4B90EF7-7D7A-46F8-A09B-28527D061EBD}"/>
    <cellStyle name="Input 5 4" xfId="17200" xr:uid="{D7505D6E-D47A-46D8-8C1B-718C8A280E72}"/>
    <cellStyle name="Input 5 4 10" xfId="17201" xr:uid="{5CB3D380-FC73-41D0-BA0E-3EEAE5555C56}"/>
    <cellStyle name="Input 5 4 10 2" xfId="17202" xr:uid="{BBA4F104-1475-4171-B4E4-3A1F566189C0}"/>
    <cellStyle name="Input 5 4 10 3" xfId="17203" xr:uid="{21630FDD-9EB6-410C-BF08-52D5C96B06EB}"/>
    <cellStyle name="Input 5 4 11" xfId="17204" xr:uid="{9F5AB8BB-6FDD-4F7E-9B41-9C04016BA102}"/>
    <cellStyle name="Input 5 4 11 2" xfId="17205" xr:uid="{1790F46E-346F-40FF-9BFA-7B991B7209FF}"/>
    <cellStyle name="Input 5 4 12" xfId="17206" xr:uid="{7E6E961E-BD25-4D3E-B1C7-DBE853855D08}"/>
    <cellStyle name="Input 5 4 2" xfId="17207" xr:uid="{4311A8AD-E256-49C4-A8B6-5C133C6B7388}"/>
    <cellStyle name="Input 5 4 2 10" xfId="17208" xr:uid="{0F392674-47A5-4CB3-A664-AC3481B14A5D}"/>
    <cellStyle name="Input 5 4 2 10 2" xfId="17209" xr:uid="{D24A689A-C939-442F-AC70-33A31B0BB103}"/>
    <cellStyle name="Input 5 4 2 11" xfId="17210" xr:uid="{C97858C6-6BD0-4054-9F5C-F3E90E4C578B}"/>
    <cellStyle name="Input 5 4 2 2" xfId="17211" xr:uid="{3D5B2669-E3C6-4C04-97FF-9A0278D309A2}"/>
    <cellStyle name="Input 5 4 2 2 2" xfId="17212" xr:uid="{0A71C552-9E55-4CE6-8857-43E4AF87F3A4}"/>
    <cellStyle name="Input 5 4 2 2 3" xfId="17213" xr:uid="{3AC2A18E-9EFE-4481-9F07-4DCF45B26CA6}"/>
    <cellStyle name="Input 5 4 2 2 4" xfId="17214" xr:uid="{0AA424F2-C2CA-4311-82C3-87695F12B2E1}"/>
    <cellStyle name="Input 5 4 2 3" xfId="17215" xr:uid="{4075AB30-9F9E-4084-B378-499BD3B8DE9D}"/>
    <cellStyle name="Input 5 4 2 3 2" xfId="17216" xr:uid="{64F0589C-CCDC-4C48-8B11-75AD570995E3}"/>
    <cellStyle name="Input 5 4 2 3 3" xfId="17217" xr:uid="{F1A82269-3C5D-4C60-B6E7-E7DAA2FB0E7A}"/>
    <cellStyle name="Input 5 4 2 4" xfId="17218" xr:uid="{C64CAEC5-67FD-4A60-8322-CE2952EB275F}"/>
    <cellStyle name="Input 5 4 2 4 2" xfId="17219" xr:uid="{62E6F767-03BC-42C3-A1B3-0D281E452B34}"/>
    <cellStyle name="Input 5 4 2 4 3" xfId="17220" xr:uid="{31B5B08E-5245-480E-9942-A72ABC03E4F2}"/>
    <cellStyle name="Input 5 4 2 5" xfId="17221" xr:uid="{F7C54A2B-84FE-4F38-BBC9-D04B661FC86A}"/>
    <cellStyle name="Input 5 4 2 5 2" xfId="17222" xr:uid="{2B7BE2F8-6E64-4907-A24D-9F4D1C1332D6}"/>
    <cellStyle name="Input 5 4 2 5 3" xfId="17223" xr:uid="{2DD8A617-EC7A-4860-AEB6-5CC9C8B494EA}"/>
    <cellStyle name="Input 5 4 2 6" xfId="17224" xr:uid="{23CA7387-F111-4F0E-BAC4-F78ACC805E46}"/>
    <cellStyle name="Input 5 4 2 6 2" xfId="17225" xr:uid="{14A77D40-406E-40BC-ABAF-8A4F6F5C4C07}"/>
    <cellStyle name="Input 5 4 2 6 3" xfId="17226" xr:uid="{600EEE0C-BFCD-4B4D-B76B-F0ABC8DE49FB}"/>
    <cellStyle name="Input 5 4 2 7" xfId="17227" xr:uid="{B958130D-1F6D-42F7-B116-E7D153181C36}"/>
    <cellStyle name="Input 5 4 2 7 2" xfId="17228" xr:uid="{3F4F0014-9734-4967-9B6C-A3DB9F783C4A}"/>
    <cellStyle name="Input 5 4 2 7 3" xfId="17229" xr:uid="{67F254F3-D2CE-4D8C-A984-D5514DB17D5F}"/>
    <cellStyle name="Input 5 4 2 8" xfId="17230" xr:uid="{312C2A41-08DB-4A73-AA36-A44CD19D3E9D}"/>
    <cellStyle name="Input 5 4 2 8 2" xfId="17231" xr:uid="{B4B2F2BF-844C-41AA-AA77-8DB775BA445E}"/>
    <cellStyle name="Input 5 4 2 8 3" xfId="17232" xr:uid="{70A81346-C8C1-4A81-8F73-30ADFCB6798E}"/>
    <cellStyle name="Input 5 4 2 9" xfId="17233" xr:uid="{35F726D2-0E49-45C6-91D7-A5049A53A476}"/>
    <cellStyle name="Input 5 4 2 9 2" xfId="17234" xr:uid="{9BFCF7A2-AE86-4F6F-BFF5-8A6C3452EFD4}"/>
    <cellStyle name="Input 5 4 2 9 3" xfId="17235" xr:uid="{27815299-B994-470B-9974-8AFB3E5B3AB7}"/>
    <cellStyle name="Input 5 4 3" xfId="17236" xr:uid="{B0C610CC-88FC-4CC0-9A1E-B60A77F1D4E2}"/>
    <cellStyle name="Input 5 4 3 2" xfId="17237" xr:uid="{78D1D9D2-628D-4E81-A625-2C84DC91674A}"/>
    <cellStyle name="Input 5 4 3 3" xfId="17238" xr:uid="{AB0DF980-FE54-4E99-974D-95C0FA3DCC07}"/>
    <cellStyle name="Input 5 4 3 4" xfId="17239" xr:uid="{F0F9F4D4-FDC6-4CA6-8D8C-38AC47596FD5}"/>
    <cellStyle name="Input 5 4 4" xfId="17240" xr:uid="{2B504338-F2E2-4EB8-BF9E-22B9340654DC}"/>
    <cellStyle name="Input 5 4 4 2" xfId="17241" xr:uid="{332898A8-FA9F-4702-8C83-7577D2960ACA}"/>
    <cellStyle name="Input 5 4 4 3" xfId="17242" xr:uid="{3EB9B8EE-F581-44A6-8AC3-EE6B69741164}"/>
    <cellStyle name="Input 5 4 5" xfId="17243" xr:uid="{5AD74062-AB0D-44CA-A5A1-3D3E54A36BCE}"/>
    <cellStyle name="Input 5 4 5 2" xfId="17244" xr:uid="{A7115A28-B1D8-4D30-88D9-04B702DC34EE}"/>
    <cellStyle name="Input 5 4 5 3" xfId="17245" xr:uid="{FDFDC512-259B-44A8-9822-61EA7D71609A}"/>
    <cellStyle name="Input 5 4 6" xfId="17246" xr:uid="{500FCAE4-E438-47C6-8969-37CC43582802}"/>
    <cellStyle name="Input 5 4 6 2" xfId="17247" xr:uid="{7831ABBC-D10D-4F5A-A806-61490B7B82CF}"/>
    <cellStyle name="Input 5 4 6 3" xfId="17248" xr:uid="{51CAD076-CAE8-4DB8-95BA-42E10A50839A}"/>
    <cellStyle name="Input 5 4 7" xfId="17249" xr:uid="{05D319BE-98E0-4947-8B85-B6898DB3DC30}"/>
    <cellStyle name="Input 5 4 7 2" xfId="17250" xr:uid="{3B82A65C-3263-47D3-BEB6-AC4E35FDECA7}"/>
    <cellStyle name="Input 5 4 7 3" xfId="17251" xr:uid="{3E7A4753-9732-41AD-9944-DD576F57D1A6}"/>
    <cellStyle name="Input 5 4 8" xfId="17252" xr:uid="{C0F0DBE4-7A6D-4DA3-9C2E-E5675AF915F6}"/>
    <cellStyle name="Input 5 4 8 2" xfId="17253" xr:uid="{68EE53C9-CE9F-42EC-8DB2-76129C37695E}"/>
    <cellStyle name="Input 5 4 8 3" xfId="17254" xr:uid="{522EC60B-4DC5-4AD8-B540-E3B569BAF134}"/>
    <cellStyle name="Input 5 4 9" xfId="17255" xr:uid="{19A03566-CC77-40FE-AE0A-DFE6C5E54277}"/>
    <cellStyle name="Input 5 4 9 2" xfId="17256" xr:uid="{1104822B-B15D-49D8-85D7-B9D9347621B2}"/>
    <cellStyle name="Input 5 4 9 3" xfId="17257" xr:uid="{67C1F6AB-491C-47CA-9717-4BF71338B719}"/>
    <cellStyle name="Input 5 5" xfId="17258" xr:uid="{3BD9FD7C-83AF-4186-BE54-7A95BC2EEB8B}"/>
    <cellStyle name="Input 5 5 10" xfId="17259" xr:uid="{19D78C0E-BEAB-4D6E-B445-CF254805EA9C}"/>
    <cellStyle name="Input 5 5 10 2" xfId="17260" xr:uid="{37A18D38-2571-49CB-9D83-56D1BA61ED9D}"/>
    <cellStyle name="Input 5 5 10 3" xfId="17261" xr:uid="{C0F2451D-D055-4A24-A3C8-C76B044C7B8C}"/>
    <cellStyle name="Input 5 5 11" xfId="17262" xr:uid="{73D572DF-AA14-4697-916C-8D9C99DB9259}"/>
    <cellStyle name="Input 5 5 11 2" xfId="17263" xr:uid="{6040E9E4-1167-45B8-B386-AEC7672CBEB1}"/>
    <cellStyle name="Input 5 5 12" xfId="17264" xr:uid="{A6A63F67-9DAE-4DE1-AB6C-1AA06B819E8F}"/>
    <cellStyle name="Input 5 5 2" xfId="17265" xr:uid="{91AF7C48-11C9-454A-850A-EF1AB44EEE75}"/>
    <cellStyle name="Input 5 5 2 10" xfId="17266" xr:uid="{71FB2430-B902-4324-B3A6-7782FC09B865}"/>
    <cellStyle name="Input 5 5 2 10 2" xfId="17267" xr:uid="{E3BAE31B-287A-41AD-AC3E-FCA0B3CB6234}"/>
    <cellStyle name="Input 5 5 2 11" xfId="17268" xr:uid="{705EB992-5C7C-4131-918E-E05DFA39EDEC}"/>
    <cellStyle name="Input 5 5 2 2" xfId="17269" xr:uid="{125A8706-C904-4DEF-87C0-1FBC728BDEB1}"/>
    <cellStyle name="Input 5 5 2 2 2" xfId="17270" xr:uid="{F11A3DBE-2C0D-432E-827C-1D478B7AAAA1}"/>
    <cellStyle name="Input 5 5 2 2 3" xfId="17271" xr:uid="{AC78339A-6807-4D3E-A030-BE43D0FEBB93}"/>
    <cellStyle name="Input 5 5 2 2 4" xfId="17272" xr:uid="{DFB71AF8-28F4-4BA5-AF21-9D8C3444F2E3}"/>
    <cellStyle name="Input 5 5 2 3" xfId="17273" xr:uid="{F9DAC323-4AF9-4060-B672-DA470C8871ED}"/>
    <cellStyle name="Input 5 5 2 3 2" xfId="17274" xr:uid="{F2EE5BB5-58FD-4F46-9D69-CFCB89FA330C}"/>
    <cellStyle name="Input 5 5 2 3 3" xfId="17275" xr:uid="{43A2439D-1280-497B-8281-3A1425B6E7B8}"/>
    <cellStyle name="Input 5 5 2 4" xfId="17276" xr:uid="{B57FE68C-57E1-452B-94BB-DED07649D3C2}"/>
    <cellStyle name="Input 5 5 2 4 2" xfId="17277" xr:uid="{C7581588-6835-4178-A541-096ED83C683F}"/>
    <cellStyle name="Input 5 5 2 4 3" xfId="17278" xr:uid="{2804B129-F942-419A-8EAE-BE90D86FFB03}"/>
    <cellStyle name="Input 5 5 2 5" xfId="17279" xr:uid="{062F79D2-E27F-4E94-AED7-D4A3D6495249}"/>
    <cellStyle name="Input 5 5 2 5 2" xfId="17280" xr:uid="{3074F07D-D102-43C2-A795-6FB12FBEF19D}"/>
    <cellStyle name="Input 5 5 2 5 3" xfId="17281" xr:uid="{75F291A4-B128-4999-8108-92B57917027B}"/>
    <cellStyle name="Input 5 5 2 6" xfId="17282" xr:uid="{B6310971-7D6F-4EC9-BEDC-56626FA03036}"/>
    <cellStyle name="Input 5 5 2 6 2" xfId="17283" xr:uid="{46464480-BAB1-4413-A481-D7273360BA9E}"/>
    <cellStyle name="Input 5 5 2 6 3" xfId="17284" xr:uid="{9334E945-6193-4974-8507-E97A6D138850}"/>
    <cellStyle name="Input 5 5 2 7" xfId="17285" xr:uid="{6633B9E0-E272-46D4-B8FE-066632F474F4}"/>
    <cellStyle name="Input 5 5 2 7 2" xfId="17286" xr:uid="{BE729B48-4B50-4990-A471-78FC8378DBBF}"/>
    <cellStyle name="Input 5 5 2 7 3" xfId="17287" xr:uid="{4C8CF7A1-540B-4EBD-9D5C-790284EE19D8}"/>
    <cellStyle name="Input 5 5 2 8" xfId="17288" xr:uid="{B9B36058-A806-4B41-A8C5-1BF77FDE4206}"/>
    <cellStyle name="Input 5 5 2 8 2" xfId="17289" xr:uid="{229958B6-9092-423C-AC7B-56DA2C25AD70}"/>
    <cellStyle name="Input 5 5 2 8 3" xfId="17290" xr:uid="{CB886859-0276-4B37-B2FD-6614A389F3DD}"/>
    <cellStyle name="Input 5 5 2 9" xfId="17291" xr:uid="{DE9FD098-59A1-4D1E-B78D-45FD90051E1C}"/>
    <cellStyle name="Input 5 5 2 9 2" xfId="17292" xr:uid="{F3C74B0B-48B7-45B2-ACFD-0D32A7270487}"/>
    <cellStyle name="Input 5 5 2 9 3" xfId="17293" xr:uid="{66BAB28F-5226-4C43-B687-C32FE1ADEE91}"/>
    <cellStyle name="Input 5 5 3" xfId="17294" xr:uid="{377EDAD5-5D9C-4294-966B-4E7B3A391E7D}"/>
    <cellStyle name="Input 5 5 3 2" xfId="17295" xr:uid="{D6DA5463-224E-4A9F-8773-979389E50A2B}"/>
    <cellStyle name="Input 5 5 3 3" xfId="17296" xr:uid="{41A725E4-BAB3-4873-8D05-9FA328EF2A66}"/>
    <cellStyle name="Input 5 5 3 4" xfId="17297" xr:uid="{CD5A9F89-DFF4-41D8-8288-6EFD0A6E6118}"/>
    <cellStyle name="Input 5 5 4" xfId="17298" xr:uid="{3FD549D6-E3A1-4DFB-8900-DB11C84D8EA2}"/>
    <cellStyle name="Input 5 5 4 2" xfId="17299" xr:uid="{135FA7A8-EAD4-4392-9E24-15AD888000C6}"/>
    <cellStyle name="Input 5 5 4 3" xfId="17300" xr:uid="{89C986BD-3882-43F9-87A2-9821A6243AA0}"/>
    <cellStyle name="Input 5 5 5" xfId="17301" xr:uid="{23A70B50-EB31-4BF4-81F1-A27150F6419D}"/>
    <cellStyle name="Input 5 5 5 2" xfId="17302" xr:uid="{0A5C7EE1-E8B7-4053-BE3C-B7134AA1A13D}"/>
    <cellStyle name="Input 5 5 5 3" xfId="17303" xr:uid="{B5DEE4B6-EDB5-4444-8FDD-68D8E353C954}"/>
    <cellStyle name="Input 5 5 6" xfId="17304" xr:uid="{959CC0B5-4756-4297-B2C9-CB77357079D8}"/>
    <cellStyle name="Input 5 5 6 2" xfId="17305" xr:uid="{18E585BB-EF32-4889-B4D6-0F4DD9E61D54}"/>
    <cellStyle name="Input 5 5 6 3" xfId="17306" xr:uid="{648B79BC-DF19-4C39-B8B4-FE37D79C5F97}"/>
    <cellStyle name="Input 5 5 7" xfId="17307" xr:uid="{41C73BF3-CC40-4D06-97AD-5F2EA0112227}"/>
    <cellStyle name="Input 5 5 7 2" xfId="17308" xr:uid="{946CDFB0-E809-4FB2-AEA1-5CA947C748F2}"/>
    <cellStyle name="Input 5 5 7 3" xfId="17309" xr:uid="{13D5C385-4F41-49D7-B82D-30DFBA4F37EA}"/>
    <cellStyle name="Input 5 5 8" xfId="17310" xr:uid="{E52D5FC6-0F4E-4693-BD5B-5B647E1CFBDF}"/>
    <cellStyle name="Input 5 5 8 2" xfId="17311" xr:uid="{34B3DF1B-58A4-48EB-830E-6DEA16C8B362}"/>
    <cellStyle name="Input 5 5 8 3" xfId="17312" xr:uid="{E6501082-F0B4-4728-8C15-91D50DE3DE17}"/>
    <cellStyle name="Input 5 5 9" xfId="17313" xr:uid="{81493345-EEEE-405E-B269-C3094A130019}"/>
    <cellStyle name="Input 5 5 9 2" xfId="17314" xr:uid="{D263B07D-C411-4BA6-8617-7BED33AE10C0}"/>
    <cellStyle name="Input 5 5 9 3" xfId="17315" xr:uid="{ECF306E1-5C8C-42C2-99F5-9BBD5FAEF4B8}"/>
    <cellStyle name="Input 5 6" xfId="17316" xr:uid="{11AF037B-0A61-4BCD-8BAD-309A3BCD2AD3}"/>
    <cellStyle name="Input 5 6 10" xfId="17317" xr:uid="{4E428D7D-54B9-4306-B927-5173994B3CEE}"/>
    <cellStyle name="Input 5 6 10 2" xfId="17318" xr:uid="{2962BB1C-2CA6-4290-9B07-5D9813B4E912}"/>
    <cellStyle name="Input 5 6 10 3" xfId="17319" xr:uid="{9B541E13-0B40-4D83-86E8-63145AA16BBB}"/>
    <cellStyle name="Input 5 6 11" xfId="17320" xr:uid="{565ECE4A-241A-4054-B89C-07F76EC10A32}"/>
    <cellStyle name="Input 5 6 11 2" xfId="17321" xr:uid="{069DE224-3C95-4B79-B7EA-A82018F2D6DA}"/>
    <cellStyle name="Input 5 6 12" xfId="17322" xr:uid="{F04AFEDB-D91A-4D77-99EC-B4B48EB597F1}"/>
    <cellStyle name="Input 5 6 2" xfId="17323" xr:uid="{92108315-665F-4C5E-9688-0A7103B8176A}"/>
    <cellStyle name="Input 5 6 2 10" xfId="17324" xr:uid="{76C5512A-53D8-4BA6-8B89-FC12BDAE36AF}"/>
    <cellStyle name="Input 5 6 2 10 2" xfId="17325" xr:uid="{A667FDD4-FFD0-47FC-B141-6EE9D4831FCD}"/>
    <cellStyle name="Input 5 6 2 11" xfId="17326" xr:uid="{523B79D9-E836-496B-A74D-07735C53A8FA}"/>
    <cellStyle name="Input 5 6 2 2" xfId="17327" xr:uid="{264B9C23-2119-4E01-AF1E-F1D45BDF1544}"/>
    <cellStyle name="Input 5 6 2 2 2" xfId="17328" xr:uid="{8F9CBE06-8BED-4969-9A74-650FDFC4D18E}"/>
    <cellStyle name="Input 5 6 2 2 3" xfId="17329" xr:uid="{18BF1B60-ACE0-49FC-B4DE-60F23E629384}"/>
    <cellStyle name="Input 5 6 2 2 4" xfId="17330" xr:uid="{1E4F4821-723B-4927-88A4-309EBE2FDAAC}"/>
    <cellStyle name="Input 5 6 2 3" xfId="17331" xr:uid="{ED4310EE-2FA0-49EC-A3F3-4339F05B2989}"/>
    <cellStyle name="Input 5 6 2 3 2" xfId="17332" xr:uid="{AF3BE383-9947-4006-B324-10918B57F488}"/>
    <cellStyle name="Input 5 6 2 3 3" xfId="17333" xr:uid="{FA65276E-0D4D-47B3-BC6C-82EE9464C8E4}"/>
    <cellStyle name="Input 5 6 2 4" xfId="17334" xr:uid="{D96A679B-3B43-4639-8D6F-F4BCE6A541A0}"/>
    <cellStyle name="Input 5 6 2 4 2" xfId="17335" xr:uid="{E54EEA61-B326-4DB0-94DB-AE632C539D1E}"/>
    <cellStyle name="Input 5 6 2 4 3" xfId="17336" xr:uid="{CBB1B247-AA36-4375-AF57-B87192E65F38}"/>
    <cellStyle name="Input 5 6 2 5" xfId="17337" xr:uid="{9E8B92E5-8D82-4A5C-817C-AE3B7BF21D11}"/>
    <cellStyle name="Input 5 6 2 5 2" xfId="17338" xr:uid="{A9253322-AED5-4D04-BF42-19A278927226}"/>
    <cellStyle name="Input 5 6 2 5 3" xfId="17339" xr:uid="{010DFF60-632B-492E-90D6-D594D86E5086}"/>
    <cellStyle name="Input 5 6 2 6" xfId="17340" xr:uid="{3758D5C9-8B54-4C38-9C6D-74CFD11EB9C1}"/>
    <cellStyle name="Input 5 6 2 6 2" xfId="17341" xr:uid="{E75C155D-9219-4168-8A49-86134F13E333}"/>
    <cellStyle name="Input 5 6 2 6 3" xfId="17342" xr:uid="{3BAB2824-A77F-4BEE-9B1F-C362A99674D9}"/>
    <cellStyle name="Input 5 6 2 7" xfId="17343" xr:uid="{251434C7-A79D-4576-80F8-8212F24C48EB}"/>
    <cellStyle name="Input 5 6 2 7 2" xfId="17344" xr:uid="{75E6A358-5357-4DEC-BDBF-03D87035EA03}"/>
    <cellStyle name="Input 5 6 2 7 3" xfId="17345" xr:uid="{720A9B07-29F3-4709-9B04-35BE28F490A9}"/>
    <cellStyle name="Input 5 6 2 8" xfId="17346" xr:uid="{1BD331C4-424F-4169-BFE8-7800D93FFCF7}"/>
    <cellStyle name="Input 5 6 2 8 2" xfId="17347" xr:uid="{C7071C0C-FE6D-44DF-B62E-BBC05DF75060}"/>
    <cellStyle name="Input 5 6 2 8 3" xfId="17348" xr:uid="{44DF8F08-947F-4B3D-902D-7FAB0F7C6BF4}"/>
    <cellStyle name="Input 5 6 2 9" xfId="17349" xr:uid="{C50F28EE-E0EC-43F1-8FA8-0769994CFC5B}"/>
    <cellStyle name="Input 5 6 2 9 2" xfId="17350" xr:uid="{5A1E71BF-3D81-470B-9C95-16EFFF318461}"/>
    <cellStyle name="Input 5 6 2 9 3" xfId="17351" xr:uid="{584E6411-20D7-4BA9-B650-A6F348F167DD}"/>
    <cellStyle name="Input 5 6 3" xfId="17352" xr:uid="{B9F3745A-3908-43D5-9C1A-95B463DE44AF}"/>
    <cellStyle name="Input 5 6 3 2" xfId="17353" xr:uid="{04985D7D-8267-4BDF-BCA9-72D288A3CF01}"/>
    <cellStyle name="Input 5 6 3 3" xfId="17354" xr:uid="{F327F0AA-6787-4EE5-BB69-65EAEF06E291}"/>
    <cellStyle name="Input 5 6 3 4" xfId="17355" xr:uid="{777DC502-3EE7-4E4B-9C54-8D7236616B0A}"/>
    <cellStyle name="Input 5 6 4" xfId="17356" xr:uid="{E574B15D-97FF-41E8-9287-007EDED4A023}"/>
    <cellStyle name="Input 5 6 4 2" xfId="17357" xr:uid="{4EF04FCA-D4D5-4E97-8A91-6FFB5DBABFBC}"/>
    <cellStyle name="Input 5 6 4 3" xfId="17358" xr:uid="{DA17A14D-7094-41BC-9C20-D54D1BDA7CBA}"/>
    <cellStyle name="Input 5 6 5" xfId="17359" xr:uid="{D671E0B2-1524-4653-8FF1-D2037A0F9BF6}"/>
    <cellStyle name="Input 5 6 5 2" xfId="17360" xr:uid="{115937E7-5AD0-4795-8E8C-54E028AF8D86}"/>
    <cellStyle name="Input 5 6 5 3" xfId="17361" xr:uid="{0AAE5E6D-14D5-4FD5-9A0B-6BC09D2617DE}"/>
    <cellStyle name="Input 5 6 6" xfId="17362" xr:uid="{94A5D556-6B96-44DE-9E2E-3CA5B119A6D4}"/>
    <cellStyle name="Input 5 6 6 2" xfId="17363" xr:uid="{6454D5C6-33B4-4C54-9462-67F69952F201}"/>
    <cellStyle name="Input 5 6 6 3" xfId="17364" xr:uid="{4E19ED4F-6D14-480D-A3DF-9AA5E770E484}"/>
    <cellStyle name="Input 5 6 7" xfId="17365" xr:uid="{86388B7B-E369-4E99-AAFD-2C0604723E9E}"/>
    <cellStyle name="Input 5 6 7 2" xfId="17366" xr:uid="{B48624E1-BE68-42C1-9EC9-07CB412A5363}"/>
    <cellStyle name="Input 5 6 7 3" xfId="17367" xr:uid="{76979F6B-5C72-47AA-B1BD-413A7B4DCF1A}"/>
    <cellStyle name="Input 5 6 8" xfId="17368" xr:uid="{14EF9CB1-1E36-4F6A-B28E-98CE793AA90C}"/>
    <cellStyle name="Input 5 6 8 2" xfId="17369" xr:uid="{FD0A4282-E67F-4057-A5FC-241B1AAABA32}"/>
    <cellStyle name="Input 5 6 8 3" xfId="17370" xr:uid="{BED2E081-0182-4583-AA19-6EF63501B569}"/>
    <cellStyle name="Input 5 6 9" xfId="17371" xr:uid="{1A387B72-E93E-4D6D-AF5F-B51AA1210A79}"/>
    <cellStyle name="Input 5 6 9 2" xfId="17372" xr:uid="{3BE58027-D096-4CDA-AE0C-7BF4556A9C67}"/>
    <cellStyle name="Input 5 6 9 3" xfId="17373" xr:uid="{26EA8C56-02C7-400C-8547-BA16E1F00C22}"/>
    <cellStyle name="Input 5 7" xfId="17374" xr:uid="{023EDFE6-D0F0-4937-B511-4F0BB0A4DB28}"/>
    <cellStyle name="Input 5 7 10" xfId="17375" xr:uid="{1E8F7FF1-BE13-468C-B632-4AE93EF30427}"/>
    <cellStyle name="Input 5 7 10 2" xfId="17376" xr:uid="{D2C1FEA6-0774-4DB0-9D1F-5B2888B681DC}"/>
    <cellStyle name="Input 5 7 10 3" xfId="17377" xr:uid="{2A6CF50E-B65A-442B-ABFA-9CAD34EAAF97}"/>
    <cellStyle name="Input 5 7 11" xfId="17378" xr:uid="{8332554B-EA76-4A67-8439-030A93C704FF}"/>
    <cellStyle name="Input 5 7 11 2" xfId="17379" xr:uid="{BDBCBC9E-C0D4-4E2E-995D-20714F4EF7D0}"/>
    <cellStyle name="Input 5 7 12" xfId="17380" xr:uid="{A1070D6D-1D2E-4828-9DB2-D55796887516}"/>
    <cellStyle name="Input 5 7 2" xfId="17381" xr:uid="{286D8A01-EE2E-4F36-A0D7-E5F57985B72F}"/>
    <cellStyle name="Input 5 7 2 10" xfId="17382" xr:uid="{B2C6DD75-DC35-4A4F-9B11-27901D957F43}"/>
    <cellStyle name="Input 5 7 2 10 2" xfId="17383" xr:uid="{1148C96A-8702-426D-975F-6D6D7DDCE848}"/>
    <cellStyle name="Input 5 7 2 11" xfId="17384" xr:uid="{3CFDB71A-30B0-4C42-96F0-D8E49BC5DB82}"/>
    <cellStyle name="Input 5 7 2 2" xfId="17385" xr:uid="{0B3F3D6C-5B0E-42FF-9295-CEF25BF2D25C}"/>
    <cellStyle name="Input 5 7 2 2 2" xfId="17386" xr:uid="{6AD1DDCA-D908-400F-88AF-701A056E830B}"/>
    <cellStyle name="Input 5 7 2 2 3" xfId="17387" xr:uid="{63AC5B5F-E2F2-498B-92E3-3EF4937C5CE1}"/>
    <cellStyle name="Input 5 7 2 2 4" xfId="17388" xr:uid="{5F603022-BF5A-4EE2-A16C-14049087C788}"/>
    <cellStyle name="Input 5 7 2 3" xfId="17389" xr:uid="{9E0DBCF4-46F2-48A1-9FD6-C0B4CE16CC35}"/>
    <cellStyle name="Input 5 7 2 3 2" xfId="17390" xr:uid="{A084EE1E-1BF0-4546-8540-4ECF54612342}"/>
    <cellStyle name="Input 5 7 2 3 3" xfId="17391" xr:uid="{B246F6E1-3F79-4FA8-93F3-25D307C69D81}"/>
    <cellStyle name="Input 5 7 2 4" xfId="17392" xr:uid="{11645B78-0704-4CDD-9BCA-413A830CF387}"/>
    <cellStyle name="Input 5 7 2 4 2" xfId="17393" xr:uid="{18E42D60-0EAF-427A-ACA6-4EBD957ECD93}"/>
    <cellStyle name="Input 5 7 2 4 3" xfId="17394" xr:uid="{0F0BE14B-13CF-417A-989D-DF48F34C9088}"/>
    <cellStyle name="Input 5 7 2 5" xfId="17395" xr:uid="{15DB6D13-DF02-453A-B1FA-51D13E02BDB1}"/>
    <cellStyle name="Input 5 7 2 5 2" xfId="17396" xr:uid="{85772874-C8C9-4280-82B3-5CC0189420B5}"/>
    <cellStyle name="Input 5 7 2 5 3" xfId="17397" xr:uid="{8287C031-46DC-4D14-B144-10B92A60A57D}"/>
    <cellStyle name="Input 5 7 2 6" xfId="17398" xr:uid="{EFD32C17-C6B3-4021-B16B-44EF3EE1DF78}"/>
    <cellStyle name="Input 5 7 2 6 2" xfId="17399" xr:uid="{5EF40267-C2C2-4E61-8A58-3352D2975A59}"/>
    <cellStyle name="Input 5 7 2 6 3" xfId="17400" xr:uid="{27AA492A-C837-4B5A-9B81-AD297FCE4AD3}"/>
    <cellStyle name="Input 5 7 2 7" xfId="17401" xr:uid="{35A94F28-B7FE-4DA9-A7DA-8501A39A877B}"/>
    <cellStyle name="Input 5 7 2 7 2" xfId="17402" xr:uid="{A16BB55A-25EA-4CD7-ACD0-84474F63E76F}"/>
    <cellStyle name="Input 5 7 2 7 3" xfId="17403" xr:uid="{4A059AEF-33DE-4C25-9889-E5F4C482CB5B}"/>
    <cellStyle name="Input 5 7 2 8" xfId="17404" xr:uid="{05726DF6-4AFF-4A49-B861-E97B14D278A3}"/>
    <cellStyle name="Input 5 7 2 8 2" xfId="17405" xr:uid="{34755A58-47B7-4859-8526-24F26A3EC0C3}"/>
    <cellStyle name="Input 5 7 2 8 3" xfId="17406" xr:uid="{CC65C51F-8B6A-4374-93F4-9CD9EABE1A8D}"/>
    <cellStyle name="Input 5 7 2 9" xfId="17407" xr:uid="{B75AD2C3-0FFD-4AC8-99FC-F53FC7960E45}"/>
    <cellStyle name="Input 5 7 2 9 2" xfId="17408" xr:uid="{4DF54DB1-6C5D-4DB7-BFDA-9FE9D771CA20}"/>
    <cellStyle name="Input 5 7 2 9 3" xfId="17409" xr:uid="{1E3830A9-A57A-4D37-8104-E594F87E7185}"/>
    <cellStyle name="Input 5 7 3" xfId="17410" xr:uid="{8FD615E7-F1F3-48FF-8889-14C4189CD2D9}"/>
    <cellStyle name="Input 5 7 3 2" xfId="17411" xr:uid="{6B9B579F-C381-4B6F-AAB5-390DD6DB3F57}"/>
    <cellStyle name="Input 5 7 3 3" xfId="17412" xr:uid="{4C4FCAB6-F206-466B-85D8-DBE60E64A924}"/>
    <cellStyle name="Input 5 7 3 4" xfId="17413" xr:uid="{B1232ACF-7A8F-4DB8-A0D2-626EF29DDD12}"/>
    <cellStyle name="Input 5 7 4" xfId="17414" xr:uid="{D2755530-7842-45E0-A775-CA70A0902F9F}"/>
    <cellStyle name="Input 5 7 4 2" xfId="17415" xr:uid="{B3817C82-8A39-467D-8272-7521BEE71090}"/>
    <cellStyle name="Input 5 7 4 3" xfId="17416" xr:uid="{AF459D61-B3D4-41E7-9FBA-EA89B635A5D3}"/>
    <cellStyle name="Input 5 7 5" xfId="17417" xr:uid="{83E7587F-C9ED-4F8F-9A22-70B8D1D33F27}"/>
    <cellStyle name="Input 5 7 5 2" xfId="17418" xr:uid="{FD19334B-46AD-44C2-BD69-E5586693149F}"/>
    <cellStyle name="Input 5 7 5 3" xfId="17419" xr:uid="{2EBF249B-C8E3-4B2F-9B9B-3AA08A498856}"/>
    <cellStyle name="Input 5 7 6" xfId="17420" xr:uid="{A80936F3-A5D8-49EE-830F-A38F58DBBBDD}"/>
    <cellStyle name="Input 5 7 6 2" xfId="17421" xr:uid="{CE403744-160D-4713-80A1-B3633D492D72}"/>
    <cellStyle name="Input 5 7 6 3" xfId="17422" xr:uid="{C4382587-0C3A-45C1-B9D7-CCA213E14C66}"/>
    <cellStyle name="Input 5 7 7" xfId="17423" xr:uid="{0190A57A-1210-4C82-9637-AAF5C33880D9}"/>
    <cellStyle name="Input 5 7 7 2" xfId="17424" xr:uid="{517B08DC-6A75-48DF-83E4-2DA767CB9F31}"/>
    <cellStyle name="Input 5 7 7 3" xfId="17425" xr:uid="{4C92D21E-D545-4826-9FC0-878F96A412A2}"/>
    <cellStyle name="Input 5 7 8" xfId="17426" xr:uid="{43B16358-C4D6-44BC-AFEC-559F6FD15FE8}"/>
    <cellStyle name="Input 5 7 8 2" xfId="17427" xr:uid="{46B8066C-D27A-4935-94A6-32A557E90BA3}"/>
    <cellStyle name="Input 5 7 8 3" xfId="17428" xr:uid="{CF1A3B26-47D1-4015-87EE-7AAFF8A0AC14}"/>
    <cellStyle name="Input 5 7 9" xfId="17429" xr:uid="{FB7EB9F9-496B-444E-A41D-2C72C4CB5882}"/>
    <cellStyle name="Input 5 7 9 2" xfId="17430" xr:uid="{B751775A-DBBB-4DF1-B221-FC6C540EDE13}"/>
    <cellStyle name="Input 5 7 9 3" xfId="17431" xr:uid="{A437B2F8-66E9-4411-913F-604917A0DD53}"/>
    <cellStyle name="Input 5 8" xfId="17432" xr:uid="{08753F7B-5F63-4882-9DC4-0E1A0D90C546}"/>
    <cellStyle name="Input 5 8 10" xfId="17433" xr:uid="{C09BADD6-918C-4211-98C1-9B2FF088133A}"/>
    <cellStyle name="Input 5 8 10 2" xfId="17434" xr:uid="{E4D64596-E9A8-49DA-B5B4-CD18BF1B0FDF}"/>
    <cellStyle name="Input 5 8 10 3" xfId="17435" xr:uid="{076C8ECE-4762-4542-B82C-8106C0BE47C3}"/>
    <cellStyle name="Input 5 8 11" xfId="17436" xr:uid="{8BA46AE7-D38E-48FB-AD24-115C54EBE9EF}"/>
    <cellStyle name="Input 5 8 11 2" xfId="17437" xr:uid="{69A53393-9867-44B4-9E31-3E22C10ED5AB}"/>
    <cellStyle name="Input 5 8 12" xfId="17438" xr:uid="{9AC6B1AA-34C9-4AAA-87A1-324F4BC40605}"/>
    <cellStyle name="Input 5 8 2" xfId="17439" xr:uid="{955A6BAA-0008-4433-BD85-7AA7FBD446C4}"/>
    <cellStyle name="Input 5 8 2 10" xfId="17440" xr:uid="{326AE42D-1E63-4052-9637-50BEFBE8C807}"/>
    <cellStyle name="Input 5 8 2 10 2" xfId="17441" xr:uid="{A4038A83-2449-4EBA-8D6B-DD2F240CDED8}"/>
    <cellStyle name="Input 5 8 2 11" xfId="17442" xr:uid="{37EBDBE6-D492-4205-98D3-C53C6197DB79}"/>
    <cellStyle name="Input 5 8 2 2" xfId="17443" xr:uid="{390C0C73-EDA0-4F90-A849-D2A8B6F68BF2}"/>
    <cellStyle name="Input 5 8 2 2 2" xfId="17444" xr:uid="{21679FDB-2DCF-49BE-8463-A4118D3F919D}"/>
    <cellStyle name="Input 5 8 2 2 3" xfId="17445" xr:uid="{57116847-861C-4262-8198-737DFCFCEA17}"/>
    <cellStyle name="Input 5 8 2 2 4" xfId="17446" xr:uid="{33976445-5097-4D10-A41B-453880F8B39E}"/>
    <cellStyle name="Input 5 8 2 3" xfId="17447" xr:uid="{82159D22-102E-40CD-B340-9F49FCB853FF}"/>
    <cellStyle name="Input 5 8 2 3 2" xfId="17448" xr:uid="{1D1DA1B4-9BFD-4AC0-853B-371F2FE23609}"/>
    <cellStyle name="Input 5 8 2 3 3" xfId="17449" xr:uid="{433D6366-0756-4830-B56B-3BA64BD7FBB3}"/>
    <cellStyle name="Input 5 8 2 4" xfId="17450" xr:uid="{92E95766-229D-4DB4-BDC4-669E731AD90C}"/>
    <cellStyle name="Input 5 8 2 4 2" xfId="17451" xr:uid="{DDCF688D-1D3D-48FA-9F5A-F6A568526191}"/>
    <cellStyle name="Input 5 8 2 4 3" xfId="17452" xr:uid="{196AF461-9A03-4A40-93F6-B4C74F2FAF0B}"/>
    <cellStyle name="Input 5 8 2 5" xfId="17453" xr:uid="{649E2668-888D-43C2-9A39-57B0563110DA}"/>
    <cellStyle name="Input 5 8 2 5 2" xfId="17454" xr:uid="{713544F0-398F-428B-B0E4-7B1BE7B69750}"/>
    <cellStyle name="Input 5 8 2 5 3" xfId="17455" xr:uid="{906F2991-A1E9-48F3-B725-BBD0C1EE101A}"/>
    <cellStyle name="Input 5 8 2 6" xfId="17456" xr:uid="{1A23EE7F-AB1A-45D9-B9B2-D128173460C9}"/>
    <cellStyle name="Input 5 8 2 6 2" xfId="17457" xr:uid="{1AC8B3FB-3646-4D7D-802C-F4AE741B79B6}"/>
    <cellStyle name="Input 5 8 2 6 3" xfId="17458" xr:uid="{E6FF9FCD-39A9-4EAE-BDDF-CEE25D9CBE73}"/>
    <cellStyle name="Input 5 8 2 7" xfId="17459" xr:uid="{64B7BA8A-8136-49AE-9DEE-8180C0DB073F}"/>
    <cellStyle name="Input 5 8 2 7 2" xfId="17460" xr:uid="{CFDEA214-CF4D-44C7-9ADD-B24E41F6500E}"/>
    <cellStyle name="Input 5 8 2 7 3" xfId="17461" xr:uid="{3ED3C10B-6048-4D8B-B082-91E253F1A299}"/>
    <cellStyle name="Input 5 8 2 8" xfId="17462" xr:uid="{B1A5D474-0712-4D87-9AA1-5A7328F692D5}"/>
    <cellStyle name="Input 5 8 2 8 2" xfId="17463" xr:uid="{4DED1979-4419-4157-8DD0-933680B3F0F7}"/>
    <cellStyle name="Input 5 8 2 8 3" xfId="17464" xr:uid="{B7D2CFB2-4FE5-45B1-8981-434C9D2DC5B1}"/>
    <cellStyle name="Input 5 8 2 9" xfId="17465" xr:uid="{428AFB41-5A8E-4523-B7E7-6E58EEDC7B11}"/>
    <cellStyle name="Input 5 8 2 9 2" xfId="17466" xr:uid="{3B9B7737-5CCD-4898-90CE-35DAD5E6130E}"/>
    <cellStyle name="Input 5 8 2 9 3" xfId="17467" xr:uid="{8DE011BD-1107-4B1D-8E70-6E0BF3483BB2}"/>
    <cellStyle name="Input 5 8 3" xfId="17468" xr:uid="{062B5723-F3F2-4920-B52F-E2F9CC0807F4}"/>
    <cellStyle name="Input 5 8 3 2" xfId="17469" xr:uid="{E73D9E3B-33F8-4A1B-854D-CA3ACB930B1C}"/>
    <cellStyle name="Input 5 8 3 3" xfId="17470" xr:uid="{90C88D40-B918-4FB3-9022-B069AD156F5A}"/>
    <cellStyle name="Input 5 8 3 4" xfId="17471" xr:uid="{C8A4C9E3-CDE6-4CE9-855B-F017CA03EE48}"/>
    <cellStyle name="Input 5 8 4" xfId="17472" xr:uid="{2005B64B-68F1-4B5D-9893-3214D61F8885}"/>
    <cellStyle name="Input 5 8 4 2" xfId="17473" xr:uid="{C0AC40BF-5B57-43F4-B2E4-BAEDB193C33E}"/>
    <cellStyle name="Input 5 8 4 3" xfId="17474" xr:uid="{CB55C17F-741D-40BB-8159-BF8D2B8C765A}"/>
    <cellStyle name="Input 5 8 5" xfId="17475" xr:uid="{58A2844F-2368-4F85-854C-84ABDFF469DA}"/>
    <cellStyle name="Input 5 8 5 2" xfId="17476" xr:uid="{189C2D6B-2E39-4ED6-8567-12AA33E5BF4E}"/>
    <cellStyle name="Input 5 8 5 3" xfId="17477" xr:uid="{3DBEBC5D-57F2-4BB2-BD08-1F6368442634}"/>
    <cellStyle name="Input 5 8 6" xfId="17478" xr:uid="{20B6E1B0-1E32-43BB-9E6F-8E3D0AC15742}"/>
    <cellStyle name="Input 5 8 6 2" xfId="17479" xr:uid="{86208043-1AA1-4BEA-A818-E65AD230E25C}"/>
    <cellStyle name="Input 5 8 6 3" xfId="17480" xr:uid="{1C2666E9-959B-49D1-B029-DA07A32A9916}"/>
    <cellStyle name="Input 5 8 7" xfId="17481" xr:uid="{874F00F3-0D1E-4032-ABD9-BECD23869BD5}"/>
    <cellStyle name="Input 5 8 7 2" xfId="17482" xr:uid="{4AB344FC-95D5-4749-8C90-EE893A24705A}"/>
    <cellStyle name="Input 5 8 7 3" xfId="17483" xr:uid="{FA263EB5-7BEC-4A11-B36C-B0CC0F3D9A7C}"/>
    <cellStyle name="Input 5 8 8" xfId="17484" xr:uid="{1F42C937-CAB8-4CB0-9468-6EF11FE92044}"/>
    <cellStyle name="Input 5 8 8 2" xfId="17485" xr:uid="{98F5E917-303F-4418-B475-56CBC60010C0}"/>
    <cellStyle name="Input 5 8 8 3" xfId="17486" xr:uid="{05D1AC78-57E9-4B3C-B394-0C9A84248063}"/>
    <cellStyle name="Input 5 8 9" xfId="17487" xr:uid="{FA91F5A7-8E89-4546-85BD-A7F1736E8380}"/>
    <cellStyle name="Input 5 8 9 2" xfId="17488" xr:uid="{4FA2ACFE-4A15-4803-8D4B-B2BA734957B1}"/>
    <cellStyle name="Input 5 8 9 3" xfId="17489" xr:uid="{8A0A7D0E-E789-4942-B018-238B6F7091E8}"/>
    <cellStyle name="Input 5 9" xfId="17490" xr:uid="{9EA459C3-A0ED-4874-A606-CDA269E81F69}"/>
    <cellStyle name="Input 5 9 10" xfId="17491" xr:uid="{3FB52D33-80CF-4EA0-9BAD-BF0BB4C81A65}"/>
    <cellStyle name="Input 5 9 10 2" xfId="17492" xr:uid="{7F98E669-7AD0-443D-BDBA-7F239B283B44}"/>
    <cellStyle name="Input 5 9 10 3" xfId="17493" xr:uid="{4A355429-A5F6-42AB-8963-5BA93A3F8DAC}"/>
    <cellStyle name="Input 5 9 11" xfId="17494" xr:uid="{EF4A303A-B99C-4EC8-A4EF-BA814EA12859}"/>
    <cellStyle name="Input 5 9 11 2" xfId="17495" xr:uid="{D38EBB50-F30B-4F63-885C-7583A4622E1B}"/>
    <cellStyle name="Input 5 9 12" xfId="17496" xr:uid="{1F6EC350-7EC6-4311-9A47-5FD9785843E1}"/>
    <cellStyle name="Input 5 9 2" xfId="17497" xr:uid="{6B30344B-F3A9-4A36-A79F-50349F145293}"/>
    <cellStyle name="Input 5 9 2 10" xfId="17498" xr:uid="{223DAAC8-F368-491D-95AC-C678DA06BA8A}"/>
    <cellStyle name="Input 5 9 2 10 2" xfId="17499" xr:uid="{C3A9B2A7-5A58-4D9E-83C1-CF5C879607F9}"/>
    <cellStyle name="Input 5 9 2 11" xfId="17500" xr:uid="{FEDD7351-3490-4C1C-9E62-75775635F145}"/>
    <cellStyle name="Input 5 9 2 2" xfId="17501" xr:uid="{B11CC8E5-0244-4A02-8281-4D6B6055321B}"/>
    <cellStyle name="Input 5 9 2 2 2" xfId="17502" xr:uid="{E4F35E33-B9A0-49DA-A1B0-23C2F8DADED7}"/>
    <cellStyle name="Input 5 9 2 2 3" xfId="17503" xr:uid="{03617F9B-8C0D-4911-9C09-B0C56D58EA2B}"/>
    <cellStyle name="Input 5 9 2 2 4" xfId="17504" xr:uid="{1F1F60FB-89A6-4E4D-AEF5-E089C1320A6F}"/>
    <cellStyle name="Input 5 9 2 3" xfId="17505" xr:uid="{E04B1681-29A5-4C7E-B0DC-19E455C44C3C}"/>
    <cellStyle name="Input 5 9 2 3 2" xfId="17506" xr:uid="{C0EA64CF-68DC-43C1-8C96-FC799CB57E47}"/>
    <cellStyle name="Input 5 9 2 3 3" xfId="17507" xr:uid="{6208AF69-7080-4D82-97C1-2BED44C6C760}"/>
    <cellStyle name="Input 5 9 2 4" xfId="17508" xr:uid="{5DA82717-52F0-49DA-8248-9D3066961738}"/>
    <cellStyle name="Input 5 9 2 4 2" xfId="17509" xr:uid="{3EA20D5A-BB43-436D-B52D-42C5B462CD53}"/>
    <cellStyle name="Input 5 9 2 4 3" xfId="17510" xr:uid="{EB1400B4-C2C0-4F4F-B322-A572B9AD6AB1}"/>
    <cellStyle name="Input 5 9 2 5" xfId="17511" xr:uid="{6A864477-D7F0-4117-9E81-E7E7CC8370F8}"/>
    <cellStyle name="Input 5 9 2 5 2" xfId="17512" xr:uid="{9FAAEAF8-35AF-4DA0-8C91-BAEED9402B84}"/>
    <cellStyle name="Input 5 9 2 5 3" xfId="17513" xr:uid="{48DBA1C1-D13E-4CE4-9567-A5199A48F011}"/>
    <cellStyle name="Input 5 9 2 6" xfId="17514" xr:uid="{3D398C6E-EFC3-4DB4-8724-7453A99C0B39}"/>
    <cellStyle name="Input 5 9 2 6 2" xfId="17515" xr:uid="{334F78C9-8352-4A89-B3C7-27C59F86865D}"/>
    <cellStyle name="Input 5 9 2 6 3" xfId="17516" xr:uid="{0BAA36E4-F692-4D1C-8199-624524A8FA58}"/>
    <cellStyle name="Input 5 9 2 7" xfId="17517" xr:uid="{6B575490-1314-46CA-B9DC-4C7BB2A2BE3A}"/>
    <cellStyle name="Input 5 9 2 7 2" xfId="17518" xr:uid="{73CFF09E-5346-45F4-A428-A87BA39C5544}"/>
    <cellStyle name="Input 5 9 2 7 3" xfId="17519" xr:uid="{6B73C72F-1728-458A-A71E-D901D11158BF}"/>
    <cellStyle name="Input 5 9 2 8" xfId="17520" xr:uid="{325AFADE-A357-4B21-8609-18FC122E0456}"/>
    <cellStyle name="Input 5 9 2 8 2" xfId="17521" xr:uid="{37EBB1B5-B8AD-4331-BA62-FF9A4F340560}"/>
    <cellStyle name="Input 5 9 2 8 3" xfId="17522" xr:uid="{C226F892-D030-471C-ABB7-D5B9EA910F93}"/>
    <cellStyle name="Input 5 9 2 9" xfId="17523" xr:uid="{50AB5529-49FF-4328-9B66-F060134BF969}"/>
    <cellStyle name="Input 5 9 2 9 2" xfId="17524" xr:uid="{4B7991A7-5689-4DAA-AD3C-67DA3961A0FE}"/>
    <cellStyle name="Input 5 9 2 9 3" xfId="17525" xr:uid="{7F933B96-D32B-4454-BE4B-33B59DA36030}"/>
    <cellStyle name="Input 5 9 3" xfId="17526" xr:uid="{51F9EF0F-D5D8-4F81-B212-DC485FE3AE7E}"/>
    <cellStyle name="Input 5 9 3 2" xfId="17527" xr:uid="{BEC765FB-5F03-4EA1-AD6E-7D36C6562B8E}"/>
    <cellStyle name="Input 5 9 3 3" xfId="17528" xr:uid="{1090F060-9CC4-43DB-B6F5-D7583AB2DFA4}"/>
    <cellStyle name="Input 5 9 3 4" xfId="17529" xr:uid="{120B664E-3C3F-4E75-A65F-43D5035E2652}"/>
    <cellStyle name="Input 5 9 4" xfId="17530" xr:uid="{750154A6-BACA-49B2-8690-C77F3CE1E992}"/>
    <cellStyle name="Input 5 9 4 2" xfId="17531" xr:uid="{61487126-2B84-4EB6-BD69-FAC977C64F3B}"/>
    <cellStyle name="Input 5 9 4 3" xfId="17532" xr:uid="{4B3D7BD9-DF8A-43CE-94EA-8534E1A19B7F}"/>
    <cellStyle name="Input 5 9 5" xfId="17533" xr:uid="{E5180939-3AAC-4A77-815D-0BFF37708E19}"/>
    <cellStyle name="Input 5 9 5 2" xfId="17534" xr:uid="{3B3426CE-7571-4301-888A-6ED71FD4AA4D}"/>
    <cellStyle name="Input 5 9 5 3" xfId="17535" xr:uid="{93DEA622-A2C9-4223-906D-D6852D67BB91}"/>
    <cellStyle name="Input 5 9 6" xfId="17536" xr:uid="{B41445F5-FBA5-4C48-AE91-792480AD079A}"/>
    <cellStyle name="Input 5 9 6 2" xfId="17537" xr:uid="{4CFF0536-BF80-440F-ACD4-1FB7F7E70311}"/>
    <cellStyle name="Input 5 9 6 3" xfId="17538" xr:uid="{69FF79E2-CCA5-41AF-900C-DF254A6A4F77}"/>
    <cellStyle name="Input 5 9 7" xfId="17539" xr:uid="{34D3D028-B792-4254-9C62-3CDA52B9EC8D}"/>
    <cellStyle name="Input 5 9 7 2" xfId="17540" xr:uid="{2829BD32-4750-40D8-9FE4-2F4B47E71AAD}"/>
    <cellStyle name="Input 5 9 7 3" xfId="17541" xr:uid="{AB746521-0E7A-489D-A431-DA9FBB5FB202}"/>
    <cellStyle name="Input 5 9 8" xfId="17542" xr:uid="{4AEAEA93-C7C2-4776-B85E-1D719242F536}"/>
    <cellStyle name="Input 5 9 8 2" xfId="17543" xr:uid="{778FC91C-0A29-465B-A55E-ADA69619E921}"/>
    <cellStyle name="Input 5 9 8 3" xfId="17544" xr:uid="{DD40AC91-DE21-4F0F-99D3-0FB0D10C2408}"/>
    <cellStyle name="Input 5 9 9" xfId="17545" xr:uid="{C5ACEDB9-63FD-46F2-A8D8-BFF486D03FE4}"/>
    <cellStyle name="Input 5 9 9 2" xfId="17546" xr:uid="{8BBC2A27-715E-4ECC-B610-11BA24C542BB}"/>
    <cellStyle name="Input 5 9 9 3" xfId="17547" xr:uid="{EF7E85AB-BD12-4229-857D-C2C54BBC82B5}"/>
    <cellStyle name="Input 6" xfId="17548" xr:uid="{2629EEA6-2290-4059-8AD8-D2E0DAB677FF}"/>
    <cellStyle name="Input 6 10" xfId="17549" xr:uid="{64DE6D58-3CC6-49C4-B485-9CFBB6558280}"/>
    <cellStyle name="Input 6 10 10" xfId="17550" xr:uid="{281BF06E-D3ED-4FD8-81EB-639C1DE4DEBA}"/>
    <cellStyle name="Input 6 10 10 2" xfId="17551" xr:uid="{6CED54F9-B21E-4F91-8D4E-3C3A6B7B9F8A}"/>
    <cellStyle name="Input 6 10 10 3" xfId="17552" xr:uid="{629E9819-8774-4A1F-93BD-11ADA1D453F0}"/>
    <cellStyle name="Input 6 10 11" xfId="17553" xr:uid="{53D195CD-779D-49ED-B3B7-E68EA32B16B5}"/>
    <cellStyle name="Input 6 10 11 2" xfId="17554" xr:uid="{DCC0A355-19AA-47CC-BCA8-D843D8B9D9ED}"/>
    <cellStyle name="Input 6 10 12" xfId="17555" xr:uid="{EBF7C55E-9507-42E8-9E64-D48BF2A28079}"/>
    <cellStyle name="Input 6 10 2" xfId="17556" xr:uid="{A08FEE6A-F7D3-48BA-82AE-629606420D85}"/>
    <cellStyle name="Input 6 10 2 10" xfId="17557" xr:uid="{1033561F-2670-4BA2-B038-7D655326F400}"/>
    <cellStyle name="Input 6 10 2 10 2" xfId="17558" xr:uid="{D0F678E7-AF05-4705-8439-7662F807EF62}"/>
    <cellStyle name="Input 6 10 2 11" xfId="17559" xr:uid="{6FE4E0AA-D6A5-4FE2-8387-83D96B889DCC}"/>
    <cellStyle name="Input 6 10 2 2" xfId="17560" xr:uid="{F7570D7E-0F49-44ED-BCDC-59C27564F8AC}"/>
    <cellStyle name="Input 6 10 2 2 2" xfId="17561" xr:uid="{14B88837-1D0D-412F-8D2D-517DE3C1338C}"/>
    <cellStyle name="Input 6 10 2 2 3" xfId="17562" xr:uid="{512B30D1-AAB1-48E8-911A-BF21546BE2B1}"/>
    <cellStyle name="Input 6 10 2 2 4" xfId="17563" xr:uid="{DC22A68E-08FA-481E-B334-4120A5C56090}"/>
    <cellStyle name="Input 6 10 2 3" xfId="17564" xr:uid="{66C44EC5-A5DE-4D86-97AC-CDDD19A721F5}"/>
    <cellStyle name="Input 6 10 2 3 2" xfId="17565" xr:uid="{2E7FEDEA-3DBA-462C-878B-D4E817DEE1A4}"/>
    <cellStyle name="Input 6 10 2 3 3" xfId="17566" xr:uid="{45579C39-0C79-4812-9751-10917270A9D8}"/>
    <cellStyle name="Input 6 10 2 4" xfId="17567" xr:uid="{BD7DF731-F690-45D6-BBBB-CDEBA756E46C}"/>
    <cellStyle name="Input 6 10 2 4 2" xfId="17568" xr:uid="{B4EBD3FA-67DA-423F-A377-E2983E704F61}"/>
    <cellStyle name="Input 6 10 2 4 3" xfId="17569" xr:uid="{A785EA30-D628-439C-AA5D-E675C13370E3}"/>
    <cellStyle name="Input 6 10 2 5" xfId="17570" xr:uid="{27B56A95-92E2-4AB0-A693-338C9F2E056B}"/>
    <cellStyle name="Input 6 10 2 5 2" xfId="17571" xr:uid="{CE92C825-701D-4EF5-9F2C-8025AAAC9376}"/>
    <cellStyle name="Input 6 10 2 5 3" xfId="17572" xr:uid="{6520A21C-40C9-4650-92EC-0F8EC97BCE29}"/>
    <cellStyle name="Input 6 10 2 6" xfId="17573" xr:uid="{D4E9451C-19FC-49F4-AAA7-E5CED2463D1B}"/>
    <cellStyle name="Input 6 10 2 6 2" xfId="17574" xr:uid="{04013E0B-A617-4DCA-8796-0EBB4E327FB4}"/>
    <cellStyle name="Input 6 10 2 6 3" xfId="17575" xr:uid="{FF4838C3-5EA1-4428-BE3F-D6D5DA0D8380}"/>
    <cellStyle name="Input 6 10 2 7" xfId="17576" xr:uid="{C30C7095-FAE0-4DDD-BBCF-7DA41C0F2A25}"/>
    <cellStyle name="Input 6 10 2 7 2" xfId="17577" xr:uid="{DCBCC39F-766F-41FB-9BF7-09C6A94F7254}"/>
    <cellStyle name="Input 6 10 2 7 3" xfId="17578" xr:uid="{9F6E0F60-230F-4904-957A-7994B17F58BF}"/>
    <cellStyle name="Input 6 10 2 8" xfId="17579" xr:uid="{F06AE9B5-EEB0-4DCC-9A37-6D883183CAF4}"/>
    <cellStyle name="Input 6 10 2 8 2" xfId="17580" xr:uid="{86EC6809-E556-4312-9698-AE8C9C74BD09}"/>
    <cellStyle name="Input 6 10 2 8 3" xfId="17581" xr:uid="{827B2936-17CB-4923-8637-943D94AA1B41}"/>
    <cellStyle name="Input 6 10 2 9" xfId="17582" xr:uid="{D0B61A6F-EB8E-4589-8219-18C72176D7D6}"/>
    <cellStyle name="Input 6 10 2 9 2" xfId="17583" xr:uid="{E12D1EF2-9439-48B4-9D9B-A2211C138C5A}"/>
    <cellStyle name="Input 6 10 2 9 3" xfId="17584" xr:uid="{515C9137-B2F9-4C37-B441-D20C819EF7CF}"/>
    <cellStyle name="Input 6 10 3" xfId="17585" xr:uid="{990F9C40-5F65-4A5B-83B4-28BFABBB4663}"/>
    <cellStyle name="Input 6 10 3 2" xfId="17586" xr:uid="{24882C83-E557-4B42-8BCC-6CF646713BDA}"/>
    <cellStyle name="Input 6 10 3 3" xfId="17587" xr:uid="{1F59AABF-0268-447B-8CF7-775FACE3F484}"/>
    <cellStyle name="Input 6 10 3 4" xfId="17588" xr:uid="{EA12EA9E-CCE9-4DEC-9C87-57FF0AA4235B}"/>
    <cellStyle name="Input 6 10 4" xfId="17589" xr:uid="{037AEDFA-39D6-4B23-9149-A182BED5D7BF}"/>
    <cellStyle name="Input 6 10 4 2" xfId="17590" xr:uid="{D88336E5-60E0-4520-B352-F72A497E6388}"/>
    <cellStyle name="Input 6 10 4 3" xfId="17591" xr:uid="{DBEBCCCB-49C2-411A-A45E-5A178A01F4E9}"/>
    <cellStyle name="Input 6 10 5" xfId="17592" xr:uid="{0AD6C2DF-BA1D-4EDF-8358-0C4FA275AAE8}"/>
    <cellStyle name="Input 6 10 5 2" xfId="17593" xr:uid="{DF2537BD-A0DA-4EE7-A3B4-A7569896076A}"/>
    <cellStyle name="Input 6 10 5 3" xfId="17594" xr:uid="{E904A162-5990-441E-8866-7FBC15DDEFF6}"/>
    <cellStyle name="Input 6 10 6" xfId="17595" xr:uid="{DC399420-DE89-4503-A73B-F306FFA620E1}"/>
    <cellStyle name="Input 6 10 6 2" xfId="17596" xr:uid="{4E405A3D-57B1-42C0-A5B8-7998CC8CDE11}"/>
    <cellStyle name="Input 6 10 6 3" xfId="17597" xr:uid="{2C7856DD-78D7-4F1D-BC89-23B1866C7095}"/>
    <cellStyle name="Input 6 10 7" xfId="17598" xr:uid="{B0AE823C-46D9-4D12-866C-9644C4C001B7}"/>
    <cellStyle name="Input 6 10 7 2" xfId="17599" xr:uid="{986CB4A2-4740-42CF-8B83-310507453F92}"/>
    <cellStyle name="Input 6 10 7 3" xfId="17600" xr:uid="{9896F371-8C3D-4A22-83F2-C90B5F551F3C}"/>
    <cellStyle name="Input 6 10 8" xfId="17601" xr:uid="{93569DC4-79DA-4517-828A-D4C106724FFF}"/>
    <cellStyle name="Input 6 10 8 2" xfId="17602" xr:uid="{E8C7421F-1798-4079-85C0-308DDB472337}"/>
    <cellStyle name="Input 6 10 8 3" xfId="17603" xr:uid="{42EECD82-AC53-4162-8626-EBE92697966F}"/>
    <cellStyle name="Input 6 10 9" xfId="17604" xr:uid="{5E164D98-258E-405B-B0E8-22D8EA9066AE}"/>
    <cellStyle name="Input 6 10 9 2" xfId="17605" xr:uid="{E7C7F748-A1C8-4CB6-B880-6542AE80084C}"/>
    <cellStyle name="Input 6 10 9 3" xfId="17606" xr:uid="{67953537-5162-4AAB-B7C5-D1F143F94F5F}"/>
    <cellStyle name="Input 6 11" xfId="17607" xr:uid="{C94E1957-D197-478F-803E-506E4C74F107}"/>
    <cellStyle name="Input 6 11 10" xfId="17608" xr:uid="{20877021-EB0D-4D13-BB8C-86499BC1BE2D}"/>
    <cellStyle name="Input 6 11 10 2" xfId="17609" xr:uid="{CF46A3B7-C279-479E-A690-EFEAE85AD41A}"/>
    <cellStyle name="Input 6 11 10 3" xfId="17610" xr:uid="{AAAA2F8E-E28F-4DF0-822C-45BF3A9740C3}"/>
    <cellStyle name="Input 6 11 11" xfId="17611" xr:uid="{60205E16-2C66-456F-BCAB-562209AFAC83}"/>
    <cellStyle name="Input 6 11 11 2" xfId="17612" xr:uid="{35721FCC-5687-46CA-9C3A-03FBF226E9FF}"/>
    <cellStyle name="Input 6 11 12" xfId="17613" xr:uid="{A0CDE77A-0695-4AC8-8A94-7B095AF7ECE8}"/>
    <cellStyle name="Input 6 11 2" xfId="17614" xr:uid="{F94DB53B-BF2D-4BB7-83CC-738B63D96226}"/>
    <cellStyle name="Input 6 11 2 10" xfId="17615" xr:uid="{CC7097EB-A358-4F81-ADF1-618F47FC8EE4}"/>
    <cellStyle name="Input 6 11 2 10 2" xfId="17616" xr:uid="{23F6CB8F-9BAA-46A5-8CB9-28FDA1212DDF}"/>
    <cellStyle name="Input 6 11 2 11" xfId="17617" xr:uid="{2D62D3BF-A005-4D8D-B457-C91448E113F1}"/>
    <cellStyle name="Input 6 11 2 2" xfId="17618" xr:uid="{03258449-FACE-4A7D-9603-6A4E53E39200}"/>
    <cellStyle name="Input 6 11 2 2 2" xfId="17619" xr:uid="{BEECF742-EA50-48FF-B4F5-2A888F2640D7}"/>
    <cellStyle name="Input 6 11 2 2 3" xfId="17620" xr:uid="{F9F0F5BE-D209-475B-83B0-0EB9710E5666}"/>
    <cellStyle name="Input 6 11 2 2 4" xfId="17621" xr:uid="{6B3A9B02-559E-45CB-B777-73FC9B986ADE}"/>
    <cellStyle name="Input 6 11 2 3" xfId="17622" xr:uid="{67BBDCB4-2AEC-426D-848E-EF0CE15E792F}"/>
    <cellStyle name="Input 6 11 2 3 2" xfId="17623" xr:uid="{74E86843-9485-4682-ACEB-681875104A52}"/>
    <cellStyle name="Input 6 11 2 3 3" xfId="17624" xr:uid="{46160BF5-74DC-436A-8D58-3787E917EE22}"/>
    <cellStyle name="Input 6 11 2 4" xfId="17625" xr:uid="{18B73C31-72AC-4A5B-8688-C6EE79C17F80}"/>
    <cellStyle name="Input 6 11 2 4 2" xfId="17626" xr:uid="{FF61A03E-76DE-4589-B6C4-F0505D5100A9}"/>
    <cellStyle name="Input 6 11 2 4 3" xfId="17627" xr:uid="{D4F752EB-4B37-4F18-97D0-57456A8E0241}"/>
    <cellStyle name="Input 6 11 2 5" xfId="17628" xr:uid="{DCF5C048-2F68-4315-87C6-03C4C685F9C4}"/>
    <cellStyle name="Input 6 11 2 5 2" xfId="17629" xr:uid="{8BFF4BAA-C63B-444A-8E80-EC61ABBF8029}"/>
    <cellStyle name="Input 6 11 2 5 3" xfId="17630" xr:uid="{7A83AAC7-0BF9-4140-98F0-43279E208799}"/>
    <cellStyle name="Input 6 11 2 6" xfId="17631" xr:uid="{C3D74FC1-273C-44DB-8174-9A46039E62AE}"/>
    <cellStyle name="Input 6 11 2 6 2" xfId="17632" xr:uid="{E8C51001-57B2-4200-8D6F-76D54535087D}"/>
    <cellStyle name="Input 6 11 2 6 3" xfId="17633" xr:uid="{141B1548-1D1D-408C-A1EC-D53DF9B380CE}"/>
    <cellStyle name="Input 6 11 2 7" xfId="17634" xr:uid="{3B3A8ECC-5E73-4065-9420-0E919C57651E}"/>
    <cellStyle name="Input 6 11 2 7 2" xfId="17635" xr:uid="{1A9AFD81-AEE5-4092-B2CE-4424C392EC1C}"/>
    <cellStyle name="Input 6 11 2 7 3" xfId="17636" xr:uid="{3363D6ED-E2E1-43F8-83D1-9C38D4196076}"/>
    <cellStyle name="Input 6 11 2 8" xfId="17637" xr:uid="{7050B33F-8625-46BB-8B01-CB7B1ADDF7F0}"/>
    <cellStyle name="Input 6 11 2 8 2" xfId="17638" xr:uid="{2C2C8563-2B85-453C-862F-0ED61D773A36}"/>
    <cellStyle name="Input 6 11 2 8 3" xfId="17639" xr:uid="{EF43BC4B-D74E-49FF-B645-2EF03FD486BA}"/>
    <cellStyle name="Input 6 11 2 9" xfId="17640" xr:uid="{1E4A400D-0DFE-4EC1-8A8C-0A09057B1B89}"/>
    <cellStyle name="Input 6 11 2 9 2" xfId="17641" xr:uid="{2BCBC24D-8AD3-4DCD-991C-F760EA9DFFD6}"/>
    <cellStyle name="Input 6 11 2 9 3" xfId="17642" xr:uid="{9A2F8C49-D2C7-46ED-BF3A-01010918BD19}"/>
    <cellStyle name="Input 6 11 3" xfId="17643" xr:uid="{632077D0-CD51-40B9-8C6B-17858E9AC84C}"/>
    <cellStyle name="Input 6 11 3 2" xfId="17644" xr:uid="{CA8E13A4-E76E-435F-A432-540324C266A3}"/>
    <cellStyle name="Input 6 11 3 3" xfId="17645" xr:uid="{747B2E07-48B3-4B7C-86AE-EB3A2E91C760}"/>
    <cellStyle name="Input 6 11 3 4" xfId="17646" xr:uid="{E2069B0C-F501-43B0-9C0B-90E53FBD2FA1}"/>
    <cellStyle name="Input 6 11 4" xfId="17647" xr:uid="{6DF4194C-1DEA-4C18-8D63-32B514EC758E}"/>
    <cellStyle name="Input 6 11 4 2" xfId="17648" xr:uid="{D68970AE-C62B-4131-ADEC-0CDBF8A01511}"/>
    <cellStyle name="Input 6 11 4 3" xfId="17649" xr:uid="{127584CD-3897-4C9D-8E45-BB85B39DF221}"/>
    <cellStyle name="Input 6 11 5" xfId="17650" xr:uid="{3B381BCA-8BD0-4FB6-A10E-382E738458A0}"/>
    <cellStyle name="Input 6 11 5 2" xfId="17651" xr:uid="{2E5C9793-C059-4422-8DCF-ECC1D1364713}"/>
    <cellStyle name="Input 6 11 5 3" xfId="17652" xr:uid="{7EB340B2-42EF-41D7-9324-2307C5D23493}"/>
    <cellStyle name="Input 6 11 6" xfId="17653" xr:uid="{79407156-AF92-4F01-935A-7C62E85EBAE9}"/>
    <cellStyle name="Input 6 11 6 2" xfId="17654" xr:uid="{7647ED6F-D744-40EF-8D11-A49777041BD0}"/>
    <cellStyle name="Input 6 11 6 3" xfId="17655" xr:uid="{61219217-1543-40F9-9320-EB364881038C}"/>
    <cellStyle name="Input 6 11 7" xfId="17656" xr:uid="{9F898D18-45FD-44F9-B21E-8DFD875F1546}"/>
    <cellStyle name="Input 6 11 7 2" xfId="17657" xr:uid="{90CE2C56-B92A-43C3-8B96-10B5A99C0590}"/>
    <cellStyle name="Input 6 11 7 3" xfId="17658" xr:uid="{FFA2AE16-E642-479E-8A01-6F83A2C23D19}"/>
    <cellStyle name="Input 6 11 8" xfId="17659" xr:uid="{4532BBDD-60AD-4667-AC7D-F908838C973B}"/>
    <cellStyle name="Input 6 11 8 2" xfId="17660" xr:uid="{03BC3DC0-2520-490A-A5A8-C83587F7F3D2}"/>
    <cellStyle name="Input 6 11 8 3" xfId="17661" xr:uid="{210E520B-BADF-499B-8BF0-639B2AA4DE54}"/>
    <cellStyle name="Input 6 11 9" xfId="17662" xr:uid="{D033DFA4-E33E-4172-99A4-78498B4CB6E3}"/>
    <cellStyle name="Input 6 11 9 2" xfId="17663" xr:uid="{26525D3D-6894-4A21-9B47-7CE1D40E442E}"/>
    <cellStyle name="Input 6 11 9 3" xfId="17664" xr:uid="{975B8731-1DCF-4FFE-915F-FEBD004E1445}"/>
    <cellStyle name="Input 6 12" xfId="17665" xr:uid="{7A6360C3-509C-48F0-AD7B-F71A22F8C042}"/>
    <cellStyle name="Input 6 12 10" xfId="17666" xr:uid="{6A639A4F-20CD-4761-B9D2-630FB856A615}"/>
    <cellStyle name="Input 6 12 10 2" xfId="17667" xr:uid="{BE030035-A95D-44B1-9EF2-57456726FE88}"/>
    <cellStyle name="Input 6 12 11" xfId="17668" xr:uid="{55681BE3-D1C6-45AC-9B6C-1162186F9BE6}"/>
    <cellStyle name="Input 6 12 2" xfId="17669" xr:uid="{D8500CA7-F016-4C4D-ADDA-338040B8D20F}"/>
    <cellStyle name="Input 6 12 2 2" xfId="17670" xr:uid="{D70B1C8D-FCD8-4336-A72F-8D08BE82ED61}"/>
    <cellStyle name="Input 6 12 2 3" xfId="17671" xr:uid="{E154B54F-CDCB-4EB0-A36C-687FC1C954B4}"/>
    <cellStyle name="Input 6 12 2 4" xfId="17672" xr:uid="{48F6D2F7-E293-4599-B830-6B8800E2729D}"/>
    <cellStyle name="Input 6 12 3" xfId="17673" xr:uid="{E04DF43A-22A8-41EE-9D36-F4A69EE03EFC}"/>
    <cellStyle name="Input 6 12 3 2" xfId="17674" xr:uid="{FC138DF2-3623-434D-AAEA-4522D8ED00AC}"/>
    <cellStyle name="Input 6 12 3 3" xfId="17675" xr:uid="{27919F89-0A76-415E-88B7-00576F98E89E}"/>
    <cellStyle name="Input 6 12 4" xfId="17676" xr:uid="{F1CA1E01-86EE-4325-9C07-2AFF12450BD5}"/>
    <cellStyle name="Input 6 12 4 2" xfId="17677" xr:uid="{26337341-4D9B-4CD9-8698-820D0ACC73A4}"/>
    <cellStyle name="Input 6 12 4 3" xfId="17678" xr:uid="{BA68F317-CCC4-43C9-A2C7-2655EE14BA40}"/>
    <cellStyle name="Input 6 12 5" xfId="17679" xr:uid="{75951782-D58B-41C7-A5DB-99E4027BB781}"/>
    <cellStyle name="Input 6 12 5 2" xfId="17680" xr:uid="{7140BA06-1137-49A4-A92D-DB97637D2DA8}"/>
    <cellStyle name="Input 6 12 5 3" xfId="17681" xr:uid="{27491C17-582A-44BA-9A62-484CE2B81D3F}"/>
    <cellStyle name="Input 6 12 6" xfId="17682" xr:uid="{D71D98BF-5939-461E-A35F-F4EFE124620B}"/>
    <cellStyle name="Input 6 12 6 2" xfId="17683" xr:uid="{3EBE7183-0280-444D-821A-3909BC490A50}"/>
    <cellStyle name="Input 6 12 6 3" xfId="17684" xr:uid="{12CF6199-E1DD-47BC-9FB8-57BE30357303}"/>
    <cellStyle name="Input 6 12 7" xfId="17685" xr:uid="{92BEE643-A749-4333-9F24-60FB05D7A6CE}"/>
    <cellStyle name="Input 6 12 7 2" xfId="17686" xr:uid="{9555E043-E279-421B-A2C1-8BF19C21729E}"/>
    <cellStyle name="Input 6 12 7 3" xfId="17687" xr:uid="{934524AF-BA9E-4BA1-A623-005F0038F0E2}"/>
    <cellStyle name="Input 6 12 8" xfId="17688" xr:uid="{B4D82336-68CE-4AB8-8C6B-D5CEBC99CC0D}"/>
    <cellStyle name="Input 6 12 8 2" xfId="17689" xr:uid="{C89758DC-E6EC-486D-A0A5-5BA9EDD3925B}"/>
    <cellStyle name="Input 6 12 8 3" xfId="17690" xr:uid="{D612A7AB-6DCB-476B-B186-3BB5FA5EE7A7}"/>
    <cellStyle name="Input 6 12 9" xfId="17691" xr:uid="{6491997D-3AE5-4430-AA20-AC84AFFB5411}"/>
    <cellStyle name="Input 6 12 9 2" xfId="17692" xr:uid="{552E949E-3F15-4F89-A5F2-2C596A7ABF2A}"/>
    <cellStyle name="Input 6 12 9 3" xfId="17693" xr:uid="{28CF9F62-37CA-45E4-88E1-A452DD209D4F}"/>
    <cellStyle name="Input 6 13" xfId="17694" xr:uid="{825BBD84-E912-43DB-B2A3-568111AF4263}"/>
    <cellStyle name="Input 6 13 2" xfId="17695" xr:uid="{9080E495-2ED6-4DFB-A508-BDEC4DC245D3}"/>
    <cellStyle name="Input 6 13 3" xfId="17696" xr:uid="{7CC16D37-FA86-46E9-8B06-8058D9AABDFF}"/>
    <cellStyle name="Input 6 13 4" xfId="17697" xr:uid="{A3F0210E-EFCF-44E7-909C-7CD610C8745E}"/>
    <cellStyle name="Input 6 14" xfId="17698" xr:uid="{62DFEAA4-EA58-4239-9366-89834B3292F7}"/>
    <cellStyle name="Input 6 14 2" xfId="17699" xr:uid="{30F125AC-4DE8-4862-A8DA-366C6D9CACD5}"/>
    <cellStyle name="Input 6 14 3" xfId="17700" xr:uid="{0F3F1FEE-A712-47D3-97C0-95BAE6C0E0BA}"/>
    <cellStyle name="Input 6 15" xfId="17701" xr:uid="{89BA6408-A147-4A22-ABA2-9D44006846AB}"/>
    <cellStyle name="Input 6 15 2" xfId="17702" xr:uid="{F2F70C65-91A2-4E12-86E2-4B4FD713FD1E}"/>
    <cellStyle name="Input 6 15 3" xfId="17703" xr:uid="{54C88C09-4EE9-461D-80FB-02CB07095848}"/>
    <cellStyle name="Input 6 16" xfId="17704" xr:uid="{68AF8A52-0196-4375-ABC6-D8BF9DCEE294}"/>
    <cellStyle name="Input 6 16 2" xfId="17705" xr:uid="{BB401515-A84A-421E-ADB1-3990DDF5F297}"/>
    <cellStyle name="Input 6 16 3" xfId="17706" xr:uid="{B37A9D72-5CE0-4434-89DF-B84EF7DA35C9}"/>
    <cellStyle name="Input 6 17" xfId="17707" xr:uid="{307BC8A6-3D34-4E53-86B6-CB51C85A8BD6}"/>
    <cellStyle name="Input 6 17 2" xfId="17708" xr:uid="{54FA3E35-719D-4625-8DB5-79E7A9BC628F}"/>
    <cellStyle name="Input 6 17 3" xfId="17709" xr:uid="{6B7A89CD-8ADE-4729-805E-387F9870F4AF}"/>
    <cellStyle name="Input 6 18" xfId="17710" xr:uid="{EC7433BA-2E44-40B5-ACC7-EA439A81149E}"/>
    <cellStyle name="Input 6 18 2" xfId="17711" xr:uid="{2A1E7941-CC46-409F-BE8E-81FF99E5FE8C}"/>
    <cellStyle name="Input 6 18 3" xfId="17712" xr:uid="{158D1CAA-7211-4BB5-ABA5-B8B758BF22B9}"/>
    <cellStyle name="Input 6 19" xfId="17713" xr:uid="{C6313F01-54DA-4507-A972-F1B9F57BA411}"/>
    <cellStyle name="Input 6 19 2" xfId="17714" xr:uid="{3D23E879-3074-48DE-A3F4-DC853090D96F}"/>
    <cellStyle name="Input 6 19 3" xfId="17715" xr:uid="{F82C669A-4938-4B4E-837A-B7F107FCBDAF}"/>
    <cellStyle name="Input 6 2" xfId="17716" xr:uid="{F49AA235-8369-414A-B7EB-221BB345E441}"/>
    <cellStyle name="Input 6 2 10" xfId="17717" xr:uid="{B71E15FE-3F80-42F6-8D0C-8597EF531316}"/>
    <cellStyle name="Input 6 2 10 2" xfId="17718" xr:uid="{125A71CD-CDDE-423E-99C1-8AD7C7E81478}"/>
    <cellStyle name="Input 6 2 10 3" xfId="17719" xr:uid="{14F5B1FB-CC09-4822-AB48-316EA5813048}"/>
    <cellStyle name="Input 6 2 11" xfId="17720" xr:uid="{D168C77B-CCD0-450D-B768-CEC01A60DCDA}"/>
    <cellStyle name="Input 6 2 11 2" xfId="17721" xr:uid="{424BC2F8-B090-4FEC-8F88-C837B7CC0190}"/>
    <cellStyle name="Input 6 2 12" xfId="17722" xr:uid="{668A8155-459D-4CBD-A500-8D31A2C3BDE5}"/>
    <cellStyle name="Input 6 2 13" xfId="17723" xr:uid="{9856E2E2-DCF3-4ECC-B10F-FC1A347A228E}"/>
    <cellStyle name="Input 6 2 14" xfId="17724" xr:uid="{BDCB16F0-6E37-434B-AA64-F88ED8113517}"/>
    <cellStyle name="Input 6 2 2" xfId="17725" xr:uid="{09DA4CAF-FC09-42E0-AB84-E38745E356B0}"/>
    <cellStyle name="Input 6 2 2 10" xfId="17726" xr:uid="{997B4BC2-9834-48B9-B47E-ABB3136D10DE}"/>
    <cellStyle name="Input 6 2 2 10 2" xfId="17727" xr:uid="{DDB55825-D95B-4EA4-AACD-ECB1EA90E93D}"/>
    <cellStyle name="Input 6 2 2 11" xfId="17728" xr:uid="{77D1173E-94D1-4EB1-90F1-379F9D3E5CC5}"/>
    <cellStyle name="Input 6 2 2 2" xfId="17729" xr:uid="{6F4C57C7-C9EA-45A7-B77F-DA35922000CC}"/>
    <cellStyle name="Input 6 2 2 2 2" xfId="17730" xr:uid="{94399642-7341-4ED4-9234-57BAFC24265D}"/>
    <cellStyle name="Input 6 2 2 2 3" xfId="17731" xr:uid="{3798FFA1-D8BC-47CB-991D-A50EAA42E2F5}"/>
    <cellStyle name="Input 6 2 2 2 4" xfId="17732" xr:uid="{CA1FF3B0-BD4D-4697-AF60-993A7A5EAE3D}"/>
    <cellStyle name="Input 6 2 2 3" xfId="17733" xr:uid="{B40F05D4-E6F3-448C-AE57-C510A6051D2A}"/>
    <cellStyle name="Input 6 2 2 3 2" xfId="17734" xr:uid="{66BC4877-22F5-40C2-A152-DDB11AC77C17}"/>
    <cellStyle name="Input 6 2 2 3 3" xfId="17735" xr:uid="{111342F3-A289-41A9-AD52-95D16EA3DBDA}"/>
    <cellStyle name="Input 6 2 2 4" xfId="17736" xr:uid="{D9F023F7-E6B5-4A72-992D-68FB1D814F12}"/>
    <cellStyle name="Input 6 2 2 4 2" xfId="17737" xr:uid="{87FE3C0C-FCC9-4358-856A-AE62CCF88F9B}"/>
    <cellStyle name="Input 6 2 2 4 3" xfId="17738" xr:uid="{EB07CFE2-6916-4FAD-B138-D38999CD2F54}"/>
    <cellStyle name="Input 6 2 2 5" xfId="17739" xr:uid="{7666D75F-4995-4203-A4D2-77F61B407C53}"/>
    <cellStyle name="Input 6 2 2 5 2" xfId="17740" xr:uid="{E238B365-6C25-4D9E-9CC3-9890C27BC05C}"/>
    <cellStyle name="Input 6 2 2 5 3" xfId="17741" xr:uid="{AB85091E-0998-46B3-B8F4-E7F7894E61A6}"/>
    <cellStyle name="Input 6 2 2 6" xfId="17742" xr:uid="{929AE426-FC91-4BAD-BFFC-301D8400774D}"/>
    <cellStyle name="Input 6 2 2 6 2" xfId="17743" xr:uid="{0BF72B53-9111-41F1-B5EC-39CB7D006B03}"/>
    <cellStyle name="Input 6 2 2 6 3" xfId="17744" xr:uid="{0CEDEB10-7A71-4BD2-8C2B-5231FDA3BF54}"/>
    <cellStyle name="Input 6 2 2 7" xfId="17745" xr:uid="{BC123796-F748-48F7-92A2-450AEFCF5833}"/>
    <cellStyle name="Input 6 2 2 7 2" xfId="17746" xr:uid="{E00133E0-C5BA-429C-96FE-737B4410B919}"/>
    <cellStyle name="Input 6 2 2 7 3" xfId="17747" xr:uid="{AAAE9634-256E-4ABF-9979-7639E75056E6}"/>
    <cellStyle name="Input 6 2 2 8" xfId="17748" xr:uid="{E320A4EF-E75F-4ADC-942B-27016968DA3C}"/>
    <cellStyle name="Input 6 2 2 8 2" xfId="17749" xr:uid="{AE127368-D2E7-4A10-A3B1-FE0FB8ED6509}"/>
    <cellStyle name="Input 6 2 2 8 3" xfId="17750" xr:uid="{CCB20303-8811-42C0-B730-AC01DB409A46}"/>
    <cellStyle name="Input 6 2 2 9" xfId="17751" xr:uid="{40BF4984-DC42-4632-B87B-77E45626D6AB}"/>
    <cellStyle name="Input 6 2 2 9 2" xfId="17752" xr:uid="{E4DB5AB0-7845-43F3-9717-22D85981B357}"/>
    <cellStyle name="Input 6 2 2 9 3" xfId="17753" xr:uid="{E57E1956-A900-4DCE-9664-A6B8351E68B1}"/>
    <cellStyle name="Input 6 2 3" xfId="17754" xr:uid="{47E5D065-BD6C-4CA8-8A84-4C5DC2FEC4F7}"/>
    <cellStyle name="Input 6 2 3 2" xfId="17755" xr:uid="{4999641A-ADC2-4614-9D05-B4BCA45C5BD5}"/>
    <cellStyle name="Input 6 2 3 3" xfId="17756" xr:uid="{0BA0A32C-265A-48EF-8D79-F44E4B00D793}"/>
    <cellStyle name="Input 6 2 3 4" xfId="17757" xr:uid="{4F031784-F14D-4A35-B08F-D6C42D714714}"/>
    <cellStyle name="Input 6 2 4" xfId="17758" xr:uid="{A545ADDF-2124-45F6-A899-539CD5188192}"/>
    <cellStyle name="Input 6 2 4 2" xfId="17759" xr:uid="{3FC44871-B159-48BE-8CBB-D8F2E4D7B1A3}"/>
    <cellStyle name="Input 6 2 4 3" xfId="17760" xr:uid="{0447A161-8478-418B-8212-0C7D8214E71C}"/>
    <cellStyle name="Input 6 2 5" xfId="17761" xr:uid="{47A16E79-8A5E-4C61-A128-D9D044EF2BD1}"/>
    <cellStyle name="Input 6 2 5 2" xfId="17762" xr:uid="{BE953AA8-FFB0-47FB-B8E2-2C0C47727A53}"/>
    <cellStyle name="Input 6 2 5 3" xfId="17763" xr:uid="{DA9E4451-3825-4B87-A472-1FF4EBA98161}"/>
    <cellStyle name="Input 6 2 6" xfId="17764" xr:uid="{F9A6F774-1984-4CFB-AD76-699EE49F297A}"/>
    <cellStyle name="Input 6 2 6 2" xfId="17765" xr:uid="{74E40B46-D870-4B8B-8C80-EE9E3D2110B4}"/>
    <cellStyle name="Input 6 2 6 3" xfId="17766" xr:uid="{BF139CCD-88D2-4420-B16D-0A70A623E404}"/>
    <cellStyle name="Input 6 2 7" xfId="17767" xr:uid="{836EBDF3-C8A2-4729-ACFC-8D221735D382}"/>
    <cellStyle name="Input 6 2 7 2" xfId="17768" xr:uid="{E8183FA8-D40F-45DA-B4A8-FD64ABE4B518}"/>
    <cellStyle name="Input 6 2 7 3" xfId="17769" xr:uid="{1D0147DB-9954-4B5B-B753-4110CD26D187}"/>
    <cellStyle name="Input 6 2 8" xfId="17770" xr:uid="{8B741635-A2D3-43E3-8594-92D6EBEB9883}"/>
    <cellStyle name="Input 6 2 8 2" xfId="17771" xr:uid="{F8596E16-2329-4957-9E4D-0ABED92BF851}"/>
    <cellStyle name="Input 6 2 8 3" xfId="17772" xr:uid="{56981C54-0778-4B1C-9DDA-975D140984D7}"/>
    <cellStyle name="Input 6 2 9" xfId="17773" xr:uid="{B4480906-A88A-424D-865E-9AF6F935E0ED}"/>
    <cellStyle name="Input 6 2 9 2" xfId="17774" xr:uid="{B67047B4-7E1F-45A8-99D7-ACCABBF7C2D5}"/>
    <cellStyle name="Input 6 2 9 3" xfId="17775" xr:uid="{4F1C3748-1689-4491-8D94-BC46BFDEC502}"/>
    <cellStyle name="Input 6 20" xfId="17776" xr:uid="{3A117926-A1F2-45CD-9D52-10D954AA94E1}"/>
    <cellStyle name="Input 6 20 2" xfId="17777" xr:uid="{8AFCB099-DFDA-4EA4-9BD5-486F5D0084BF}"/>
    <cellStyle name="Input 6 20 3" xfId="17778" xr:uid="{EE31B70C-5B94-4E05-8466-9D43759982FD}"/>
    <cellStyle name="Input 6 21" xfId="17779" xr:uid="{0E84B08B-CE34-4EE6-8DF5-E128CD2CBA3E}"/>
    <cellStyle name="Input 6 21 2" xfId="17780" xr:uid="{D46535F1-4C65-4224-A5AC-A935FE8A9AF4}"/>
    <cellStyle name="Input 6 22" xfId="17781" xr:uid="{9C358BB8-502C-48BB-9FC0-D5884634EEDF}"/>
    <cellStyle name="Input 6 23" xfId="17782" xr:uid="{77B491CD-FDAB-4A88-936F-17BACAC22ADC}"/>
    <cellStyle name="Input 6 24" xfId="17783" xr:uid="{0B9CAC04-3C2C-497A-8067-477E2AA7DFF0}"/>
    <cellStyle name="Input 6 3" xfId="17784" xr:uid="{666DDCC5-561F-4257-BE48-45228A45976A}"/>
    <cellStyle name="Input 6 3 10" xfId="17785" xr:uid="{0DE31F96-4A94-452F-8687-F8BE5C3C78B3}"/>
    <cellStyle name="Input 6 3 10 2" xfId="17786" xr:uid="{83A86C7F-0541-4022-8291-FFD26209E6FF}"/>
    <cellStyle name="Input 6 3 10 3" xfId="17787" xr:uid="{284CAC77-BEB1-4E8B-ACA7-E72CBE8A8793}"/>
    <cellStyle name="Input 6 3 11" xfId="17788" xr:uid="{B0C2F140-146E-44A0-AE7A-B7A456ED9063}"/>
    <cellStyle name="Input 6 3 11 2" xfId="17789" xr:uid="{637C5EBF-AAEB-4593-8B68-CF9DCD8A147E}"/>
    <cellStyle name="Input 6 3 12" xfId="17790" xr:uid="{8F69A4C3-D80E-4D05-B87D-9BAC96DD3F53}"/>
    <cellStyle name="Input 6 3 2" xfId="17791" xr:uid="{37E5F767-8A90-4C41-B929-5E06F050C4AE}"/>
    <cellStyle name="Input 6 3 2 10" xfId="17792" xr:uid="{1F10D580-6BA5-40AA-BD19-4479B1E0A98C}"/>
    <cellStyle name="Input 6 3 2 10 2" xfId="17793" xr:uid="{0D822E5B-E73F-447F-A404-19B532C77733}"/>
    <cellStyle name="Input 6 3 2 11" xfId="17794" xr:uid="{CD1E7979-62FB-4446-B2F5-B1C83B92AFB5}"/>
    <cellStyle name="Input 6 3 2 2" xfId="17795" xr:uid="{1BB3EAA5-75F7-47A0-A638-8B06D4F9BC08}"/>
    <cellStyle name="Input 6 3 2 2 2" xfId="17796" xr:uid="{AE42A26E-DD01-4FC1-98F0-214B0849E204}"/>
    <cellStyle name="Input 6 3 2 2 3" xfId="17797" xr:uid="{A38218B3-9F5A-4B68-B52B-6CB256994551}"/>
    <cellStyle name="Input 6 3 2 2 4" xfId="17798" xr:uid="{59E557B7-34EF-4C54-B19C-9A132C2E7C11}"/>
    <cellStyle name="Input 6 3 2 3" xfId="17799" xr:uid="{B6015704-C96F-44F7-8D3D-CAE3A810EB94}"/>
    <cellStyle name="Input 6 3 2 3 2" xfId="17800" xr:uid="{876D6196-BBB6-45C7-9BDF-E6AA62771739}"/>
    <cellStyle name="Input 6 3 2 3 3" xfId="17801" xr:uid="{5C1E51B1-0FC0-4A36-B0E9-D30A9CDDF849}"/>
    <cellStyle name="Input 6 3 2 4" xfId="17802" xr:uid="{82A1A83B-A3E9-4E5D-9467-CEF03C67AAC1}"/>
    <cellStyle name="Input 6 3 2 4 2" xfId="17803" xr:uid="{229AFECC-81AD-4623-959E-2E5D81E44D72}"/>
    <cellStyle name="Input 6 3 2 4 3" xfId="17804" xr:uid="{20D6F330-D0A6-48AE-BF6A-967FC36B3256}"/>
    <cellStyle name="Input 6 3 2 5" xfId="17805" xr:uid="{33E39CAC-C78C-48E4-A925-8F03042668F8}"/>
    <cellStyle name="Input 6 3 2 5 2" xfId="17806" xr:uid="{17258E6A-8DBD-4CA5-AF2E-51406F511B3E}"/>
    <cellStyle name="Input 6 3 2 5 3" xfId="17807" xr:uid="{A2D3CB7D-1E4A-4F8C-9F1E-72263204BA3D}"/>
    <cellStyle name="Input 6 3 2 6" xfId="17808" xr:uid="{406D96AB-7DC1-4F21-BE97-5980394E95AB}"/>
    <cellStyle name="Input 6 3 2 6 2" xfId="17809" xr:uid="{ED390EDF-7805-45A0-BD14-AF91E03F05A1}"/>
    <cellStyle name="Input 6 3 2 6 3" xfId="17810" xr:uid="{D39259A3-C3EA-4A89-BD45-6D38F70FCF0D}"/>
    <cellStyle name="Input 6 3 2 7" xfId="17811" xr:uid="{615D4606-3FB9-4530-849A-86BD0BF7105A}"/>
    <cellStyle name="Input 6 3 2 7 2" xfId="17812" xr:uid="{063BB05E-DC37-4FA0-9ACF-A684529B79B7}"/>
    <cellStyle name="Input 6 3 2 7 3" xfId="17813" xr:uid="{3044AC62-D366-4F96-84BD-5864FACAEF41}"/>
    <cellStyle name="Input 6 3 2 8" xfId="17814" xr:uid="{45A2CBAF-7E0A-4815-9F44-A474B5F6191C}"/>
    <cellStyle name="Input 6 3 2 8 2" xfId="17815" xr:uid="{B4AFE39A-8B8A-48B1-950F-231ABFD2814E}"/>
    <cellStyle name="Input 6 3 2 8 3" xfId="17816" xr:uid="{74FD3F5A-34DB-4C0C-975D-A8B2C520A006}"/>
    <cellStyle name="Input 6 3 2 9" xfId="17817" xr:uid="{368BC30D-A6A6-48FF-938F-F3C58AA5EA0A}"/>
    <cellStyle name="Input 6 3 2 9 2" xfId="17818" xr:uid="{CB00A74D-F8C6-41F7-A14D-345A6C5BE648}"/>
    <cellStyle name="Input 6 3 2 9 3" xfId="17819" xr:uid="{8B7E921A-FCEE-4DD3-9509-57E34F5A55BE}"/>
    <cellStyle name="Input 6 3 3" xfId="17820" xr:uid="{9C0FEA8F-C427-484F-8863-CB5074E2493C}"/>
    <cellStyle name="Input 6 3 3 2" xfId="17821" xr:uid="{D5AD2B0E-8526-4D89-94C4-105F22DE6B43}"/>
    <cellStyle name="Input 6 3 3 3" xfId="17822" xr:uid="{8F40CD1C-E5CD-47DC-A8FD-0C140642EE44}"/>
    <cellStyle name="Input 6 3 3 4" xfId="17823" xr:uid="{8C70C8EC-1BF0-40B9-BA6A-D3D7F2AC9422}"/>
    <cellStyle name="Input 6 3 4" xfId="17824" xr:uid="{406C3EE2-D8AD-40EF-A946-B6EAE8BE1CAA}"/>
    <cellStyle name="Input 6 3 4 2" xfId="17825" xr:uid="{5BDEE259-7383-4A9B-9F37-ABB281C38C83}"/>
    <cellStyle name="Input 6 3 4 3" xfId="17826" xr:uid="{B8F7C8A5-F449-43E6-A234-E194FAD5DFEC}"/>
    <cellStyle name="Input 6 3 5" xfId="17827" xr:uid="{E51F35BD-F101-460D-B929-EDABFAFBFBBB}"/>
    <cellStyle name="Input 6 3 5 2" xfId="17828" xr:uid="{9442FAA3-2000-4A68-9F63-D2BD79455C95}"/>
    <cellStyle name="Input 6 3 5 3" xfId="17829" xr:uid="{E1019F24-A6BF-4CE5-9959-5DD1954E56A0}"/>
    <cellStyle name="Input 6 3 6" xfId="17830" xr:uid="{77BB3A0D-7AAA-4355-AD9C-0E25DD0A5BB4}"/>
    <cellStyle name="Input 6 3 6 2" xfId="17831" xr:uid="{BC33039A-D8EE-4F5B-8DE8-2B2478BE18E3}"/>
    <cellStyle name="Input 6 3 6 3" xfId="17832" xr:uid="{CA330224-A9B3-4E54-8B84-AB28F962ADD5}"/>
    <cellStyle name="Input 6 3 7" xfId="17833" xr:uid="{2FEAA0C2-290B-46BC-9218-BC941D0A711C}"/>
    <cellStyle name="Input 6 3 7 2" xfId="17834" xr:uid="{9BA3D5AC-7E07-44E8-9525-3E20EBE17522}"/>
    <cellStyle name="Input 6 3 7 3" xfId="17835" xr:uid="{5940CE70-2586-49BB-8C6C-A21FA1EE68E4}"/>
    <cellStyle name="Input 6 3 8" xfId="17836" xr:uid="{45697207-BB7A-41B0-8B76-2CE8B3B151EA}"/>
    <cellStyle name="Input 6 3 8 2" xfId="17837" xr:uid="{932DA54C-18E8-49F2-BC77-EA074A21E199}"/>
    <cellStyle name="Input 6 3 8 3" xfId="17838" xr:uid="{2EF18028-7450-4573-9118-3EA7A3B2166B}"/>
    <cellStyle name="Input 6 3 9" xfId="17839" xr:uid="{6149DAC8-69A0-4B69-B549-1E58546BE54F}"/>
    <cellStyle name="Input 6 3 9 2" xfId="17840" xr:uid="{0D689705-247D-4021-B2F1-69B9403E1FAC}"/>
    <cellStyle name="Input 6 3 9 3" xfId="17841" xr:uid="{DA5376B2-B3B6-4EFC-B74C-4492200C69AD}"/>
    <cellStyle name="Input 6 4" xfId="17842" xr:uid="{C500B96E-4949-45A2-A26E-994B289B8424}"/>
    <cellStyle name="Input 6 4 10" xfId="17843" xr:uid="{455F221C-AF2E-46A8-BB1C-A59BF2FB1560}"/>
    <cellStyle name="Input 6 4 10 2" xfId="17844" xr:uid="{8AB34568-F1CA-4905-9C61-4517D3D9876C}"/>
    <cellStyle name="Input 6 4 10 3" xfId="17845" xr:uid="{B854B7BF-A32D-4B5A-8302-DDB76B820AAA}"/>
    <cellStyle name="Input 6 4 11" xfId="17846" xr:uid="{7AAB27A9-F50A-49D7-9143-4A6A2620C974}"/>
    <cellStyle name="Input 6 4 11 2" xfId="17847" xr:uid="{951E674E-8BE3-4E69-8A56-FEBBFE7BBEA0}"/>
    <cellStyle name="Input 6 4 12" xfId="17848" xr:uid="{8D934E9D-2B27-4E80-8A56-E032DDD3DC7C}"/>
    <cellStyle name="Input 6 4 2" xfId="17849" xr:uid="{3EF9553F-D46C-4AE7-A99A-DF0AEED29B63}"/>
    <cellStyle name="Input 6 4 2 10" xfId="17850" xr:uid="{9AACE209-5E71-4BE6-B10E-FDB72D87B81A}"/>
    <cellStyle name="Input 6 4 2 10 2" xfId="17851" xr:uid="{25FF98B5-21D1-4ECB-BA87-31A5BA5BEF3C}"/>
    <cellStyle name="Input 6 4 2 11" xfId="17852" xr:uid="{201FA247-A512-4701-95E9-F0AB77381CA0}"/>
    <cellStyle name="Input 6 4 2 2" xfId="17853" xr:uid="{60B7EC30-757B-4515-B3B4-B8A71A889E26}"/>
    <cellStyle name="Input 6 4 2 2 2" xfId="17854" xr:uid="{9BA54333-D534-4DD2-8D2D-B82752D3441C}"/>
    <cellStyle name="Input 6 4 2 2 3" xfId="17855" xr:uid="{95228C3B-1E02-4144-A66E-4A55E6C7CE14}"/>
    <cellStyle name="Input 6 4 2 2 4" xfId="17856" xr:uid="{F29E0572-4BFA-49DB-AF22-2399737783D2}"/>
    <cellStyle name="Input 6 4 2 3" xfId="17857" xr:uid="{244A4BC3-8908-4786-A8A3-33E348FD7455}"/>
    <cellStyle name="Input 6 4 2 3 2" xfId="17858" xr:uid="{AE0AE487-EDB4-4403-84B6-4F7A86F60CCF}"/>
    <cellStyle name="Input 6 4 2 3 3" xfId="17859" xr:uid="{728C5919-8AAD-497E-9141-6CB400B3E7D9}"/>
    <cellStyle name="Input 6 4 2 4" xfId="17860" xr:uid="{A9540322-E856-43A9-8886-A7FF990D13F1}"/>
    <cellStyle name="Input 6 4 2 4 2" xfId="17861" xr:uid="{BC0925FF-098E-4810-9DC5-A5AE4244FE9C}"/>
    <cellStyle name="Input 6 4 2 4 3" xfId="17862" xr:uid="{D719DC31-C31B-4E07-AA3F-45B95C5B6691}"/>
    <cellStyle name="Input 6 4 2 5" xfId="17863" xr:uid="{3B5E4834-3C24-4035-BC06-E33C45611144}"/>
    <cellStyle name="Input 6 4 2 5 2" xfId="17864" xr:uid="{6F8E4477-89F9-4DDC-AD14-E799732BA104}"/>
    <cellStyle name="Input 6 4 2 5 3" xfId="17865" xr:uid="{65CAD710-AE55-4075-BA56-5EDB1150415E}"/>
    <cellStyle name="Input 6 4 2 6" xfId="17866" xr:uid="{6F6934C1-7923-43B4-8065-521BA24927DC}"/>
    <cellStyle name="Input 6 4 2 6 2" xfId="17867" xr:uid="{365A9701-D21B-443C-A3A3-8F7BE5E95FF7}"/>
    <cellStyle name="Input 6 4 2 6 3" xfId="17868" xr:uid="{D8F7059F-7880-4811-8D65-E6B8975EA8DE}"/>
    <cellStyle name="Input 6 4 2 7" xfId="17869" xr:uid="{B3533A1C-51B5-436C-90DC-BD645FADA955}"/>
    <cellStyle name="Input 6 4 2 7 2" xfId="17870" xr:uid="{D41055B9-0B7A-4777-9B5C-5D85343F737B}"/>
    <cellStyle name="Input 6 4 2 7 3" xfId="17871" xr:uid="{75CE875E-8F7E-4333-9867-4A322F802504}"/>
    <cellStyle name="Input 6 4 2 8" xfId="17872" xr:uid="{736F3707-48CE-4364-B6BA-207AF00CEBD7}"/>
    <cellStyle name="Input 6 4 2 8 2" xfId="17873" xr:uid="{5460E6E9-C579-45C4-AC32-324C7BFCACD5}"/>
    <cellStyle name="Input 6 4 2 8 3" xfId="17874" xr:uid="{205582DF-C074-4977-93A6-B208FCF54DB2}"/>
    <cellStyle name="Input 6 4 2 9" xfId="17875" xr:uid="{EC76F7FA-5C38-4512-BF15-1ECA00E25006}"/>
    <cellStyle name="Input 6 4 2 9 2" xfId="17876" xr:uid="{B99C3F13-3F85-40E8-8CD7-9ABAD439EAE8}"/>
    <cellStyle name="Input 6 4 2 9 3" xfId="17877" xr:uid="{7A3DD03C-B80C-41A6-8072-E391B576B7FF}"/>
    <cellStyle name="Input 6 4 3" xfId="17878" xr:uid="{9E30A8DC-8A4F-4701-A214-269EA809B819}"/>
    <cellStyle name="Input 6 4 3 2" xfId="17879" xr:uid="{79251273-86B6-4101-B1FF-3E8CA47E2659}"/>
    <cellStyle name="Input 6 4 3 3" xfId="17880" xr:uid="{E0FE0334-2274-4B9F-B310-0B7BA4AF340C}"/>
    <cellStyle name="Input 6 4 3 4" xfId="17881" xr:uid="{15EDCE92-1823-4815-95A8-5CBC997576FD}"/>
    <cellStyle name="Input 6 4 4" xfId="17882" xr:uid="{EDFE456D-88D6-4704-9091-C920545BD6E9}"/>
    <cellStyle name="Input 6 4 4 2" xfId="17883" xr:uid="{7EB7DCD2-CA7C-435F-96A2-68B19E15C7FD}"/>
    <cellStyle name="Input 6 4 4 3" xfId="17884" xr:uid="{247F0F40-9CED-45F1-A276-08869895DB94}"/>
    <cellStyle name="Input 6 4 5" xfId="17885" xr:uid="{2AF6A4DE-E3FB-4785-97B0-3F399026CBC7}"/>
    <cellStyle name="Input 6 4 5 2" xfId="17886" xr:uid="{85492AA7-4350-45C2-955E-EE8853B1CE7F}"/>
    <cellStyle name="Input 6 4 5 3" xfId="17887" xr:uid="{77989693-6687-4221-B483-30F7A12C0C39}"/>
    <cellStyle name="Input 6 4 6" xfId="17888" xr:uid="{4848FA42-B438-409B-BAD9-D1415C303586}"/>
    <cellStyle name="Input 6 4 6 2" xfId="17889" xr:uid="{CA4C631A-E564-4B7E-B217-11995D4F8423}"/>
    <cellStyle name="Input 6 4 6 3" xfId="17890" xr:uid="{4ED1EEE1-1946-444F-BB2E-02D27B304E55}"/>
    <cellStyle name="Input 6 4 7" xfId="17891" xr:uid="{D55FD11A-DD2C-4F35-BF3B-DF1361715462}"/>
    <cellStyle name="Input 6 4 7 2" xfId="17892" xr:uid="{6EFEB6E1-EE45-49F3-B64D-6B8D07AE4A50}"/>
    <cellStyle name="Input 6 4 7 3" xfId="17893" xr:uid="{EBC202B1-9111-4026-902D-A16FDFAFFCD8}"/>
    <cellStyle name="Input 6 4 8" xfId="17894" xr:uid="{FCDF5799-655C-4247-9676-39E622CF1DFD}"/>
    <cellStyle name="Input 6 4 8 2" xfId="17895" xr:uid="{AD4F7480-8540-422D-9FC1-86464F7C8FB5}"/>
    <cellStyle name="Input 6 4 8 3" xfId="17896" xr:uid="{487461CA-BE6E-457B-A107-C389B62F51D0}"/>
    <cellStyle name="Input 6 4 9" xfId="17897" xr:uid="{1A87674D-F295-49B2-BD1A-EDD3D9FD885D}"/>
    <cellStyle name="Input 6 4 9 2" xfId="17898" xr:uid="{CC7C9C9E-AC88-411C-8329-B00F6E699051}"/>
    <cellStyle name="Input 6 4 9 3" xfId="17899" xr:uid="{84C3F404-F761-43C0-A250-65F0A0EF79BE}"/>
    <cellStyle name="Input 6 5" xfId="17900" xr:uid="{0BFEFEDF-ED9D-45FA-8E40-268C63548F12}"/>
    <cellStyle name="Input 6 5 10" xfId="17901" xr:uid="{227A576A-4B53-439D-8BC4-C49775F32E23}"/>
    <cellStyle name="Input 6 5 10 2" xfId="17902" xr:uid="{5020DCB3-CB51-40E2-8E25-C5E00B78AD9D}"/>
    <cellStyle name="Input 6 5 10 3" xfId="17903" xr:uid="{B544C35F-FFB1-41CC-90FD-9C163F8B7405}"/>
    <cellStyle name="Input 6 5 11" xfId="17904" xr:uid="{F850D30F-5B6D-4C5C-924B-E56B48BEA8CB}"/>
    <cellStyle name="Input 6 5 11 2" xfId="17905" xr:uid="{518C135D-8A78-4F05-8517-448C96B538C8}"/>
    <cellStyle name="Input 6 5 12" xfId="17906" xr:uid="{4998B82F-7A30-43CE-BCB6-9867941A948A}"/>
    <cellStyle name="Input 6 5 2" xfId="17907" xr:uid="{D57B3E78-60E8-43B6-84CB-E35E0F63BDDB}"/>
    <cellStyle name="Input 6 5 2 10" xfId="17908" xr:uid="{B8DE073F-21AC-4DE0-9475-9DD25C5CA995}"/>
    <cellStyle name="Input 6 5 2 10 2" xfId="17909" xr:uid="{CEEA079A-9857-41E3-88F5-3418E79D18C5}"/>
    <cellStyle name="Input 6 5 2 11" xfId="17910" xr:uid="{FD52A3EC-B573-47F5-996A-4A4CEC269292}"/>
    <cellStyle name="Input 6 5 2 2" xfId="17911" xr:uid="{1C1CE5C4-B6CE-4530-B7F1-0766B154C099}"/>
    <cellStyle name="Input 6 5 2 2 2" xfId="17912" xr:uid="{5F2FC099-DFAC-4840-9F60-7C10E7A9DC9B}"/>
    <cellStyle name="Input 6 5 2 2 3" xfId="17913" xr:uid="{7AEE474B-31BA-4E6B-BFF8-763181481CFA}"/>
    <cellStyle name="Input 6 5 2 2 4" xfId="17914" xr:uid="{507C3C9A-CB78-4A7D-8F60-34BD08324573}"/>
    <cellStyle name="Input 6 5 2 3" xfId="17915" xr:uid="{10335782-3534-4897-8745-5950D9B0962C}"/>
    <cellStyle name="Input 6 5 2 3 2" xfId="17916" xr:uid="{5844CBCD-C756-4DBB-9D43-A813CEAA74AE}"/>
    <cellStyle name="Input 6 5 2 3 3" xfId="17917" xr:uid="{F54F799A-D1A2-468D-A062-C4CAE511356B}"/>
    <cellStyle name="Input 6 5 2 4" xfId="17918" xr:uid="{A30114B7-9C29-4F46-B66A-801F4B053F3B}"/>
    <cellStyle name="Input 6 5 2 4 2" xfId="17919" xr:uid="{63203BE1-794D-481C-BBA7-67C3400ABB80}"/>
    <cellStyle name="Input 6 5 2 4 3" xfId="17920" xr:uid="{96B7A882-3D54-4E44-9E7D-FA75FBF38474}"/>
    <cellStyle name="Input 6 5 2 5" xfId="17921" xr:uid="{259EBEEA-A70E-4C53-8022-AEEB7AEE95FE}"/>
    <cellStyle name="Input 6 5 2 5 2" xfId="17922" xr:uid="{B495530D-484C-4B8F-BC78-B272AAD778F9}"/>
    <cellStyle name="Input 6 5 2 5 3" xfId="17923" xr:uid="{32B4DDF8-9109-42F2-A651-D5667C9BE420}"/>
    <cellStyle name="Input 6 5 2 6" xfId="17924" xr:uid="{41260148-8629-4BD5-9331-D985A9C0C87B}"/>
    <cellStyle name="Input 6 5 2 6 2" xfId="17925" xr:uid="{4AC3194A-7A11-489A-AD24-BA70CD65824D}"/>
    <cellStyle name="Input 6 5 2 6 3" xfId="17926" xr:uid="{6CCFFE01-BE2E-4F1E-8875-12EF5C175EA4}"/>
    <cellStyle name="Input 6 5 2 7" xfId="17927" xr:uid="{B0816A0C-33D5-4090-86F3-B45DF364A2A2}"/>
    <cellStyle name="Input 6 5 2 7 2" xfId="17928" xr:uid="{019C34C5-5671-48D1-880E-61943E422532}"/>
    <cellStyle name="Input 6 5 2 7 3" xfId="17929" xr:uid="{3AECDAAC-768A-4E42-8EE5-A6BBB445643D}"/>
    <cellStyle name="Input 6 5 2 8" xfId="17930" xr:uid="{01EB2421-7D9A-4ED5-93D9-69A63D6E2798}"/>
    <cellStyle name="Input 6 5 2 8 2" xfId="17931" xr:uid="{EC055053-0907-4CEB-8693-26A87C8CD5C1}"/>
    <cellStyle name="Input 6 5 2 8 3" xfId="17932" xr:uid="{AE04D975-1019-48FD-AF33-592AFDD0A0D0}"/>
    <cellStyle name="Input 6 5 2 9" xfId="17933" xr:uid="{B7CA89DB-5E96-42E0-BA09-B7A7E722F36F}"/>
    <cellStyle name="Input 6 5 2 9 2" xfId="17934" xr:uid="{54AB6752-0A17-4AC7-BA12-9586BC9EAA30}"/>
    <cellStyle name="Input 6 5 2 9 3" xfId="17935" xr:uid="{5D7B751F-D559-48A4-A137-D1B0F285F81F}"/>
    <cellStyle name="Input 6 5 3" xfId="17936" xr:uid="{5F257321-68A0-425A-8F0F-7C88E556F081}"/>
    <cellStyle name="Input 6 5 3 2" xfId="17937" xr:uid="{110369EB-E0FA-4887-8DCE-BAEE7AAA8CAD}"/>
    <cellStyle name="Input 6 5 3 3" xfId="17938" xr:uid="{8C3992B6-E72E-45F1-B39D-07DA10B330F7}"/>
    <cellStyle name="Input 6 5 3 4" xfId="17939" xr:uid="{701B6856-34C1-4A26-BABF-A34F7230182C}"/>
    <cellStyle name="Input 6 5 4" xfId="17940" xr:uid="{49DD9736-1D0C-4C95-860C-A4BFC90B2E3F}"/>
    <cellStyle name="Input 6 5 4 2" xfId="17941" xr:uid="{13F46A1F-D2F0-4F85-BE8D-7D72ED99AB8D}"/>
    <cellStyle name="Input 6 5 4 3" xfId="17942" xr:uid="{1D704360-2AB8-4ADA-82A0-116AC3A5A043}"/>
    <cellStyle name="Input 6 5 5" xfId="17943" xr:uid="{66F17953-6C87-4706-8739-7FBA60067D7E}"/>
    <cellStyle name="Input 6 5 5 2" xfId="17944" xr:uid="{3EE77276-9B54-4A93-A2BA-FDCA679D2AFB}"/>
    <cellStyle name="Input 6 5 5 3" xfId="17945" xr:uid="{D0884B57-10DA-4763-B386-67DDFAD4DA82}"/>
    <cellStyle name="Input 6 5 6" xfId="17946" xr:uid="{1BCE280A-6718-4CBE-A2C4-4AE9BBD97B59}"/>
    <cellStyle name="Input 6 5 6 2" xfId="17947" xr:uid="{2DC74405-A4FA-4F91-898E-7B751B5DCEC8}"/>
    <cellStyle name="Input 6 5 6 3" xfId="17948" xr:uid="{31AFB931-6F35-41DA-8219-AAD5B52F1EFC}"/>
    <cellStyle name="Input 6 5 7" xfId="17949" xr:uid="{45510848-2875-4D37-A6BD-93FA540EBA45}"/>
    <cellStyle name="Input 6 5 7 2" xfId="17950" xr:uid="{6B4FE6DB-E8C0-4F2A-80AB-DDEF614276F0}"/>
    <cellStyle name="Input 6 5 7 3" xfId="17951" xr:uid="{3E04B9F4-D5F3-4C1C-9CA5-EBF6D92E08B7}"/>
    <cellStyle name="Input 6 5 8" xfId="17952" xr:uid="{7E37D71E-4DE3-4873-B560-EB0D0EFC42F4}"/>
    <cellStyle name="Input 6 5 8 2" xfId="17953" xr:uid="{1D7451B9-F18A-4781-8C12-ADD1744B235A}"/>
    <cellStyle name="Input 6 5 8 3" xfId="17954" xr:uid="{082540DE-1235-42BD-A176-AA42177543DB}"/>
    <cellStyle name="Input 6 5 9" xfId="17955" xr:uid="{CC559469-260E-4ECA-91E9-524A3613D8B1}"/>
    <cellStyle name="Input 6 5 9 2" xfId="17956" xr:uid="{AF91080C-B2D7-4202-8A32-B85CC0138AE0}"/>
    <cellStyle name="Input 6 5 9 3" xfId="17957" xr:uid="{B7E6AFB2-A788-4A38-B654-57909A691B8C}"/>
    <cellStyle name="Input 6 6" xfId="17958" xr:uid="{C975EF78-50B1-44C4-A902-6BE94C9DD37F}"/>
    <cellStyle name="Input 6 6 10" xfId="17959" xr:uid="{D169F5B1-FA17-4636-9B4F-E429EBD0E31E}"/>
    <cellStyle name="Input 6 6 10 2" xfId="17960" xr:uid="{BEBCD422-99E9-4587-B1E2-885D53EAAAF7}"/>
    <cellStyle name="Input 6 6 10 3" xfId="17961" xr:uid="{D3BE20C7-3417-412E-9BFE-4C247C8B7258}"/>
    <cellStyle name="Input 6 6 11" xfId="17962" xr:uid="{7DD03CDE-86F4-4D15-987E-B051BA486E91}"/>
    <cellStyle name="Input 6 6 11 2" xfId="17963" xr:uid="{44A1E7B4-05DE-44C4-B3C3-7EBBF0804DD6}"/>
    <cellStyle name="Input 6 6 12" xfId="17964" xr:uid="{51A760E5-DD05-4EBD-8AD9-5A8FDFDC96B3}"/>
    <cellStyle name="Input 6 6 2" xfId="17965" xr:uid="{853E222C-587E-4FD6-8383-31412AC4A097}"/>
    <cellStyle name="Input 6 6 2 10" xfId="17966" xr:uid="{5FDA11D5-1F70-40AF-BB58-129D05E5C6BD}"/>
    <cellStyle name="Input 6 6 2 10 2" xfId="17967" xr:uid="{4ED91DB6-B3C1-4141-A3BB-EAAC34FB8982}"/>
    <cellStyle name="Input 6 6 2 11" xfId="17968" xr:uid="{CAB94D86-9A19-4A1E-AF3D-81BBA77C3C90}"/>
    <cellStyle name="Input 6 6 2 2" xfId="17969" xr:uid="{BC5C7D91-5A58-45DC-A8A7-6A89E8CE3E4C}"/>
    <cellStyle name="Input 6 6 2 2 2" xfId="17970" xr:uid="{2F8B7071-7E1F-4FE8-A9F2-8AAD5443C05F}"/>
    <cellStyle name="Input 6 6 2 2 3" xfId="17971" xr:uid="{72395B44-A5B2-484C-B24D-E664223EFC9A}"/>
    <cellStyle name="Input 6 6 2 2 4" xfId="17972" xr:uid="{E396DC64-A4A0-4E45-A756-A853E3719A2B}"/>
    <cellStyle name="Input 6 6 2 3" xfId="17973" xr:uid="{A97FDD97-C530-4CA9-A345-69526B30ACFD}"/>
    <cellStyle name="Input 6 6 2 3 2" xfId="17974" xr:uid="{40CD16C1-380B-4191-ABFA-BBD4B58DA508}"/>
    <cellStyle name="Input 6 6 2 3 3" xfId="17975" xr:uid="{E07FB6E4-F53B-48A1-AEE8-93875786FAAD}"/>
    <cellStyle name="Input 6 6 2 4" xfId="17976" xr:uid="{03FED811-789A-489A-9684-E7C4C466E58C}"/>
    <cellStyle name="Input 6 6 2 4 2" xfId="17977" xr:uid="{7A23AD6C-7B46-4E43-A57F-ADA6A704280A}"/>
    <cellStyle name="Input 6 6 2 4 3" xfId="17978" xr:uid="{73AB0F12-E55A-47B4-9644-BCE8ECFAF7BB}"/>
    <cellStyle name="Input 6 6 2 5" xfId="17979" xr:uid="{BA74D47B-5DB1-4DD2-8DCD-A7F82FD83D0C}"/>
    <cellStyle name="Input 6 6 2 5 2" xfId="17980" xr:uid="{8DD5097C-7CB1-4D13-BF55-480FDF2015C2}"/>
    <cellStyle name="Input 6 6 2 5 3" xfId="17981" xr:uid="{A79346F2-DCC5-49F2-BDC5-91920F240F51}"/>
    <cellStyle name="Input 6 6 2 6" xfId="17982" xr:uid="{D843BB88-AA1D-4A1E-9D78-B41E3E2D2A91}"/>
    <cellStyle name="Input 6 6 2 6 2" xfId="17983" xr:uid="{80BBC311-A955-4754-9F9E-380C148A22EC}"/>
    <cellStyle name="Input 6 6 2 6 3" xfId="17984" xr:uid="{5024447F-D0DB-42E0-BDB1-5A7DB32C1BBA}"/>
    <cellStyle name="Input 6 6 2 7" xfId="17985" xr:uid="{E8FD3752-DB5A-435C-8E7F-FDAADE255697}"/>
    <cellStyle name="Input 6 6 2 7 2" xfId="17986" xr:uid="{41DCCF4E-DCB2-4634-B2F6-C47C09CBCEDC}"/>
    <cellStyle name="Input 6 6 2 7 3" xfId="17987" xr:uid="{1766086D-78CE-4AA1-9C51-DBE3CB7EEEF1}"/>
    <cellStyle name="Input 6 6 2 8" xfId="17988" xr:uid="{EC9E94CE-2EE4-4C2C-919C-8F538B15BB04}"/>
    <cellStyle name="Input 6 6 2 8 2" xfId="17989" xr:uid="{FCD8BC85-F3F4-4674-98D2-039D0D99A604}"/>
    <cellStyle name="Input 6 6 2 8 3" xfId="17990" xr:uid="{D6176F97-4BA7-4669-A672-53535E7AFDC7}"/>
    <cellStyle name="Input 6 6 2 9" xfId="17991" xr:uid="{D05DE1C4-6006-4782-8FE5-9C17ED120D1F}"/>
    <cellStyle name="Input 6 6 2 9 2" xfId="17992" xr:uid="{44C30C12-CB4E-4FB5-9346-11783FA817F4}"/>
    <cellStyle name="Input 6 6 2 9 3" xfId="17993" xr:uid="{4A18010D-7AA5-4278-8BF1-9FF4D1E61E9E}"/>
    <cellStyle name="Input 6 6 3" xfId="17994" xr:uid="{767BF412-E380-466D-85D9-CDA1007B37F1}"/>
    <cellStyle name="Input 6 6 3 2" xfId="17995" xr:uid="{582D6037-ED74-4992-A165-53CD3C2EA7F3}"/>
    <cellStyle name="Input 6 6 3 3" xfId="17996" xr:uid="{469F1B97-F98E-4C9D-ADFD-900919FF1E70}"/>
    <cellStyle name="Input 6 6 3 4" xfId="17997" xr:uid="{3486BEFF-63F1-4BCD-ADE0-7359B083FC12}"/>
    <cellStyle name="Input 6 6 4" xfId="17998" xr:uid="{FC53F730-F7C1-4DBD-99D5-37A14128C135}"/>
    <cellStyle name="Input 6 6 4 2" xfId="17999" xr:uid="{9EDD9F5C-6321-480A-B798-8576E0C1402E}"/>
    <cellStyle name="Input 6 6 4 3" xfId="18000" xr:uid="{A61231BA-BCB5-4DE4-87A4-65F0BEB64051}"/>
    <cellStyle name="Input 6 6 5" xfId="18001" xr:uid="{30902590-83AF-4A4C-892B-BB5234B95893}"/>
    <cellStyle name="Input 6 6 5 2" xfId="18002" xr:uid="{ACC4AAC5-49D8-4AD5-801C-2A1F97FAA1BD}"/>
    <cellStyle name="Input 6 6 5 3" xfId="18003" xr:uid="{CA9C6E73-A939-4BB9-BE8E-DFD706F83F97}"/>
    <cellStyle name="Input 6 6 6" xfId="18004" xr:uid="{9698F8C8-F138-4B96-BDFF-16C628F3F97E}"/>
    <cellStyle name="Input 6 6 6 2" xfId="18005" xr:uid="{2F558A26-87BD-4BFC-9DD1-43CB2C42ECE3}"/>
    <cellStyle name="Input 6 6 6 3" xfId="18006" xr:uid="{8969C4C0-3BE2-451D-89A1-74FC6197CDA2}"/>
    <cellStyle name="Input 6 6 7" xfId="18007" xr:uid="{47F3FCE4-5CCB-4337-A526-B27DE1E23872}"/>
    <cellStyle name="Input 6 6 7 2" xfId="18008" xr:uid="{41DE45A8-4AED-4665-B7DA-22D31A2A4B6C}"/>
    <cellStyle name="Input 6 6 7 3" xfId="18009" xr:uid="{4D39626B-F121-4F92-A810-5E9D06843166}"/>
    <cellStyle name="Input 6 6 8" xfId="18010" xr:uid="{8F9DBBC1-F019-4B8D-8CDD-ABDA1C76DCB0}"/>
    <cellStyle name="Input 6 6 8 2" xfId="18011" xr:uid="{9EAA3AA1-E57B-49BC-8AB6-CA85500B1004}"/>
    <cellStyle name="Input 6 6 8 3" xfId="18012" xr:uid="{84D88605-1C0B-40B0-9197-E89E702DA548}"/>
    <cellStyle name="Input 6 6 9" xfId="18013" xr:uid="{4D2FC6FC-6849-4874-9084-A3D049304C76}"/>
    <cellStyle name="Input 6 6 9 2" xfId="18014" xr:uid="{89501102-B522-4D9F-8F9F-EC792A544FD2}"/>
    <cellStyle name="Input 6 6 9 3" xfId="18015" xr:uid="{90D6D4F1-FDB6-45AA-AF8A-8FC997E515E6}"/>
    <cellStyle name="Input 6 7" xfId="18016" xr:uid="{7D2B05DE-05D1-4A31-BFD9-520883B60004}"/>
    <cellStyle name="Input 6 7 10" xfId="18017" xr:uid="{F004871A-026F-48FB-8C78-0A2ABA45AF6F}"/>
    <cellStyle name="Input 6 7 10 2" xfId="18018" xr:uid="{456D0D64-DB97-4E33-8499-B796796C464F}"/>
    <cellStyle name="Input 6 7 10 3" xfId="18019" xr:uid="{A40746C0-CDD6-40DA-A4AF-9407C5550843}"/>
    <cellStyle name="Input 6 7 11" xfId="18020" xr:uid="{07E0B65F-D8D0-4F05-8CCE-8E96C28C2A6E}"/>
    <cellStyle name="Input 6 7 11 2" xfId="18021" xr:uid="{ABC18EB6-2103-4F40-A4DB-643251345F2D}"/>
    <cellStyle name="Input 6 7 12" xfId="18022" xr:uid="{7A3AA54C-D792-4931-8442-032BF814F061}"/>
    <cellStyle name="Input 6 7 2" xfId="18023" xr:uid="{FF4A3FC5-AB1D-47CC-94AF-AF47E7AE6EC3}"/>
    <cellStyle name="Input 6 7 2 10" xfId="18024" xr:uid="{940F83D3-895C-4977-B49A-C19A9A5DD5BB}"/>
    <cellStyle name="Input 6 7 2 10 2" xfId="18025" xr:uid="{B9EBE4F2-C6E9-4258-8DA6-5ACF920DD62B}"/>
    <cellStyle name="Input 6 7 2 11" xfId="18026" xr:uid="{5BB7932C-0D83-454A-84E8-4E694D944F9E}"/>
    <cellStyle name="Input 6 7 2 2" xfId="18027" xr:uid="{F638E0F5-8C3E-4BAB-AA3F-1B23D5B2AD2D}"/>
    <cellStyle name="Input 6 7 2 2 2" xfId="18028" xr:uid="{1E86252E-2750-4D0A-9502-342694867B0D}"/>
    <cellStyle name="Input 6 7 2 2 3" xfId="18029" xr:uid="{D731FADE-B10F-4EE2-BAAF-A9735EAF1BD0}"/>
    <cellStyle name="Input 6 7 2 2 4" xfId="18030" xr:uid="{DCE773FE-B4AE-4C79-B13E-3F1377B6A329}"/>
    <cellStyle name="Input 6 7 2 3" xfId="18031" xr:uid="{21AF2AB0-9FB2-4EC1-B2FB-3F9B98B5ED8A}"/>
    <cellStyle name="Input 6 7 2 3 2" xfId="18032" xr:uid="{F03553C1-5F80-4623-8192-4B161F3BF6B1}"/>
    <cellStyle name="Input 6 7 2 3 3" xfId="18033" xr:uid="{5483A9AF-78F0-4166-BDE0-A785094A59FB}"/>
    <cellStyle name="Input 6 7 2 4" xfId="18034" xr:uid="{E630D858-E59A-4C82-B534-D1A7A8F87467}"/>
    <cellStyle name="Input 6 7 2 4 2" xfId="18035" xr:uid="{96534765-2182-4E5E-8330-BE3CBF8D2F47}"/>
    <cellStyle name="Input 6 7 2 4 3" xfId="18036" xr:uid="{FB25BC15-45C2-4BD4-B222-DF980E7F50BD}"/>
    <cellStyle name="Input 6 7 2 5" xfId="18037" xr:uid="{58F39B99-AD9C-433C-A5B9-8D203EEB1B66}"/>
    <cellStyle name="Input 6 7 2 5 2" xfId="18038" xr:uid="{9C354E1E-6B4F-4960-99FE-0F05CC66A0C2}"/>
    <cellStyle name="Input 6 7 2 5 3" xfId="18039" xr:uid="{887A5C36-3D31-49D0-92CA-A71ACFD15C67}"/>
    <cellStyle name="Input 6 7 2 6" xfId="18040" xr:uid="{1D6FD479-0327-4DC5-87B0-31FCEAD21D4C}"/>
    <cellStyle name="Input 6 7 2 6 2" xfId="18041" xr:uid="{A307E741-445B-4C58-B2F4-1E807FE39FCA}"/>
    <cellStyle name="Input 6 7 2 6 3" xfId="18042" xr:uid="{01CE3471-D4CE-4386-96C7-512264A8E4BD}"/>
    <cellStyle name="Input 6 7 2 7" xfId="18043" xr:uid="{C4E3683D-5481-4537-A3D7-A871A097E0D2}"/>
    <cellStyle name="Input 6 7 2 7 2" xfId="18044" xr:uid="{2A02385F-BE80-4721-A9F9-7759BB366060}"/>
    <cellStyle name="Input 6 7 2 7 3" xfId="18045" xr:uid="{3F70F5BE-090C-455B-9A0E-4CB348682539}"/>
    <cellStyle name="Input 6 7 2 8" xfId="18046" xr:uid="{62EB51DC-9EB2-457D-906F-E1C6BBADB56E}"/>
    <cellStyle name="Input 6 7 2 8 2" xfId="18047" xr:uid="{4ADFD1C4-B4BC-47B4-BDDC-898400A0B2B6}"/>
    <cellStyle name="Input 6 7 2 8 3" xfId="18048" xr:uid="{94624B7D-0C06-4323-B7EE-BE0AA09F261B}"/>
    <cellStyle name="Input 6 7 2 9" xfId="18049" xr:uid="{21E2DE75-29A2-4947-95BB-0E40E06F427D}"/>
    <cellStyle name="Input 6 7 2 9 2" xfId="18050" xr:uid="{254324F7-E8FF-4CE2-B6EA-A32E80054C01}"/>
    <cellStyle name="Input 6 7 2 9 3" xfId="18051" xr:uid="{EF9BA8B9-9912-44B1-93B9-D3BC1E7D5D6A}"/>
    <cellStyle name="Input 6 7 3" xfId="18052" xr:uid="{F0294881-366B-4940-82A3-541F8177C92E}"/>
    <cellStyle name="Input 6 7 3 2" xfId="18053" xr:uid="{D1F5F7B5-E731-4D29-A895-279FB9BFE0A4}"/>
    <cellStyle name="Input 6 7 3 3" xfId="18054" xr:uid="{DDDDB452-DA3C-4DCB-9455-B64AB456C43D}"/>
    <cellStyle name="Input 6 7 3 4" xfId="18055" xr:uid="{CE91E4CC-A43A-44A3-BF46-DE8B14DD5390}"/>
    <cellStyle name="Input 6 7 4" xfId="18056" xr:uid="{86EF187F-52A1-48B9-969C-BB815F8A234B}"/>
    <cellStyle name="Input 6 7 4 2" xfId="18057" xr:uid="{204F0027-4487-4B3B-89F2-D175B87A349D}"/>
    <cellStyle name="Input 6 7 4 3" xfId="18058" xr:uid="{6916F46D-BE29-44A4-905A-3D0D22AA58D7}"/>
    <cellStyle name="Input 6 7 5" xfId="18059" xr:uid="{4873056E-A5C0-42F4-9BA3-EA71F830FDB1}"/>
    <cellStyle name="Input 6 7 5 2" xfId="18060" xr:uid="{6C2648AD-E4DC-4FBB-81DC-2BE0926E463E}"/>
    <cellStyle name="Input 6 7 5 3" xfId="18061" xr:uid="{08DA578D-115F-4C5C-9450-18B5E6008C1C}"/>
    <cellStyle name="Input 6 7 6" xfId="18062" xr:uid="{4AD4FFA5-3CAC-4ECA-9E83-AEABFDC1FE63}"/>
    <cellStyle name="Input 6 7 6 2" xfId="18063" xr:uid="{CF0E3261-AB9C-4061-A4D0-BB66E273EB8B}"/>
    <cellStyle name="Input 6 7 6 3" xfId="18064" xr:uid="{E501E1C6-E699-41C3-A203-6FD2875B81E5}"/>
    <cellStyle name="Input 6 7 7" xfId="18065" xr:uid="{A65A0BB6-3BE3-4F92-8A05-E77924C5C897}"/>
    <cellStyle name="Input 6 7 7 2" xfId="18066" xr:uid="{7FCAEE57-260C-4743-A355-19453061ED78}"/>
    <cellStyle name="Input 6 7 7 3" xfId="18067" xr:uid="{3DE3EA3B-D0F0-4E9E-BEFC-54F5259A8B41}"/>
    <cellStyle name="Input 6 7 8" xfId="18068" xr:uid="{55267CCD-3305-4902-862D-0FB919017781}"/>
    <cellStyle name="Input 6 7 8 2" xfId="18069" xr:uid="{E99922C5-AF92-4FFF-B9D2-88120E91B03E}"/>
    <cellStyle name="Input 6 7 8 3" xfId="18070" xr:uid="{15C85AD5-7EE8-440D-80AE-CF9EC99C377F}"/>
    <cellStyle name="Input 6 7 9" xfId="18071" xr:uid="{2F60B8C2-80CD-4778-9B08-440963300093}"/>
    <cellStyle name="Input 6 7 9 2" xfId="18072" xr:uid="{67DD0DCA-9F32-49ED-8358-EFD65CAEC1C4}"/>
    <cellStyle name="Input 6 7 9 3" xfId="18073" xr:uid="{3BBCE964-EA88-4DF2-8E79-B816818BCF88}"/>
    <cellStyle name="Input 6 8" xfId="18074" xr:uid="{20E6312F-F66A-414B-BF9B-51335A337E80}"/>
    <cellStyle name="Input 6 8 10" xfId="18075" xr:uid="{C39D1AB0-5FC9-4DA9-815A-E6110F40ACC1}"/>
    <cellStyle name="Input 6 8 10 2" xfId="18076" xr:uid="{BAE93408-AC9C-4053-BA8F-6B65E233AD6C}"/>
    <cellStyle name="Input 6 8 10 3" xfId="18077" xr:uid="{921B9CED-6418-4F3B-9167-FAEF57181B5A}"/>
    <cellStyle name="Input 6 8 11" xfId="18078" xr:uid="{BEEF3D52-E9D7-4A70-BAA8-43246C977ABA}"/>
    <cellStyle name="Input 6 8 11 2" xfId="18079" xr:uid="{53DE9285-0FF6-4286-988F-B52CDB73A7BD}"/>
    <cellStyle name="Input 6 8 12" xfId="18080" xr:uid="{719D1473-315C-4EC5-97B1-59102078374E}"/>
    <cellStyle name="Input 6 8 2" xfId="18081" xr:uid="{158AA40F-427D-4E5A-A072-A262DB73C71E}"/>
    <cellStyle name="Input 6 8 2 10" xfId="18082" xr:uid="{C598C1EC-B749-4708-A04C-A80712EB6A0D}"/>
    <cellStyle name="Input 6 8 2 10 2" xfId="18083" xr:uid="{99D73BE8-23F8-49CC-BB40-EB1D09DBE185}"/>
    <cellStyle name="Input 6 8 2 11" xfId="18084" xr:uid="{D814A64A-3759-44EF-9B15-19561E7BBDBC}"/>
    <cellStyle name="Input 6 8 2 2" xfId="18085" xr:uid="{02E393AA-126E-4AEE-8AA8-DA24B35BF9F8}"/>
    <cellStyle name="Input 6 8 2 2 2" xfId="18086" xr:uid="{951BCAB1-311B-485C-AEAB-D2896A96393D}"/>
    <cellStyle name="Input 6 8 2 2 3" xfId="18087" xr:uid="{BBF2D8F6-BC40-4FC8-876A-A75074AB52D5}"/>
    <cellStyle name="Input 6 8 2 2 4" xfId="18088" xr:uid="{D993DB1A-B58C-475F-BFFF-0CBCB094360D}"/>
    <cellStyle name="Input 6 8 2 3" xfId="18089" xr:uid="{FFDCC22F-8938-446C-970C-5E529D627C3B}"/>
    <cellStyle name="Input 6 8 2 3 2" xfId="18090" xr:uid="{F10FB9A1-74D2-41D3-A92F-5AF2502219FA}"/>
    <cellStyle name="Input 6 8 2 3 3" xfId="18091" xr:uid="{5F961BA4-C016-4791-BE91-70AE2EFC3321}"/>
    <cellStyle name="Input 6 8 2 4" xfId="18092" xr:uid="{2D558023-C8B3-4525-BA64-C41CFB449406}"/>
    <cellStyle name="Input 6 8 2 4 2" xfId="18093" xr:uid="{36BA929D-7FED-4D52-8D63-93EFE85789D6}"/>
    <cellStyle name="Input 6 8 2 4 3" xfId="18094" xr:uid="{801BA757-DCC1-43B4-A5C2-393BE70638A3}"/>
    <cellStyle name="Input 6 8 2 5" xfId="18095" xr:uid="{CD9DC63F-9F24-42E1-BCE6-95AF0A687460}"/>
    <cellStyle name="Input 6 8 2 5 2" xfId="18096" xr:uid="{C8977820-F2C8-41A7-A61F-09CE2C88E86E}"/>
    <cellStyle name="Input 6 8 2 5 3" xfId="18097" xr:uid="{1E6C05D4-BFBC-450E-A075-0C6A91075AE2}"/>
    <cellStyle name="Input 6 8 2 6" xfId="18098" xr:uid="{44FCB7C8-420F-4EE0-8549-50EF5208B960}"/>
    <cellStyle name="Input 6 8 2 6 2" xfId="18099" xr:uid="{E756C6BD-96F5-4D68-A263-39962981D95C}"/>
    <cellStyle name="Input 6 8 2 6 3" xfId="18100" xr:uid="{4583B6D2-2A87-42AF-9E63-BC25B2DEACB0}"/>
    <cellStyle name="Input 6 8 2 7" xfId="18101" xr:uid="{5F50913D-B726-4BE4-9CA6-57661A317EFB}"/>
    <cellStyle name="Input 6 8 2 7 2" xfId="18102" xr:uid="{FA761196-26A8-4285-9D5E-06738F7B0C9C}"/>
    <cellStyle name="Input 6 8 2 7 3" xfId="18103" xr:uid="{457CE2D8-00EE-4421-B68F-F9D2733AEEF5}"/>
    <cellStyle name="Input 6 8 2 8" xfId="18104" xr:uid="{A64A06EA-BFF8-4560-A6C3-35173CE0A1CC}"/>
    <cellStyle name="Input 6 8 2 8 2" xfId="18105" xr:uid="{F32535CD-EA7C-458A-B310-16AE674D0C48}"/>
    <cellStyle name="Input 6 8 2 8 3" xfId="18106" xr:uid="{EA839B27-5E4E-43BA-834D-344A8E641D5D}"/>
    <cellStyle name="Input 6 8 2 9" xfId="18107" xr:uid="{9207BDA7-FC29-49B9-99F1-21EE9C846A27}"/>
    <cellStyle name="Input 6 8 2 9 2" xfId="18108" xr:uid="{E1DCCE76-9C6F-40D1-9400-08DA0A12CE64}"/>
    <cellStyle name="Input 6 8 2 9 3" xfId="18109" xr:uid="{90675152-0132-42C3-B53D-C05CD2200C02}"/>
    <cellStyle name="Input 6 8 3" xfId="18110" xr:uid="{802647DE-A92F-4FC0-92EA-87AA6C5B17B3}"/>
    <cellStyle name="Input 6 8 3 2" xfId="18111" xr:uid="{25FDA61C-8A07-4551-80F9-5F27ACDC9A22}"/>
    <cellStyle name="Input 6 8 3 3" xfId="18112" xr:uid="{7E41B8FC-849E-459C-9BB8-CBA2FE4B02EF}"/>
    <cellStyle name="Input 6 8 3 4" xfId="18113" xr:uid="{E1B2CBC5-CAF5-488E-89EB-BEA6EF1E69D7}"/>
    <cellStyle name="Input 6 8 4" xfId="18114" xr:uid="{8BD0F2BD-2EA2-4D35-83A8-9BDBB816E4CA}"/>
    <cellStyle name="Input 6 8 4 2" xfId="18115" xr:uid="{9DC2C28C-D05D-4544-9491-BE1A468CF56B}"/>
    <cellStyle name="Input 6 8 4 3" xfId="18116" xr:uid="{AEDE67B6-59B8-4074-95E2-78267B972727}"/>
    <cellStyle name="Input 6 8 5" xfId="18117" xr:uid="{DBD66437-D3EB-428B-BFB5-70A4CDD0627D}"/>
    <cellStyle name="Input 6 8 5 2" xfId="18118" xr:uid="{201921D9-6659-4385-94EE-16CAF0C0D57C}"/>
    <cellStyle name="Input 6 8 5 3" xfId="18119" xr:uid="{71D30329-F947-47C7-9C2D-0064C10BEC40}"/>
    <cellStyle name="Input 6 8 6" xfId="18120" xr:uid="{9DA5B0A5-AA0E-4DC9-9F7A-F21CA4E3A791}"/>
    <cellStyle name="Input 6 8 6 2" xfId="18121" xr:uid="{CED48E3A-153A-451F-B539-05E165EDB092}"/>
    <cellStyle name="Input 6 8 6 3" xfId="18122" xr:uid="{A461A0F3-8777-4F37-80D1-DC9C5CADF7AA}"/>
    <cellStyle name="Input 6 8 7" xfId="18123" xr:uid="{2518ACBA-8819-46DC-8077-A2B331B3CF90}"/>
    <cellStyle name="Input 6 8 7 2" xfId="18124" xr:uid="{48111EAC-44E3-47AF-9344-645EDCC831E6}"/>
    <cellStyle name="Input 6 8 7 3" xfId="18125" xr:uid="{EAA5B8C3-033A-4303-A3B8-7AA456C01FD7}"/>
    <cellStyle name="Input 6 8 8" xfId="18126" xr:uid="{B0E684CD-AC81-4299-A9F5-76DE6952DAB5}"/>
    <cellStyle name="Input 6 8 8 2" xfId="18127" xr:uid="{E0B017C6-F7C6-4CD6-B8EA-71CC4208669A}"/>
    <cellStyle name="Input 6 8 8 3" xfId="18128" xr:uid="{D5CDC0A1-427E-4BA9-AB0F-2F9EC336FF0A}"/>
    <cellStyle name="Input 6 8 9" xfId="18129" xr:uid="{41777959-CEE6-4A83-9162-AC8F2C3EFE84}"/>
    <cellStyle name="Input 6 8 9 2" xfId="18130" xr:uid="{E5584CCE-9F00-440D-B38F-26A1C4A1756D}"/>
    <cellStyle name="Input 6 8 9 3" xfId="18131" xr:uid="{9A48D3B6-7238-40BF-B731-9A0812E7F6B7}"/>
    <cellStyle name="Input 6 9" xfId="18132" xr:uid="{23826395-FE1B-483E-B389-1D9EBA93DB77}"/>
    <cellStyle name="Input 6 9 10" xfId="18133" xr:uid="{39342B74-E80B-4D20-A5BB-5708A8CDF523}"/>
    <cellStyle name="Input 6 9 10 2" xfId="18134" xr:uid="{56A91D4D-7498-44D1-A65F-404402263388}"/>
    <cellStyle name="Input 6 9 10 3" xfId="18135" xr:uid="{51B30909-76E9-4F42-B374-56035AF0791B}"/>
    <cellStyle name="Input 6 9 11" xfId="18136" xr:uid="{07209F9F-D574-4CBD-BC49-179D8C5590A7}"/>
    <cellStyle name="Input 6 9 11 2" xfId="18137" xr:uid="{3667C141-2D6C-4160-A0FE-69BA3417CDE9}"/>
    <cellStyle name="Input 6 9 12" xfId="18138" xr:uid="{1CA0152B-532A-4A90-8486-596B4468F962}"/>
    <cellStyle name="Input 6 9 2" xfId="18139" xr:uid="{98693CF9-4613-4597-98A8-AB860BCF91F6}"/>
    <cellStyle name="Input 6 9 2 10" xfId="18140" xr:uid="{43FEC1BA-06A6-49E4-BC4E-1D3A6856B355}"/>
    <cellStyle name="Input 6 9 2 10 2" xfId="18141" xr:uid="{F60AD714-E157-4FCA-A10E-C74794A164AC}"/>
    <cellStyle name="Input 6 9 2 11" xfId="18142" xr:uid="{F5B23C70-6057-4F71-A9CB-1AD1D9842936}"/>
    <cellStyle name="Input 6 9 2 2" xfId="18143" xr:uid="{5CE42E4D-0E37-4CEE-83F4-534803E7B228}"/>
    <cellStyle name="Input 6 9 2 2 2" xfId="18144" xr:uid="{7D2F635A-70C9-48B3-B1E5-F41186AC0A78}"/>
    <cellStyle name="Input 6 9 2 2 3" xfId="18145" xr:uid="{7ECEBC92-CDC9-47BB-9DAE-0AA63DE56A9D}"/>
    <cellStyle name="Input 6 9 2 2 4" xfId="18146" xr:uid="{D15D97C3-32F1-4603-AD2A-42637B99BD90}"/>
    <cellStyle name="Input 6 9 2 3" xfId="18147" xr:uid="{CA17C2C5-3992-4692-A87F-C2C8A774EFA2}"/>
    <cellStyle name="Input 6 9 2 3 2" xfId="18148" xr:uid="{4B937B0F-A702-438A-8CEA-FED21516325F}"/>
    <cellStyle name="Input 6 9 2 3 3" xfId="18149" xr:uid="{AEB47FE4-48DD-47DA-8356-A05ECC2B2BDF}"/>
    <cellStyle name="Input 6 9 2 4" xfId="18150" xr:uid="{8B6D1491-DF83-4302-B004-1A2079B7AFBA}"/>
    <cellStyle name="Input 6 9 2 4 2" xfId="18151" xr:uid="{72611350-791C-4201-8E8B-EFFF1BA30FBE}"/>
    <cellStyle name="Input 6 9 2 4 3" xfId="18152" xr:uid="{6770E9C0-E3E3-4593-8B14-B50FA06677C2}"/>
    <cellStyle name="Input 6 9 2 5" xfId="18153" xr:uid="{502C09B9-CE83-4CB8-AC1C-E5CC459ECF99}"/>
    <cellStyle name="Input 6 9 2 5 2" xfId="18154" xr:uid="{A41DFAA9-4420-4F26-AFDB-25C5657CC6D8}"/>
    <cellStyle name="Input 6 9 2 5 3" xfId="18155" xr:uid="{FD48D88B-0219-4300-9EB8-9D4A773E0C96}"/>
    <cellStyle name="Input 6 9 2 6" xfId="18156" xr:uid="{A27D8494-EB80-41F8-8DEA-128C945BF48B}"/>
    <cellStyle name="Input 6 9 2 6 2" xfId="18157" xr:uid="{78DFEFC5-8AFF-4D21-8105-EA7F9AD81033}"/>
    <cellStyle name="Input 6 9 2 6 3" xfId="18158" xr:uid="{6DBD5A45-5981-4B69-BD9E-526B7522AF85}"/>
    <cellStyle name="Input 6 9 2 7" xfId="18159" xr:uid="{42D1DF7E-5107-4348-99F0-3F68B3D27DB5}"/>
    <cellStyle name="Input 6 9 2 7 2" xfId="18160" xr:uid="{56388F09-5E49-4947-B04F-EB300336E227}"/>
    <cellStyle name="Input 6 9 2 7 3" xfId="18161" xr:uid="{BDE1DFA6-22C4-4765-B029-D3D34F1B8281}"/>
    <cellStyle name="Input 6 9 2 8" xfId="18162" xr:uid="{7805DA53-4AD7-4396-A0BB-F83EB1FACDDB}"/>
    <cellStyle name="Input 6 9 2 8 2" xfId="18163" xr:uid="{A6F61C31-C823-485A-8F45-8C8D4BAA3E62}"/>
    <cellStyle name="Input 6 9 2 8 3" xfId="18164" xr:uid="{5B253E95-D761-4812-80DC-FE7B53652EE2}"/>
    <cellStyle name="Input 6 9 2 9" xfId="18165" xr:uid="{726B33FB-2013-4221-BCFB-882C26B23FE1}"/>
    <cellStyle name="Input 6 9 2 9 2" xfId="18166" xr:uid="{4F43C2CC-0462-46F2-8343-7E576D09437E}"/>
    <cellStyle name="Input 6 9 2 9 3" xfId="18167" xr:uid="{2839587A-7B22-4994-843C-5C82CD0D9646}"/>
    <cellStyle name="Input 6 9 3" xfId="18168" xr:uid="{62F9C6FD-BDBF-4A9C-80FB-6422DBE30163}"/>
    <cellStyle name="Input 6 9 3 2" xfId="18169" xr:uid="{13761670-94E6-46F4-A5B9-DE4517BACD92}"/>
    <cellStyle name="Input 6 9 3 3" xfId="18170" xr:uid="{500CE766-49C3-483B-8ED3-805E20995742}"/>
    <cellStyle name="Input 6 9 3 4" xfId="18171" xr:uid="{06B59AF2-E931-4838-A974-4C57259E2A2E}"/>
    <cellStyle name="Input 6 9 4" xfId="18172" xr:uid="{35393193-4F3E-434B-9528-FB605D98B9C9}"/>
    <cellStyle name="Input 6 9 4 2" xfId="18173" xr:uid="{1E528182-D9F0-4116-A3CF-DA391F632C49}"/>
    <cellStyle name="Input 6 9 4 3" xfId="18174" xr:uid="{220148BC-B2C1-45B0-B476-BF63019811AB}"/>
    <cellStyle name="Input 6 9 5" xfId="18175" xr:uid="{0B522D82-77FF-4034-B6BA-C8FDD5112213}"/>
    <cellStyle name="Input 6 9 5 2" xfId="18176" xr:uid="{2B64E9FC-7C9C-4B4F-8213-33B6FE016214}"/>
    <cellStyle name="Input 6 9 5 3" xfId="18177" xr:uid="{E99B3BA7-6C79-4AEC-A3E9-1383B66980AF}"/>
    <cellStyle name="Input 6 9 6" xfId="18178" xr:uid="{C5EDBED0-DAB8-4763-9E68-AF99BF6D8403}"/>
    <cellStyle name="Input 6 9 6 2" xfId="18179" xr:uid="{7AB9621A-7778-4057-8DA0-41E91A537FF7}"/>
    <cellStyle name="Input 6 9 6 3" xfId="18180" xr:uid="{4A2A61FE-580E-43A6-A926-F29845FC0F7F}"/>
    <cellStyle name="Input 6 9 7" xfId="18181" xr:uid="{14FFCA02-156E-4F89-AE4A-422B41279C09}"/>
    <cellStyle name="Input 6 9 7 2" xfId="18182" xr:uid="{AAF71D4C-E8A0-4A03-AF4F-761690DCAEF8}"/>
    <cellStyle name="Input 6 9 7 3" xfId="18183" xr:uid="{79C8D8A3-62C3-499A-ADC8-96DA2D141B91}"/>
    <cellStyle name="Input 6 9 8" xfId="18184" xr:uid="{9C601B27-F000-404D-8137-1CC15747FD81}"/>
    <cellStyle name="Input 6 9 8 2" xfId="18185" xr:uid="{7E60CBE3-26BD-4B7A-B2E9-6B8109D6EF05}"/>
    <cellStyle name="Input 6 9 8 3" xfId="18186" xr:uid="{004520C9-36D8-4291-B44B-17E9DE658190}"/>
    <cellStyle name="Input 6 9 9" xfId="18187" xr:uid="{4D076874-3DC1-4ED6-A771-0651C040CFF5}"/>
    <cellStyle name="Input 6 9 9 2" xfId="18188" xr:uid="{F3311782-BDE9-4244-87B2-C08E004BB367}"/>
    <cellStyle name="Input 6 9 9 3" xfId="18189" xr:uid="{7EF659A4-341E-4794-A801-5DBAB4492033}"/>
    <cellStyle name="Input 7" xfId="18190" xr:uid="{5B8837A1-22CF-4068-A87F-E628C60CE045}"/>
    <cellStyle name="Input 7 10" xfId="18191" xr:uid="{DA1BD565-240A-4DA5-BCC5-E6FE47C9DC1B}"/>
    <cellStyle name="Input 7 10 2" xfId="18192" xr:uid="{BAB38872-B3A9-426E-BF95-56B479662884}"/>
    <cellStyle name="Input 7 10 3" xfId="18193" xr:uid="{A3402A64-77ED-4D69-ADC9-E5BF41362854}"/>
    <cellStyle name="Input 7 11" xfId="18194" xr:uid="{E1FF7F44-D725-4100-8DF2-FF7A1E2134DE}"/>
    <cellStyle name="Input 7 11 2" xfId="18195" xr:uid="{19DC3894-4844-4B8F-91B2-8B0132871695}"/>
    <cellStyle name="Input 7 12" xfId="18196" xr:uid="{898D8BED-87E1-4504-BF6A-4E141947F581}"/>
    <cellStyle name="Input 7 2" xfId="18197" xr:uid="{C1C3B66A-8FF9-45BB-84CF-175786724F1B}"/>
    <cellStyle name="Input 7 2 10" xfId="18198" xr:uid="{C7625157-0184-40B6-9A25-9A05EF2874CC}"/>
    <cellStyle name="Input 7 2 10 2" xfId="18199" xr:uid="{25624999-A71B-45B5-9212-7B37A130127C}"/>
    <cellStyle name="Input 7 2 11" xfId="18200" xr:uid="{E5D25CFD-6177-4A65-ADC0-8A39987BD289}"/>
    <cellStyle name="Input 7 2 12" xfId="18201" xr:uid="{F8C8D1B2-9714-4D1C-9C2B-AB9E3111A1CC}"/>
    <cellStyle name="Input 7 2 13" xfId="18202" xr:uid="{CBA9090E-FB0A-4556-91DC-E2D8DA9A5231}"/>
    <cellStyle name="Input 7 2 2" xfId="18203" xr:uid="{7D22EEA5-6F6D-4140-9A93-25BDCD9EAE9F}"/>
    <cellStyle name="Input 7 2 2 2" xfId="18204" xr:uid="{0C88FC3D-BDDE-49B5-B276-A25F1736CC89}"/>
    <cellStyle name="Input 7 2 2 3" xfId="18205" xr:uid="{481A3787-7505-43BD-8082-B7D98C53AF9E}"/>
    <cellStyle name="Input 7 2 2 4" xfId="18206" xr:uid="{263F5D1A-84FF-4DFF-B979-3C0811A6EB8E}"/>
    <cellStyle name="Input 7 2 3" xfId="18207" xr:uid="{A8478F20-CDF6-413A-B517-D7BBD9DCFA99}"/>
    <cellStyle name="Input 7 2 3 2" xfId="18208" xr:uid="{B381C011-25DA-4EBA-AD82-62E1CB3D0B95}"/>
    <cellStyle name="Input 7 2 3 3" xfId="18209" xr:uid="{7B8F6DF7-5028-44F2-B93B-472F620DBEFD}"/>
    <cellStyle name="Input 7 2 4" xfId="18210" xr:uid="{2026DED9-FFE4-4A25-A101-9C3900950155}"/>
    <cellStyle name="Input 7 2 4 2" xfId="18211" xr:uid="{6EC54CD2-08DB-4048-B67C-14F04F3C029D}"/>
    <cellStyle name="Input 7 2 4 3" xfId="18212" xr:uid="{A5C6D9DA-6880-449B-87C6-8403044F254C}"/>
    <cellStyle name="Input 7 2 5" xfId="18213" xr:uid="{5BD9D450-95D3-475D-9406-6075A556991F}"/>
    <cellStyle name="Input 7 2 5 2" xfId="18214" xr:uid="{F7586035-5451-4179-82CC-A44082001509}"/>
    <cellStyle name="Input 7 2 5 3" xfId="18215" xr:uid="{98A27738-E535-4034-8DB0-111BEAB3B342}"/>
    <cellStyle name="Input 7 2 6" xfId="18216" xr:uid="{DAFDE256-85B2-485C-A58C-094E0E6DDFFA}"/>
    <cellStyle name="Input 7 2 6 2" xfId="18217" xr:uid="{8118BA50-305B-42D1-A52F-4546A1B7AC5A}"/>
    <cellStyle name="Input 7 2 6 3" xfId="18218" xr:uid="{786C972A-D399-4E2E-965C-CF7D22F11BEB}"/>
    <cellStyle name="Input 7 2 7" xfId="18219" xr:uid="{C136590B-A649-4F40-A273-7A57DEC02230}"/>
    <cellStyle name="Input 7 2 7 2" xfId="18220" xr:uid="{239ADB98-3F0D-474C-B387-A4D4911DD1EA}"/>
    <cellStyle name="Input 7 2 7 3" xfId="18221" xr:uid="{D4D255DC-CA66-417E-8370-141261253E9F}"/>
    <cellStyle name="Input 7 2 8" xfId="18222" xr:uid="{D7436340-B1D6-4EE5-8111-252F7F4AE20D}"/>
    <cellStyle name="Input 7 2 8 2" xfId="18223" xr:uid="{3E23AECB-6642-4330-90E1-8C93C82F6B8F}"/>
    <cellStyle name="Input 7 2 8 3" xfId="18224" xr:uid="{149686A7-0502-45BF-9646-54E637FFCA62}"/>
    <cellStyle name="Input 7 2 9" xfId="18225" xr:uid="{7E3695FC-6C44-46BD-AC27-B020247787F6}"/>
    <cellStyle name="Input 7 2 9 2" xfId="18226" xr:uid="{143E9362-3DD4-4259-8B16-5AF19ACC53B1}"/>
    <cellStyle name="Input 7 2 9 3" xfId="18227" xr:uid="{25B625FD-64D9-449D-B6CD-9B997AD21D36}"/>
    <cellStyle name="Input 7 3" xfId="18228" xr:uid="{CCA86C43-FDE9-43EC-83C6-491683EDC639}"/>
    <cellStyle name="Input 7 3 2" xfId="18229" xr:uid="{FD6B9751-0422-46FE-9351-B6349370A96E}"/>
    <cellStyle name="Input 7 3 3" xfId="18230" xr:uid="{CEE09490-5556-45C5-8A8F-A249448F031D}"/>
    <cellStyle name="Input 7 3 4" xfId="18231" xr:uid="{630DEA41-4B49-4B71-8282-D2E1206618FB}"/>
    <cellStyle name="Input 7 4" xfId="18232" xr:uid="{8F1F98A0-2DCF-4668-8D78-EC4C44CB6935}"/>
    <cellStyle name="Input 7 4 2" xfId="18233" xr:uid="{1916FCEA-5512-4DF5-A33F-AEA2EA055BF3}"/>
    <cellStyle name="Input 7 4 3" xfId="18234" xr:uid="{7C03E0C4-0480-403D-816F-A028814065E7}"/>
    <cellStyle name="Input 7 5" xfId="18235" xr:uid="{A407533A-16D8-453D-B35A-3D00A2ABDDE2}"/>
    <cellStyle name="Input 7 5 2" xfId="18236" xr:uid="{1B55F7E7-F633-4EF1-BA5F-C2FD8CC1AA4B}"/>
    <cellStyle name="Input 7 5 3" xfId="18237" xr:uid="{EEC87F80-88BA-4616-B2C5-92CED79A426F}"/>
    <cellStyle name="Input 7 6" xfId="18238" xr:uid="{C4E30027-6827-4707-B16B-BDB4AB233AE7}"/>
    <cellStyle name="Input 7 6 2" xfId="18239" xr:uid="{F0198149-FE84-4FB5-AB60-729AF2905740}"/>
    <cellStyle name="Input 7 6 3" xfId="18240" xr:uid="{AFEEE780-6D8B-4303-B3F1-5DB4FA2C454A}"/>
    <cellStyle name="Input 7 7" xfId="18241" xr:uid="{884E899F-41EC-428D-A7A4-EBA654ACC7E9}"/>
    <cellStyle name="Input 7 7 2" xfId="18242" xr:uid="{9468E26B-AB47-45AE-9272-EEF43EAF3135}"/>
    <cellStyle name="Input 7 7 3" xfId="18243" xr:uid="{750863B9-1F33-42CB-AF7A-B3DF352467FA}"/>
    <cellStyle name="Input 7 8" xfId="18244" xr:uid="{646221A5-6DBD-49FA-8F50-CD5109AFE474}"/>
    <cellStyle name="Input 7 8 2" xfId="18245" xr:uid="{769F5FDA-D7B6-4C33-BB6A-C30CDE3536CA}"/>
    <cellStyle name="Input 7 8 3" xfId="18246" xr:uid="{00959F22-EF11-41A3-9BEE-1B6B5ACA429B}"/>
    <cellStyle name="Input 7 9" xfId="18247" xr:uid="{B2954501-A27E-41BC-902D-075CDD52FD63}"/>
    <cellStyle name="Input 7 9 2" xfId="18248" xr:uid="{6F6DC558-EE3E-405C-B123-673D56BB3ABC}"/>
    <cellStyle name="Input 7 9 3" xfId="18249" xr:uid="{2A70659D-1C5A-4CC0-857F-C173576ABE6B}"/>
    <cellStyle name="Input 8" xfId="18250" xr:uid="{DC2DED60-6E8C-48BB-9914-406C83CB3C90}"/>
    <cellStyle name="Input 8 10" xfId="18251" xr:uid="{CC4A4885-9FC9-43E8-BFC5-46CF2D8C6BC6}"/>
    <cellStyle name="Input 8 10 2" xfId="18252" xr:uid="{5E3FD3E7-E24D-4600-B622-65D64E60F52B}"/>
    <cellStyle name="Input 8 10 3" xfId="18253" xr:uid="{69C6F5B1-22AA-4A8F-8DA6-80501A635992}"/>
    <cellStyle name="Input 8 11" xfId="18254" xr:uid="{F8FCE0EF-CE75-47DA-A2CD-481BC71DCFED}"/>
    <cellStyle name="Input 8 11 2" xfId="18255" xr:uid="{6E6DC1DE-7662-4C8C-AC0F-4FFEE8A389FC}"/>
    <cellStyle name="Input 8 12" xfId="18256" xr:uid="{E42EC881-D318-4DFC-B55E-5ECF134FD764}"/>
    <cellStyle name="Input 8 2" xfId="18257" xr:uid="{F41D483E-4F14-4E0A-A3C4-CE7E1977849A}"/>
    <cellStyle name="Input 8 2 10" xfId="18258" xr:uid="{E79FDBF4-8BAA-43B1-9A04-DE4D2B256A34}"/>
    <cellStyle name="Input 8 2 10 2" xfId="18259" xr:uid="{A770B8F2-802B-4D5B-A772-75AC5D6F5CB4}"/>
    <cellStyle name="Input 8 2 11" xfId="18260" xr:uid="{96C757A3-64B7-47CC-92B5-B98483F620D9}"/>
    <cellStyle name="Input 8 2 12" xfId="18261" xr:uid="{A355106F-A973-4FB6-948A-846FE3EBBAF3}"/>
    <cellStyle name="Input 8 2 13" xfId="18262" xr:uid="{B2E98240-CA44-4A75-A190-589463B74B81}"/>
    <cellStyle name="Input 8 2 2" xfId="18263" xr:uid="{3B89A3E6-DF7E-4680-9DF5-B8E1347F2CA8}"/>
    <cellStyle name="Input 8 2 2 2" xfId="18264" xr:uid="{D41E9D75-613C-4790-ADDC-88DC9D394EDE}"/>
    <cellStyle name="Input 8 2 2 3" xfId="18265" xr:uid="{A526F04D-D864-4926-9176-28946FFBF7BE}"/>
    <cellStyle name="Input 8 2 2 4" xfId="18266" xr:uid="{19B9DC07-4A53-44FD-B6C5-8B0357681CB6}"/>
    <cellStyle name="Input 8 2 3" xfId="18267" xr:uid="{7E51D30C-B67B-4392-A713-2F31E5A58A99}"/>
    <cellStyle name="Input 8 2 3 2" xfId="18268" xr:uid="{D7AA9F42-2978-4680-9AFE-5D133E9832A1}"/>
    <cellStyle name="Input 8 2 3 3" xfId="18269" xr:uid="{DC77F35E-6163-40FC-B2F1-6C77F84E4031}"/>
    <cellStyle name="Input 8 2 4" xfId="18270" xr:uid="{8C026FA0-B98D-4EFA-944E-D126FE181EC6}"/>
    <cellStyle name="Input 8 2 4 2" xfId="18271" xr:uid="{95916EA2-FA38-4C3E-B8A2-CF1FE5B3E08D}"/>
    <cellStyle name="Input 8 2 4 3" xfId="18272" xr:uid="{2F3623D6-6D58-4BCF-B98F-E7FC0EF2E117}"/>
    <cellStyle name="Input 8 2 5" xfId="18273" xr:uid="{CE136D66-3C5D-49C2-B901-3FC6EF3E0AAE}"/>
    <cellStyle name="Input 8 2 5 2" xfId="18274" xr:uid="{804DE931-27D8-4940-9740-6418DFC8E733}"/>
    <cellStyle name="Input 8 2 5 3" xfId="18275" xr:uid="{2723C93B-8880-469D-B7BA-D18EE1D66FCB}"/>
    <cellStyle name="Input 8 2 6" xfId="18276" xr:uid="{645007D7-E149-44CC-BDBF-46081FC5BD71}"/>
    <cellStyle name="Input 8 2 6 2" xfId="18277" xr:uid="{EE8F9CE2-CDCF-488B-9C74-5D0216271D04}"/>
    <cellStyle name="Input 8 2 6 3" xfId="18278" xr:uid="{1A89AFC4-4F0F-4C17-B3D7-FF7B06469201}"/>
    <cellStyle name="Input 8 2 7" xfId="18279" xr:uid="{8354E61E-9227-46BF-B2C4-613353C7931C}"/>
    <cellStyle name="Input 8 2 7 2" xfId="18280" xr:uid="{C9080EBA-8059-4F5D-82F9-7F8C57E215FB}"/>
    <cellStyle name="Input 8 2 7 3" xfId="18281" xr:uid="{DD03720D-E0EA-4D80-B945-56861702B17A}"/>
    <cellStyle name="Input 8 2 8" xfId="18282" xr:uid="{E525FE5E-4426-41FB-92BF-94BE5314489F}"/>
    <cellStyle name="Input 8 2 8 2" xfId="18283" xr:uid="{95BC512D-FA12-43AC-A13B-DAE51F41019C}"/>
    <cellStyle name="Input 8 2 8 3" xfId="18284" xr:uid="{77E03250-26F8-47B2-8679-C4D1754B9E7F}"/>
    <cellStyle name="Input 8 2 9" xfId="18285" xr:uid="{200AF120-336F-410A-840D-C91E7D207636}"/>
    <cellStyle name="Input 8 2 9 2" xfId="18286" xr:uid="{B99F669C-8858-464A-80CA-B4E118197F64}"/>
    <cellStyle name="Input 8 2 9 3" xfId="18287" xr:uid="{9CF3D4C3-54CE-40DA-AD0D-6A163210BBEB}"/>
    <cellStyle name="Input 8 3" xfId="18288" xr:uid="{91DE4845-D6ED-4253-977B-3597E0969EA2}"/>
    <cellStyle name="Input 8 3 2" xfId="18289" xr:uid="{13412A6A-0D30-4C9A-B9BC-EC8A5F7DE1F8}"/>
    <cellStyle name="Input 8 3 3" xfId="18290" xr:uid="{42AF4065-1A48-4602-8232-D8361B5D047B}"/>
    <cellStyle name="Input 8 3 4" xfId="18291" xr:uid="{7666E06A-1243-4E65-8CBE-39D89F0C252A}"/>
    <cellStyle name="Input 8 4" xfId="18292" xr:uid="{469FB6BB-6A55-4B25-AA9D-CB4FD1EAEB2E}"/>
    <cellStyle name="Input 8 4 2" xfId="18293" xr:uid="{A3847923-13DB-4EB4-A2C9-487638D44FC2}"/>
    <cellStyle name="Input 8 4 3" xfId="18294" xr:uid="{A6119671-FD94-4405-8027-C9F5415FCA96}"/>
    <cellStyle name="Input 8 5" xfId="18295" xr:uid="{4AB63EF8-8E0B-415A-BDBD-9F727EF4A18D}"/>
    <cellStyle name="Input 8 5 2" xfId="18296" xr:uid="{822BCBEC-4DC1-407F-9CFC-894DA35A5962}"/>
    <cellStyle name="Input 8 5 3" xfId="18297" xr:uid="{FEDD74E7-037B-4DFC-8DD3-01F22C09A041}"/>
    <cellStyle name="Input 8 6" xfId="18298" xr:uid="{3A5D3CDD-9A5C-485E-9B21-9467B0ED2D46}"/>
    <cellStyle name="Input 8 6 2" xfId="18299" xr:uid="{FAA1E41D-B720-4D12-AA6C-90119DFD53F2}"/>
    <cellStyle name="Input 8 6 3" xfId="18300" xr:uid="{D5067C7B-A85C-43E8-8AC7-6E39BA61A21A}"/>
    <cellStyle name="Input 8 7" xfId="18301" xr:uid="{AFEF9D6B-D20A-4D24-B6D1-DED79F2286E7}"/>
    <cellStyle name="Input 8 7 2" xfId="18302" xr:uid="{36C60E9A-9394-4DC7-B12B-E28056460237}"/>
    <cellStyle name="Input 8 7 3" xfId="18303" xr:uid="{A1FC3653-C14E-4A6A-84D4-45EFE3BECD97}"/>
    <cellStyle name="Input 8 8" xfId="18304" xr:uid="{93702EBE-DD80-4C94-BC0F-E5EE4EA20DD1}"/>
    <cellStyle name="Input 8 8 2" xfId="18305" xr:uid="{F68CDDB4-44E3-4243-9A22-1CB7AE5E72CE}"/>
    <cellStyle name="Input 8 8 3" xfId="18306" xr:uid="{1C1276EE-5F19-4B3D-BB90-14B72053CA53}"/>
    <cellStyle name="Input 8 9" xfId="18307" xr:uid="{F80ED077-2259-45B3-8E97-F52CB4996C20}"/>
    <cellStyle name="Input 8 9 2" xfId="18308" xr:uid="{D42B6C54-2FB1-40B7-93FB-153636D0B681}"/>
    <cellStyle name="Input 8 9 3" xfId="18309" xr:uid="{1C26D724-0917-4279-AF04-A3EAB0B7D395}"/>
    <cellStyle name="Input 9" xfId="18310" xr:uid="{C83E0566-66D5-4E7C-84C4-43D051DEF347}"/>
    <cellStyle name="Input 9 10" xfId="18311" xr:uid="{B839244E-8200-4A1A-9561-60D9014AEBB3}"/>
    <cellStyle name="Input 9 10 2" xfId="18312" xr:uid="{D0379B28-DAB0-4954-856E-E49C3FE83D85}"/>
    <cellStyle name="Input 9 10 3" xfId="18313" xr:uid="{D69928EC-1F4F-4B6F-9348-39007F049867}"/>
    <cellStyle name="Input 9 11" xfId="18314" xr:uid="{60AB6F63-9843-452D-9BAE-91394029C0F0}"/>
    <cellStyle name="Input 9 11 2" xfId="18315" xr:uid="{8F90D5CC-0DF9-40E0-84D3-7A093F27186D}"/>
    <cellStyle name="Input 9 12" xfId="18316" xr:uid="{0B8D0A29-8DCC-4535-BE7B-5712AC189976}"/>
    <cellStyle name="Input 9 2" xfId="18317" xr:uid="{D5402550-4C8B-4E01-9726-CCF017B8044C}"/>
    <cellStyle name="Input 9 2 10" xfId="18318" xr:uid="{57063DBB-E12A-4207-84A3-5E8BDFCC12D3}"/>
    <cellStyle name="Input 9 2 10 2" xfId="18319" xr:uid="{93617662-7F21-40DE-9C9C-3DB3FAE0FA26}"/>
    <cellStyle name="Input 9 2 11" xfId="18320" xr:uid="{82D2A62F-A8F7-49EF-B4F5-1C0A62BBE5B6}"/>
    <cellStyle name="Input 9 2 12" xfId="18321" xr:uid="{C442C8CF-F2DF-4AA6-98BD-EFE838C5C494}"/>
    <cellStyle name="Input 9 2 13" xfId="18322" xr:uid="{7CC6CBA4-C7B7-4FB1-98EE-1AFF1D45496C}"/>
    <cellStyle name="Input 9 2 2" xfId="18323" xr:uid="{6C17E73A-EF80-4506-BCFE-5FB8A461AFB9}"/>
    <cellStyle name="Input 9 2 2 2" xfId="18324" xr:uid="{8B0933CC-5D81-4FB4-A4DC-CF3BA8481CBA}"/>
    <cellStyle name="Input 9 2 2 3" xfId="18325" xr:uid="{EF02BA19-8E3A-48FB-87CC-A9FAB3CC2842}"/>
    <cellStyle name="Input 9 2 2 4" xfId="18326" xr:uid="{889EE106-FE14-47B3-B9D9-0484D45E3D76}"/>
    <cellStyle name="Input 9 2 3" xfId="18327" xr:uid="{C6B8824C-63EA-42A6-A21F-AD24883401A0}"/>
    <cellStyle name="Input 9 2 3 2" xfId="18328" xr:uid="{2D1F18B5-E009-4B97-9EC4-EC10B6912669}"/>
    <cellStyle name="Input 9 2 3 3" xfId="18329" xr:uid="{4C27F435-C9BF-4A84-900F-8E565C406969}"/>
    <cellStyle name="Input 9 2 4" xfId="18330" xr:uid="{67DAC472-E6B3-4A79-8F67-846ADD3E9EAF}"/>
    <cellStyle name="Input 9 2 4 2" xfId="18331" xr:uid="{414ED125-D0F8-447E-B002-BAC0AEB2CAE2}"/>
    <cellStyle name="Input 9 2 4 3" xfId="18332" xr:uid="{2ACE994B-C176-479A-BB70-E3668D1D083C}"/>
    <cellStyle name="Input 9 2 5" xfId="18333" xr:uid="{9178E686-2E46-437F-92ED-7CD20E925684}"/>
    <cellStyle name="Input 9 2 5 2" xfId="18334" xr:uid="{4322920E-A7B9-449D-AD5B-F16A056C8B33}"/>
    <cellStyle name="Input 9 2 5 3" xfId="18335" xr:uid="{9D801217-C1AD-46D0-BA1C-849487270388}"/>
    <cellStyle name="Input 9 2 6" xfId="18336" xr:uid="{C7F6F030-65CA-4FBC-836A-7EAE4AF9B771}"/>
    <cellStyle name="Input 9 2 6 2" xfId="18337" xr:uid="{6FD80EFF-6F77-4362-B5DD-E1341B671DE0}"/>
    <cellStyle name="Input 9 2 6 3" xfId="18338" xr:uid="{3DAD0F0E-7EF0-4676-8D19-983C2E7F1105}"/>
    <cellStyle name="Input 9 2 7" xfId="18339" xr:uid="{C61CDD9E-F3F5-440D-8990-B22861BF72C8}"/>
    <cellStyle name="Input 9 2 7 2" xfId="18340" xr:uid="{5BC4A37E-4A48-4E62-94ED-7AC692CC69BC}"/>
    <cellStyle name="Input 9 2 7 3" xfId="18341" xr:uid="{3D8D1B91-9F09-4BCD-A4FD-B4C3301D610F}"/>
    <cellStyle name="Input 9 2 8" xfId="18342" xr:uid="{C204EFEB-C43C-4BCB-B500-D7202D4D02B9}"/>
    <cellStyle name="Input 9 2 8 2" xfId="18343" xr:uid="{9F5ECB8A-38DC-4114-95F0-8D11030750E1}"/>
    <cellStyle name="Input 9 2 8 3" xfId="18344" xr:uid="{84F655AB-E152-437A-B682-3151AF6E7165}"/>
    <cellStyle name="Input 9 2 9" xfId="18345" xr:uid="{A5D0F2A6-3A01-4E5B-81EA-3B442F8E66BC}"/>
    <cellStyle name="Input 9 2 9 2" xfId="18346" xr:uid="{ED2DDBFE-41C6-45CA-856F-1660B2AFEC6F}"/>
    <cellStyle name="Input 9 2 9 3" xfId="18347" xr:uid="{AE37CAF2-936A-45C3-B02C-89C383E6CF3F}"/>
    <cellStyle name="Input 9 3" xfId="18348" xr:uid="{40F2EC74-E385-4E21-BE66-4B33363FD99D}"/>
    <cellStyle name="Input 9 3 2" xfId="18349" xr:uid="{97B8193F-B6E1-4835-B2E0-990B6BF7E723}"/>
    <cellStyle name="Input 9 3 3" xfId="18350" xr:uid="{7341D7CE-ABA8-4392-90D1-41D26BA5B4EF}"/>
    <cellStyle name="Input 9 3 4" xfId="18351" xr:uid="{31CBE440-49AC-44D2-BC0D-C3C09C7B86B1}"/>
    <cellStyle name="Input 9 4" xfId="18352" xr:uid="{CFB55FFF-A684-4FE9-A7E2-B29330870BD7}"/>
    <cellStyle name="Input 9 4 2" xfId="18353" xr:uid="{DA95DEBA-A7D3-4098-AA06-67F0039418B6}"/>
    <cellStyle name="Input 9 4 3" xfId="18354" xr:uid="{C6A0054B-0984-4A59-8D3D-7C53E4B86E85}"/>
    <cellStyle name="Input 9 5" xfId="18355" xr:uid="{731830D0-BF4D-4209-9125-E00E127EB72F}"/>
    <cellStyle name="Input 9 5 2" xfId="18356" xr:uid="{2FFC56CF-8239-40D4-A357-398EEC040F91}"/>
    <cellStyle name="Input 9 5 3" xfId="18357" xr:uid="{EFBA29A9-3465-423B-AC3D-AD4D70AAF121}"/>
    <cellStyle name="Input 9 6" xfId="18358" xr:uid="{846EF629-B18B-4F95-8886-387D467C7936}"/>
    <cellStyle name="Input 9 6 2" xfId="18359" xr:uid="{A430A508-DB71-45CC-AF3B-510B88776655}"/>
    <cellStyle name="Input 9 6 3" xfId="18360" xr:uid="{44B62EC4-AE63-46A4-9E3F-40670942A758}"/>
    <cellStyle name="Input 9 7" xfId="18361" xr:uid="{F3EFEBD4-04AD-4168-A03C-D432774AFE46}"/>
    <cellStyle name="Input 9 7 2" xfId="18362" xr:uid="{0A7E9080-C53D-4F55-8EFB-0FA49E740315}"/>
    <cellStyle name="Input 9 7 3" xfId="18363" xr:uid="{9DD12F3D-91C4-4D85-BB14-47449F30085B}"/>
    <cellStyle name="Input 9 8" xfId="18364" xr:uid="{B873AB4F-E73E-4A9E-BB65-928C615C4339}"/>
    <cellStyle name="Input 9 8 2" xfId="18365" xr:uid="{94E6F82A-9C22-420E-9142-443C3D0A91B5}"/>
    <cellStyle name="Input 9 8 3" xfId="18366" xr:uid="{6ED0600A-B8A4-421E-9390-4E3BA60CE135}"/>
    <cellStyle name="Input 9 9" xfId="18367" xr:uid="{F43DFD33-D1A3-4170-BF4A-099216332E6F}"/>
    <cellStyle name="Input 9 9 2" xfId="18368" xr:uid="{05287016-E6BB-47ED-992A-AC146A8C28B6}"/>
    <cellStyle name="Input 9 9 3" xfId="18369" xr:uid="{D53DB7D5-DD86-4B39-9633-7250E801C8A5}"/>
    <cellStyle name="InputCells" xfId="19" xr:uid="{00000000-0005-0000-0000-000008000000}"/>
    <cellStyle name="InputCells 2" xfId="18370" xr:uid="{9E3BD74C-CDC8-4BBC-AADE-6D054DFC2327}"/>
    <cellStyle name="InputCells 2 2" xfId="42263" xr:uid="{7DE41649-3C29-49CF-8FC7-7A481C6087B8}"/>
    <cellStyle name="InputCells 3" xfId="42291" xr:uid="{46F0EB16-7F73-413B-8D35-9F028DB34F2D}"/>
    <cellStyle name="InputCells 4" xfId="42415" xr:uid="{42D344AD-2144-469A-AC82-968B6E7E8E9B}"/>
    <cellStyle name="InputCells 5" xfId="42170" xr:uid="{D41E61FB-33FF-43E1-81D5-6F9813743C5D}"/>
    <cellStyle name="InputCells_Bborder_1" xfId="42264" xr:uid="{F4041C25-FEFD-4AF6-ADDD-91651D3543BB}"/>
    <cellStyle name="InputCells12" xfId="18371" xr:uid="{3400BD05-954B-4EC5-A4EA-CFB847C47119}"/>
    <cellStyle name="InputCells12 2" xfId="18372" xr:uid="{D38AB833-B590-4431-B4F1-220C4B65636E}"/>
    <cellStyle name="InputCells12 2 2" xfId="18373" xr:uid="{871E01F9-F828-45F1-BA69-DB7F01A9F35C}"/>
    <cellStyle name="InputCells12 2 2 2" xfId="18374" xr:uid="{C356D75E-454B-4185-A5B7-9F24288DE180}"/>
    <cellStyle name="InputCells12 2 2 2 2" xfId="42798" xr:uid="{00FB3DA8-4E57-4800-8AEE-3EEC7D0AD995}"/>
    <cellStyle name="InputCells12 2 2 2 3" xfId="42601" xr:uid="{10DFFDEC-655F-47B7-A60A-5912834C738A}"/>
    <cellStyle name="InputCells12 2 2 3" xfId="42713" xr:uid="{13004D3C-CB9B-4F98-84B1-2407240F4CF8}"/>
    <cellStyle name="InputCells12 2 2 4" xfId="42458" xr:uid="{73C3434B-FE76-48E1-BBA3-D5E9528BA941}"/>
    <cellStyle name="InputCells12 2 3" xfId="18375" xr:uid="{C79E694F-4A3E-46E4-ABE6-BF2B34E9409F}"/>
    <cellStyle name="InputCells12 2 3 2" xfId="42624" xr:uid="{8D66089B-01F1-4A50-B510-845D2561F345}"/>
    <cellStyle name="InputCells12 2 3 2 2" xfId="42821" xr:uid="{4A04A371-E84E-4AC8-8D6B-9501464B069F}"/>
    <cellStyle name="InputCells12 2 3 3" xfId="42555" xr:uid="{A5F5F46C-0DEE-458B-816B-D525DA6E667B}"/>
    <cellStyle name="InputCells12 2 3 3 2" xfId="42747" xr:uid="{F1C1A3A2-169F-4C7C-8319-643166F8EC08}"/>
    <cellStyle name="InputCells12 2 3 4" xfId="42655" xr:uid="{2CF28593-DFA4-4F05-87BE-7F97C7837DC2}"/>
    <cellStyle name="InputCells12 2 3 4 2" xfId="42859" xr:uid="{79B472AD-4EA6-4FD1-ABD5-B0A72159E91A}"/>
    <cellStyle name="InputCells12 2 3 5" xfId="42375" xr:uid="{4A6B9CE5-AD7A-4EC2-9733-BAD17DE1EEC0}"/>
    <cellStyle name="InputCells12 2 4" xfId="42265" xr:uid="{227F20D1-927F-4D0E-A871-53499BA1412D}"/>
    <cellStyle name="InputCells12 3" xfId="18376" xr:uid="{613A584A-6B66-4130-98A1-4951EE874605}"/>
    <cellStyle name="InputCells12 3 2" xfId="18377" xr:uid="{989D5538-E448-47B9-A713-DE3AB5918213}"/>
    <cellStyle name="InputCells12 3 2 2" xfId="42731" xr:uid="{21F098E9-2AC0-4688-B587-EB7CB92DB050}"/>
    <cellStyle name="InputCells12 3 2 3" xfId="42540" xr:uid="{8399C4FC-4798-4636-BEDB-897FC1B04112}"/>
    <cellStyle name="InputCells12 3 3" xfId="42712" xr:uid="{91B3F195-6DA5-4D14-A7E7-6678E99380CE}"/>
    <cellStyle name="InputCells12 4" xfId="18378" xr:uid="{DAFE7BB4-3385-49FC-9242-0C2871446D42}"/>
    <cellStyle name="InputCells12 4 2" xfId="18379" xr:uid="{66E10C0E-9A69-4681-8C05-4F28E2CC2F50}"/>
    <cellStyle name="InputCells12 4 2 2" xfId="42820" xr:uid="{EF40F184-175E-434C-B042-334C7BF9575E}"/>
    <cellStyle name="InputCells12 4 2 3" xfId="42623" xr:uid="{D6A78826-5BFC-4A64-86C9-36EFE5B0BB9A}"/>
    <cellStyle name="InputCells12 4 3" xfId="42556" xr:uid="{7B4AAE60-1224-4EB8-BEF4-8B133A90108B}"/>
    <cellStyle name="InputCells12 4 3 2" xfId="42748" xr:uid="{382188B1-7663-4F26-8299-A675B20EFF6A}"/>
    <cellStyle name="InputCells12 4 4" xfId="42531" xr:uid="{8FABB4C1-C257-4C04-96CA-B8259E060F7E}"/>
    <cellStyle name="InputCells12 4 4 2" xfId="42722" xr:uid="{7FF5D516-7D7B-4290-B245-4AC076FEA36F}"/>
    <cellStyle name="InputCells12 4 5" xfId="42374" xr:uid="{94F8162B-0293-462E-80C7-F472E042FAA4}"/>
    <cellStyle name="InputCells12 5" xfId="18380" xr:uid="{6B1BC4FF-7602-46BD-9F51-EF0CC01262C5}"/>
    <cellStyle name="InputCells12 6" xfId="18381" xr:uid="{9B799256-6F0E-4CB5-BB1B-51A3D0349BE2}"/>
    <cellStyle name="InputCells12_BBorder" xfId="42174" xr:uid="{ACBD505E-BF47-4C5D-BCCD-B43FA4DD6C1A}"/>
    <cellStyle name="Insatisfaisant" xfId="18382" xr:uid="{52CEBD27-6D95-4F90-A781-27DC03BDB5AA}"/>
    <cellStyle name="IntCells" xfId="18383" xr:uid="{E77A94F1-E22E-4DF9-9149-E85E896EBB1B}"/>
    <cellStyle name="Jegyzet" xfId="18384" xr:uid="{5487B655-DCEC-4A0E-BB02-37653A2A6633}"/>
    <cellStyle name="Jegyzet 10" xfId="18385" xr:uid="{7E4B27C9-1542-4623-99AD-5534AF2DC7B6}"/>
    <cellStyle name="Jegyzet 10 2" xfId="18386" xr:uid="{E7BA23D7-6442-479C-ABAF-C139A53D6963}"/>
    <cellStyle name="Jegyzet 11" xfId="18387" xr:uid="{ADACB72F-DC77-4700-BB31-A322BFBCDE5B}"/>
    <cellStyle name="Jegyzet 2" xfId="18388" xr:uid="{FE281410-A863-4129-8E3E-CC0514275859}"/>
    <cellStyle name="Jegyzet 2 2" xfId="18389" xr:uid="{F6D62494-9A9D-4658-A014-B72D0BE418AA}"/>
    <cellStyle name="Jegyzet 2 2 2" xfId="18390" xr:uid="{50408AAF-3ECA-417C-841F-1B8BC3313CF6}"/>
    <cellStyle name="Jegyzet 2 3" xfId="18391" xr:uid="{1B7DEB25-025D-4EB3-8B12-A7DFBADC97E7}"/>
    <cellStyle name="Jegyzet 2 4" xfId="18392" xr:uid="{0A06D510-98C2-4BA6-A861-38CB1D63CBD0}"/>
    <cellStyle name="Jegyzet 3" xfId="18393" xr:uid="{06996B86-F928-4676-B5BB-E48E38293D39}"/>
    <cellStyle name="Jegyzet 3 2" xfId="18394" xr:uid="{5D4C9171-ABD5-46FF-85F4-FD41443AB976}"/>
    <cellStyle name="Jegyzet 3 3" xfId="18395" xr:uid="{E79AFD24-093B-4297-BC4C-56E2DFF7EF51}"/>
    <cellStyle name="Jegyzet 3 4" xfId="18396" xr:uid="{D8341044-A12D-42B9-869D-F3AD71EEF218}"/>
    <cellStyle name="Jegyzet 4" xfId="18397" xr:uid="{4B70E884-AF0E-477D-B70D-E12416D0A729}"/>
    <cellStyle name="Jegyzet 4 2" xfId="18398" xr:uid="{2D738857-F6D8-4B48-B16A-3ACD80795E74}"/>
    <cellStyle name="Jegyzet 4 3" xfId="18399" xr:uid="{93824783-D0B4-4ED2-9D90-891AB63F4415}"/>
    <cellStyle name="Jegyzet 4 4" xfId="18400" xr:uid="{BD31C692-7542-45D0-B60C-4B495D9F30D0}"/>
    <cellStyle name="Jegyzet 5" xfId="18401" xr:uid="{97202AC4-28A2-4F6B-A9EA-9C0992D8BD47}"/>
    <cellStyle name="Jegyzet 5 2" xfId="18402" xr:uid="{DF21EC90-D0CD-47C3-858D-F4918297E9C2}"/>
    <cellStyle name="Jegyzet 5 3" xfId="18403" xr:uid="{66A6AC77-9494-46C5-820E-78E3E79B5691}"/>
    <cellStyle name="Jegyzet 5 4" xfId="18404" xr:uid="{D6D8EBD7-B33A-48DF-AA58-0C2F4815DAFF}"/>
    <cellStyle name="Jegyzet 6" xfId="18405" xr:uid="{A3B2DFEF-D180-4326-B212-EF3A7E2D9371}"/>
    <cellStyle name="Jegyzet 6 2" xfId="18406" xr:uid="{BAF2C184-B810-4CEF-B6A7-F628205CA767}"/>
    <cellStyle name="Jegyzet 6 3" xfId="18407" xr:uid="{4CE26AA9-F496-4C80-97EB-894E2C747479}"/>
    <cellStyle name="Jegyzet 6 4" xfId="18408" xr:uid="{C586059C-921B-431F-8F8D-1085E5273534}"/>
    <cellStyle name="Jegyzet 7" xfId="18409" xr:uid="{F8D3BF9D-97A0-4498-BED1-DE83EB08AA2E}"/>
    <cellStyle name="Jegyzet 7 2" xfId="18410" xr:uid="{6093F4EF-BFB5-4278-BF5E-A9CC076834E6}"/>
    <cellStyle name="Jegyzet 7 3" xfId="18411" xr:uid="{7E77330A-2F09-4F09-A580-3B00999BE790}"/>
    <cellStyle name="Jegyzet 7 4" xfId="18412" xr:uid="{8B67A209-38DA-4B1B-A8A1-6A2548612603}"/>
    <cellStyle name="Jegyzet 8" xfId="18413" xr:uid="{2A5B1E3A-2120-4AAA-8BEF-9ED6CA892D93}"/>
    <cellStyle name="Jegyzet 8 2" xfId="18414" xr:uid="{E0455EA9-49E7-4622-83DD-2C0302238D34}"/>
    <cellStyle name="Jegyzet 8 3" xfId="18415" xr:uid="{B22866FD-DB68-4FEB-9583-9AC3F5A6FAC8}"/>
    <cellStyle name="Jegyzet 8 4" xfId="18416" xr:uid="{1DA9D9CF-67C8-47F6-882C-E26E08F8900C}"/>
    <cellStyle name="Jegyzet 9" xfId="18417" xr:uid="{FD628D38-B913-440D-A25D-20BF5AD96522}"/>
    <cellStyle name="Jegyzet 9 2" xfId="18418" xr:uid="{B14AF771-F32F-4CA8-988D-8152208C89E1}"/>
    <cellStyle name="Jelölőszín (1)" xfId="18419" xr:uid="{E119BB98-C345-4941-8E70-A6A24CCFE761}"/>
    <cellStyle name="Jelölőszín (2)" xfId="18420" xr:uid="{74EBBA23-FAF7-4942-9C09-750335DFCCEE}"/>
    <cellStyle name="Jelölőszín (3)" xfId="18421" xr:uid="{830F080E-6A02-49F2-A864-99ECF5C3F98D}"/>
    <cellStyle name="Jelölőszín (4)" xfId="18422" xr:uid="{3332D558-CEAD-4503-A491-A8A6F2601B8A}"/>
    <cellStyle name="Jelölőszín (5)" xfId="18423" xr:uid="{63DAB492-18BA-43AE-B953-6B14834DC69D}"/>
    <cellStyle name="Jelölőszín (6)" xfId="18424" xr:uid="{A04C15BA-6A11-4E16-BA2A-2E90C0343036}"/>
    <cellStyle name="Jó" xfId="18425" xr:uid="{77D79ADF-85BA-457B-96E9-1209B5981535}"/>
    <cellStyle name="Kimenet" xfId="18426" xr:uid="{396C6FB9-1D44-4EEA-BDB1-95CB86873DAF}"/>
    <cellStyle name="Kimenet 10" xfId="18427" xr:uid="{50D5FD17-F832-4069-8E8C-563EF12DF90D}"/>
    <cellStyle name="Kimenet 10 2" xfId="18428" xr:uid="{7B73D48F-ACC2-4DE4-89CF-5A2D0CE93E71}"/>
    <cellStyle name="Kimenet 2" xfId="18429" xr:uid="{C579DBF6-F28F-4D4C-9954-396DA04D659D}"/>
    <cellStyle name="Kimenet 2 2" xfId="18430" xr:uid="{DFCE64E4-EB9A-4DBC-8A9D-39B5E16A5983}"/>
    <cellStyle name="Kimenet 2 3" xfId="18431" xr:uid="{259DE784-51DF-43CF-8102-CDC34353CF02}"/>
    <cellStyle name="Kimenet 2 4" xfId="18432" xr:uid="{6FD9DF32-9BE9-488B-B5BE-B016E5F31B98}"/>
    <cellStyle name="Kimenet 3" xfId="18433" xr:uid="{C259B66D-E1E2-41F8-89FB-41E222B57329}"/>
    <cellStyle name="Kimenet 3 2" xfId="18434" xr:uid="{36F35612-4409-4B6C-896F-D3CF45DDC3FD}"/>
    <cellStyle name="Kimenet 3 3" xfId="18435" xr:uid="{144BDF72-3BAD-48F7-AF04-2A81D81B12BC}"/>
    <cellStyle name="Kimenet 4" xfId="18436" xr:uid="{BD0716D3-A58B-4286-962B-60BB44BEB0B4}"/>
    <cellStyle name="Kimenet 4 2" xfId="18437" xr:uid="{8E71BE93-973A-42A7-AE4F-338E50604ECD}"/>
    <cellStyle name="Kimenet 4 3" xfId="18438" xr:uid="{DFCC637E-BC3A-46E9-AD82-10D4DA7316B1}"/>
    <cellStyle name="Kimenet 5" xfId="18439" xr:uid="{E1683A16-CE3B-4A0D-A14F-712CA4C4EF54}"/>
    <cellStyle name="Kimenet 5 2" xfId="18440" xr:uid="{D03DA4F6-E84A-4B21-BAFF-9FE0924F2D35}"/>
    <cellStyle name="Kimenet 5 3" xfId="18441" xr:uid="{ED715C6D-36D9-4D2F-85C7-C3357DB7000B}"/>
    <cellStyle name="Kimenet 6" xfId="18442" xr:uid="{38933910-6AC0-4429-9FF8-908095409E59}"/>
    <cellStyle name="Kimenet 6 2" xfId="18443" xr:uid="{DF3C63E5-6EE2-4037-8B6B-FA8C00DF9115}"/>
    <cellStyle name="Kimenet 6 3" xfId="18444" xr:uid="{38570F72-639B-47A1-AC37-3926B9ADF8CA}"/>
    <cellStyle name="Kimenet 7" xfId="18445" xr:uid="{A5B32A1C-8931-4C1B-8EC4-B5B2817E7101}"/>
    <cellStyle name="Kimenet 7 2" xfId="18446" xr:uid="{EAE67590-27A1-418C-B9FC-34BC80FD8245}"/>
    <cellStyle name="Kimenet 7 3" xfId="18447" xr:uid="{BA448BCA-D5F1-44C0-9489-6AFF026DDF84}"/>
    <cellStyle name="Kimenet 8" xfId="18448" xr:uid="{0813A2FA-0446-4AFF-ADBB-2C6BD13CE821}"/>
    <cellStyle name="Kimenet 8 2" xfId="18449" xr:uid="{18F23019-84D2-42C3-BA8E-BAEB5B181032}"/>
    <cellStyle name="Kimenet 8 3" xfId="18450" xr:uid="{5E895925-851C-49E0-8A65-A1D22AA099F1}"/>
    <cellStyle name="Kimenet 9" xfId="18451" xr:uid="{7B8D73A8-8087-43A1-ADB9-82B0BA6E80F2}"/>
    <cellStyle name="Kimenet 9 2" xfId="18452" xr:uid="{961EA407-0F7A-4041-BF48-7F80C6D1209C}"/>
    <cellStyle name="Kimenet 9 3" xfId="18453" xr:uid="{A8AEFC81-6B8D-4AEB-9534-5561D81DA4FF}"/>
    <cellStyle name="KP_thin_border_dark_grey" xfId="42178" xr:uid="{F2BCE5D3-580E-412B-9B51-F1DDD80B1509}"/>
    <cellStyle name="ligne_titre_0" xfId="18454" xr:uid="{5C7D807C-5725-4060-A5DC-981C1AC0CE26}"/>
    <cellStyle name="Linked Cell" xfId="45" builtinId="24" customBuiltin="1"/>
    <cellStyle name="Linked Cell 10" xfId="18455" xr:uid="{5D533A4B-CF9F-4E52-B91F-B78ED53C5CD3}"/>
    <cellStyle name="Linked Cell 11" xfId="18456" xr:uid="{40BBD6A2-3CA4-45C8-A907-DE54C2AE564C}"/>
    <cellStyle name="Linked Cell 12" xfId="18457" xr:uid="{32380E0D-0737-493A-B025-1F05B0CD7E22}"/>
    <cellStyle name="Linked Cell 13" xfId="18458" xr:uid="{F1629C06-C448-44E1-8355-303552ED62F0}"/>
    <cellStyle name="Linked Cell 14" xfId="18459" xr:uid="{34368137-AF94-4FA8-9693-E98DFA13B0E1}"/>
    <cellStyle name="Linked Cell 15" xfId="18460" xr:uid="{460488B8-45FE-4095-874A-F3B9C2F707BD}"/>
    <cellStyle name="Linked Cell 16" xfId="18461" xr:uid="{A20A00A3-942F-4D0D-984F-67582921C5E9}"/>
    <cellStyle name="Linked Cell 17" xfId="18462" xr:uid="{7091554C-F732-4116-AB09-15BBA5730A88}"/>
    <cellStyle name="Linked Cell 18" xfId="18463" xr:uid="{D0FF1751-4A5B-47F0-A9A5-78C3621C248F}"/>
    <cellStyle name="Linked Cell 19" xfId="18464" xr:uid="{44F6AFA9-33AB-4DF7-B60E-B4C8D68CB8DB}"/>
    <cellStyle name="Linked Cell 2" xfId="18465" xr:uid="{07ECD0DC-DD94-4642-A11C-08368132142E}"/>
    <cellStyle name="Linked Cell 2 10" xfId="18466" xr:uid="{63D1A041-9E8D-49B2-B9C0-7E5038877F9A}"/>
    <cellStyle name="Linked Cell 2 10 2" xfId="18467" xr:uid="{8A7B0243-10BD-423E-9368-B631D67D8F1D}"/>
    <cellStyle name="Linked Cell 2 11" xfId="18468" xr:uid="{938B36B1-848A-4BD5-B183-C3ADD8F7FA1D}"/>
    <cellStyle name="Linked Cell 2 12" xfId="42266" xr:uid="{6C0D4D5D-00F3-45CF-ABC4-8D94F5AA5DEE}"/>
    <cellStyle name="Linked Cell 2 2" xfId="18469" xr:uid="{6377B0D7-60B2-4DA3-99C7-39989370C1EF}"/>
    <cellStyle name="Linked Cell 2 2 2" xfId="18470" xr:uid="{C45BE407-26DB-49A2-A713-7C0F02BC5119}"/>
    <cellStyle name="Linked Cell 2 2 3" xfId="18471" xr:uid="{20C963D1-453F-4C8C-90D7-7A61AC38E8AB}"/>
    <cellStyle name="Linked Cell 2 3" xfId="18472" xr:uid="{2FB31E02-A38B-46A0-A6FB-D8326D7E0800}"/>
    <cellStyle name="Linked Cell 2 3 2" xfId="18473" xr:uid="{B1F2AC31-F532-46AD-8E5A-2FCC1E8DCAE5}"/>
    <cellStyle name="Linked Cell 2 4" xfId="18474" xr:uid="{C2B01FA9-ADF0-4472-8D64-7304944EFA58}"/>
    <cellStyle name="Linked Cell 2 4 2" xfId="18475" xr:uid="{46A7F60F-1D8F-4AA0-9E4B-C764A0C4CB16}"/>
    <cellStyle name="Linked Cell 2 5" xfId="18476" xr:uid="{7862B6D1-0E82-4D8B-992B-901674EF2E5E}"/>
    <cellStyle name="Linked Cell 2 5 2" xfId="18477" xr:uid="{099A026E-7E4D-411B-AE44-647DA4DD5637}"/>
    <cellStyle name="Linked Cell 2 6" xfId="18478" xr:uid="{2BB4070C-63ED-474E-B388-D47165A4E67C}"/>
    <cellStyle name="Linked Cell 2 6 2" xfId="18479" xr:uid="{2DB3441E-F440-49D6-A524-C496BFC45A11}"/>
    <cellStyle name="Linked Cell 2 7" xfId="18480" xr:uid="{21FE1EBC-7519-470C-90EC-5F4D1113BECE}"/>
    <cellStyle name="Linked Cell 2 7 2" xfId="18481" xr:uid="{C76866E5-809E-4BDB-A6FF-CD0AFE5AA6EC}"/>
    <cellStyle name="Linked Cell 2 8" xfId="18482" xr:uid="{AF9AAB3D-14C7-464B-8BD7-5837394EB679}"/>
    <cellStyle name="Linked Cell 2 8 2" xfId="18483" xr:uid="{CF2FDF0A-FA91-47DB-BE37-49637374351B}"/>
    <cellStyle name="Linked Cell 2 9" xfId="18484" xr:uid="{5373BC28-E9E7-42E8-BECC-70BB8CD4BFAC}"/>
    <cellStyle name="Linked Cell 2 9 2" xfId="18485" xr:uid="{3722E066-7424-4938-9384-EA965BFC2710}"/>
    <cellStyle name="Linked Cell 20" xfId="18486" xr:uid="{FEBE23D6-E017-4F9A-AEFB-BD10692508BD}"/>
    <cellStyle name="Linked Cell 21" xfId="18487" xr:uid="{3B96F724-75AC-4D96-B9DA-58CAE5F6AE70}"/>
    <cellStyle name="Linked Cell 22" xfId="18488" xr:uid="{7007DE63-3963-4E0A-AC53-CCADF3711E01}"/>
    <cellStyle name="Linked Cell 23" xfId="18489" xr:uid="{D14B5A31-DB3E-4B8E-81CB-3DC0DB078A43}"/>
    <cellStyle name="Linked Cell 24" xfId="18490" xr:uid="{64CAF4F9-FC3D-4262-8E01-7E177320370C}"/>
    <cellStyle name="Linked Cell 25" xfId="18491" xr:uid="{A526EB78-A238-4268-9498-A73539C6EFB4}"/>
    <cellStyle name="Linked Cell 26" xfId="18492" xr:uid="{E92197C7-2B3E-4852-B2EA-FB74169A9E05}"/>
    <cellStyle name="Linked Cell 27" xfId="18493" xr:uid="{A42B76D8-6B35-4C03-A24F-E0FF1347EDF6}"/>
    <cellStyle name="Linked Cell 28" xfId="18494" xr:uid="{05E20192-86A3-41E6-8A86-C2283BA7D4AB}"/>
    <cellStyle name="Linked Cell 29" xfId="18495" xr:uid="{5C6BDC65-F958-4230-A663-927896D34107}"/>
    <cellStyle name="Linked Cell 3" xfId="18496" xr:uid="{24C8655A-D5F9-4BF5-A814-89A95E7EC181}"/>
    <cellStyle name="Linked Cell 3 10" xfId="18497" xr:uid="{5F567225-94CB-4FE8-9F57-C847B83A9E78}"/>
    <cellStyle name="Linked Cell 3 11" xfId="18498" xr:uid="{026EA67C-27DD-481A-968C-959BAA552933}"/>
    <cellStyle name="Linked Cell 3 12" xfId="18499" xr:uid="{512FD114-580F-418F-9239-795F6C4DA0F2}"/>
    <cellStyle name="Linked Cell 3 13" xfId="42330" xr:uid="{50E73482-A28C-4E9D-8011-C414D78E6BBC}"/>
    <cellStyle name="Linked Cell 3 2" xfId="18500" xr:uid="{79BAB170-E068-41CA-8C4A-6B4D0DBA5F14}"/>
    <cellStyle name="Linked Cell 3 2 2" xfId="18501" xr:uid="{4AB5F338-00ED-4428-87F1-C5E172473F05}"/>
    <cellStyle name="Linked Cell 3 3" xfId="18502" xr:uid="{12D121A8-1053-4F57-B583-223518F04C13}"/>
    <cellStyle name="Linked Cell 3 4" xfId="18503" xr:uid="{3AAC4F18-39AC-4EB2-9E21-5D00E0B03705}"/>
    <cellStyle name="Linked Cell 3 5" xfId="18504" xr:uid="{BEEC9236-5498-4592-8848-C4B8C9A3CCF8}"/>
    <cellStyle name="Linked Cell 3 6" xfId="18505" xr:uid="{43B93E94-57D8-4ACC-9F6C-AECEC0FA40FE}"/>
    <cellStyle name="Linked Cell 3 7" xfId="18506" xr:uid="{A93DE0DE-1E4D-48B9-B3C6-5A1464B39506}"/>
    <cellStyle name="Linked Cell 3 8" xfId="18507" xr:uid="{C86B7F3C-F788-4756-8775-19E9ADE403CB}"/>
    <cellStyle name="Linked Cell 3 9" xfId="18508" xr:uid="{D3FCA613-D9C4-4740-96A8-81C898095535}"/>
    <cellStyle name="Linked Cell 30" xfId="18509" xr:uid="{1DA8CF0B-167A-494B-985F-EBF598E90B2A}"/>
    <cellStyle name="Linked Cell 31" xfId="18510" xr:uid="{501F1839-FFEA-43B3-814F-376534514866}"/>
    <cellStyle name="Linked Cell 32" xfId="18511" xr:uid="{ACC7894B-4021-4995-A561-1D6C3750F2DD}"/>
    <cellStyle name="Linked Cell 33" xfId="18512" xr:uid="{1B17D741-9C4D-41B7-B2BF-DCF627ABFC36}"/>
    <cellStyle name="Linked Cell 34" xfId="18513" xr:uid="{5A770B9E-5D30-42A0-96BA-04F426D63A2C}"/>
    <cellStyle name="Linked Cell 35" xfId="18514" xr:uid="{69F818F7-39F5-4337-95D7-17E323ABF180}"/>
    <cellStyle name="Linked Cell 36" xfId="18515" xr:uid="{36D228B7-0B2C-4ABE-9936-C529987D921A}"/>
    <cellStyle name="Linked Cell 37" xfId="18516" xr:uid="{F8FB4916-1929-4ADD-AD5D-A5FFCC2BC1FD}"/>
    <cellStyle name="Linked Cell 38" xfId="18517" xr:uid="{3A21F730-19C0-4395-807F-F8F81631B0F7}"/>
    <cellStyle name="Linked Cell 39" xfId="18518" xr:uid="{7CD839EF-1025-4258-B0AF-60E52D943C40}"/>
    <cellStyle name="Linked Cell 4" xfId="18519" xr:uid="{E2BA3401-9489-4B9A-B885-BC6D5EA89A0B}"/>
    <cellStyle name="Linked Cell 4 10" xfId="18520" xr:uid="{5391C489-A391-4BF1-A59C-5CEBE87A77DA}"/>
    <cellStyle name="Linked Cell 4 11" xfId="18521" xr:uid="{00BC89BE-2BBD-44D1-ADFE-E4FED8F81653}"/>
    <cellStyle name="Linked Cell 4 2" xfId="18522" xr:uid="{23F6033F-2B08-499D-9C5D-1F0C2664978E}"/>
    <cellStyle name="Linked Cell 4 3" xfId="18523" xr:uid="{5A868980-D840-4AB6-A5B7-1C174DCBC209}"/>
    <cellStyle name="Linked Cell 4 4" xfId="18524" xr:uid="{16DD2D4B-93A7-49BD-892C-4372A041CFA2}"/>
    <cellStyle name="Linked Cell 4 5" xfId="18525" xr:uid="{D685AE13-D2FA-4D00-90A8-A8CEE30B0EF9}"/>
    <cellStyle name="Linked Cell 4 6" xfId="18526" xr:uid="{8DF0FFD6-8A4E-405E-A9D6-FF7675D415CC}"/>
    <cellStyle name="Linked Cell 4 7" xfId="18527" xr:uid="{C0B383FE-24DC-46F1-9928-D6F019C7AD0B}"/>
    <cellStyle name="Linked Cell 4 8" xfId="18528" xr:uid="{8B29C12B-F241-490E-B477-5421969FF291}"/>
    <cellStyle name="Linked Cell 4 9" xfId="18529" xr:uid="{54EF0E6F-74AA-4698-BCE4-511273A2D2EA}"/>
    <cellStyle name="Linked Cell 40" xfId="18530" xr:uid="{EEB9515F-B982-45EB-B852-B27804B4AC48}"/>
    <cellStyle name="Linked Cell 41" xfId="18531" xr:uid="{7AE3EF41-4264-4DBE-9856-55FFA81A72CB}"/>
    <cellStyle name="Linked Cell 5" xfId="18532" xr:uid="{49B16832-C288-445C-B137-761F6E630A5A}"/>
    <cellStyle name="Linked Cell 5 10" xfId="18533" xr:uid="{7E99C4A8-295F-446D-9206-9158FE72F3B2}"/>
    <cellStyle name="Linked Cell 5 11" xfId="18534" xr:uid="{4D98239C-80F5-456C-8711-1E17EC7EFDD4}"/>
    <cellStyle name="Linked Cell 5 2" xfId="18535" xr:uid="{CF873D2A-A635-4834-AA04-6FA1BB6454CA}"/>
    <cellStyle name="Linked Cell 5 3" xfId="18536" xr:uid="{E212BD79-BADC-421D-B7D6-CFB06E963FE2}"/>
    <cellStyle name="Linked Cell 5 4" xfId="18537" xr:uid="{A4D90D98-01A2-45CD-9D68-46A709749ED6}"/>
    <cellStyle name="Linked Cell 5 5" xfId="18538" xr:uid="{7EA61129-BD7E-431B-B3CB-11A754EAE0C4}"/>
    <cellStyle name="Linked Cell 5 6" xfId="18539" xr:uid="{ED1BDCA0-AC9F-4257-909E-939F4FDBF5DE}"/>
    <cellStyle name="Linked Cell 5 7" xfId="18540" xr:uid="{10E38088-626F-446E-8251-2D60FD0BD864}"/>
    <cellStyle name="Linked Cell 5 8" xfId="18541" xr:uid="{10D6B39F-DDF6-47D0-B4EC-AFFD9D127B10}"/>
    <cellStyle name="Linked Cell 5 9" xfId="18542" xr:uid="{33F7EA50-CAC7-4DE7-B4D1-83F4DCD090F9}"/>
    <cellStyle name="Linked Cell 6" xfId="18543" xr:uid="{C68D091C-041F-462E-B683-0DB09965E8E8}"/>
    <cellStyle name="Linked Cell 6 10" xfId="18544" xr:uid="{EDD59CE6-4244-4177-B5E2-9F6859C72820}"/>
    <cellStyle name="Linked Cell 6 11" xfId="18545" xr:uid="{609C7B75-904D-433D-A2C7-E3CA74107996}"/>
    <cellStyle name="Linked Cell 6 2" xfId="18546" xr:uid="{D92214A0-649E-4527-B5EA-8C8FA76E651E}"/>
    <cellStyle name="Linked Cell 6 3" xfId="18547" xr:uid="{9DD187A9-C957-4222-9889-9FC229EFB23D}"/>
    <cellStyle name="Linked Cell 6 4" xfId="18548" xr:uid="{A48AFACA-0D67-4FB8-845C-4BAA3F3BD515}"/>
    <cellStyle name="Linked Cell 6 5" xfId="18549" xr:uid="{3ED40B9E-5816-49A6-8EF2-2D039C7A1F6E}"/>
    <cellStyle name="Linked Cell 6 6" xfId="18550" xr:uid="{D2D464D2-E979-44D7-A401-E415305F51EC}"/>
    <cellStyle name="Linked Cell 6 7" xfId="18551" xr:uid="{0BE512C4-B296-4347-9CA2-0C5DD187342E}"/>
    <cellStyle name="Linked Cell 6 8" xfId="18552" xr:uid="{AF0A6B60-0F19-4BD8-96A3-EFDD96925054}"/>
    <cellStyle name="Linked Cell 6 9" xfId="18553" xr:uid="{B96EE3BD-D24A-4C7B-AE2C-4E15A47EE8D1}"/>
    <cellStyle name="Linked Cell 7" xfId="18554" xr:uid="{528B8E4D-EB9A-4850-8431-3DACD8B86349}"/>
    <cellStyle name="Linked Cell 8" xfId="18555" xr:uid="{10F5B345-6219-4382-B4BF-6FB8DD193698}"/>
    <cellStyle name="Linked Cell 9" xfId="18556" xr:uid="{1CF6412B-FACC-4C17-A5C6-EB7D949DA682}"/>
    <cellStyle name="Magyarázó szöveg" xfId="18557" xr:uid="{908DFA63-B07D-4195-865B-CED30EE310C0}"/>
    <cellStyle name="Migliaia (0)" xfId="18558" xr:uid="{E375D340-3BD2-4195-9D2F-BA2FA5B9E9F5}"/>
    <cellStyle name="Migliaia_IND_2005_ENEA" xfId="18559" xr:uid="{52760C27-9051-4A4D-9EBF-4DEF3E4A5FC5}"/>
    <cellStyle name="Milliers [0]_03tabmat" xfId="18560" xr:uid="{0C5DEB93-5CE8-424C-A000-AA6F706A3237}"/>
    <cellStyle name="Milliers_03tabmat" xfId="18561" xr:uid="{5E542266-0B58-499D-8781-17189C6A9D2A}"/>
    <cellStyle name="Monétaire [0]_03tabmat" xfId="18562" xr:uid="{2EA46B0D-47F2-42DD-A3AF-BFCE59B9211F}"/>
    <cellStyle name="Monétaire_03tabmat" xfId="18563" xr:uid="{DEED1724-DF1F-4B5A-8675-DDFE88041A2A}"/>
    <cellStyle name="Neutral 10" xfId="18564" xr:uid="{8756ED57-C8F6-4B73-BB88-D5DD9C75304D}"/>
    <cellStyle name="Neutral 11" xfId="18565" xr:uid="{FD1E5F1C-DDAC-4575-A09F-9CB5FC6633ED}"/>
    <cellStyle name="Neutral 12" xfId="18566" xr:uid="{879A0B45-3591-48F8-B048-FACC11054211}"/>
    <cellStyle name="Neutral 13" xfId="18567" xr:uid="{5B5AB868-8FC1-4FDC-BCDC-770182E0CCAD}"/>
    <cellStyle name="Neutral 14" xfId="18568" xr:uid="{3E3D2511-3F4D-45B7-ADC8-00B013E85576}"/>
    <cellStyle name="Neutral 15" xfId="18569" xr:uid="{0ED9F8BB-1578-416C-BF2E-5C300B094163}"/>
    <cellStyle name="Neutral 16" xfId="18570" xr:uid="{E2C343D0-CD33-402E-A4A9-E0E1BE6F7424}"/>
    <cellStyle name="Neutral 17" xfId="18571" xr:uid="{2CC8F8EA-2F0B-482A-959B-6E7CF61B1AD6}"/>
    <cellStyle name="Neutral 18" xfId="18572" xr:uid="{F1E0A42B-88B6-4397-A335-6963451B8FBF}"/>
    <cellStyle name="Neutral 19" xfId="18573" xr:uid="{9FC08087-9720-4459-948D-F57F919DD878}"/>
    <cellStyle name="Neutral 2" xfId="20" xr:uid="{00000000-0005-0000-0000-000009000000}"/>
    <cellStyle name="Neutral 2 10" xfId="18574" xr:uid="{9C3BACA9-F5EC-48B0-A333-1DAFF85F2F73}"/>
    <cellStyle name="Neutral 2 10 2" xfId="18575" xr:uid="{42DC18C9-1C4A-414F-9CB9-0F9BF59A9FFE}"/>
    <cellStyle name="Neutral 2 11" xfId="18576" xr:uid="{73BCCD84-D01B-4B43-8CB2-2DC1730658CC}"/>
    <cellStyle name="Neutral 2 12" xfId="42267" xr:uid="{0E0047B9-821F-4686-8758-51359253C610}"/>
    <cellStyle name="Neutral 2 2" xfId="18577" xr:uid="{44E0C9C0-58D5-4B26-B417-532F31D26497}"/>
    <cellStyle name="Neutral 2 2 2" xfId="18578" xr:uid="{0533276D-BE94-4A62-B7AE-861F4B7578EC}"/>
    <cellStyle name="Neutral 2 3" xfId="18579" xr:uid="{48DC1FFA-06EC-4340-BCDF-5113E7A65D7D}"/>
    <cellStyle name="Neutral 2 3 2" xfId="18580" xr:uid="{2629F408-DD07-411B-BDD5-4F2307006967}"/>
    <cellStyle name="Neutral 2 4" xfId="18581" xr:uid="{09ECE715-30B4-4C5E-9CA0-A200668FEFD7}"/>
    <cellStyle name="Neutral 2 4 2" xfId="18582" xr:uid="{31956ADF-6F47-4126-B61D-CF7A6F9992AC}"/>
    <cellStyle name="Neutral 2 5" xfId="18583" xr:uid="{E1A75F2F-FC36-476A-AD58-72665A63653D}"/>
    <cellStyle name="Neutral 2 5 2" xfId="18584" xr:uid="{32FD1A0B-567F-49C0-97EE-EFDF896BFFDB}"/>
    <cellStyle name="Neutral 2 6" xfId="18585" xr:uid="{4AB2B669-E639-4379-BB82-58F55BE8A4E3}"/>
    <cellStyle name="Neutral 2 6 2" xfId="18586" xr:uid="{C1A354E4-562C-43C1-87A3-59AB8B1AD3A5}"/>
    <cellStyle name="Neutral 2 7" xfId="18587" xr:uid="{F4B76205-B478-459D-A166-5F3C1A108C73}"/>
    <cellStyle name="Neutral 2 7 2" xfId="18588" xr:uid="{BF4742D6-5D68-440E-A3C9-721409F52E88}"/>
    <cellStyle name="Neutral 2 8" xfId="18589" xr:uid="{8809304C-9B70-48BF-871E-A45E9350F661}"/>
    <cellStyle name="Neutral 2 8 2" xfId="18590" xr:uid="{160CFCBB-BD92-4D94-A658-528D5E0C2786}"/>
    <cellStyle name="Neutral 2 9" xfId="18591" xr:uid="{7DEB43D7-5614-400D-8197-82C8AE4B61A8}"/>
    <cellStyle name="Neutral 2 9 2" xfId="18592" xr:uid="{E999AEBB-3EE4-4DE3-86D9-7F7B4186C972}"/>
    <cellStyle name="Neutral 20" xfId="18593" xr:uid="{7ABF039D-4699-42B5-89AD-F874B8A2AAB0}"/>
    <cellStyle name="Neutral 21" xfId="18594" xr:uid="{7FB166A1-8BB6-44DA-9EC9-E1A03BA48CCA}"/>
    <cellStyle name="Neutral 22" xfId="18595" xr:uid="{6C55CFA8-562F-4003-88D6-FA9973899DC4}"/>
    <cellStyle name="Neutral 23" xfId="18596" xr:uid="{E53AAA2E-B7BE-46D1-B5F3-AF654A91BD6D}"/>
    <cellStyle name="Neutral 24" xfId="18597" xr:uid="{5C373A91-DA91-46FD-94A1-3205D7EDB63A}"/>
    <cellStyle name="Neutral 25" xfId="18598" xr:uid="{1E82B4A1-328C-4E47-91CD-80BB65BC88E6}"/>
    <cellStyle name="Neutral 26" xfId="18599" xr:uid="{4BBF73D7-2619-4E61-9216-ACA30D0C1D05}"/>
    <cellStyle name="Neutral 27" xfId="18600" xr:uid="{677D7646-4598-4039-B5F8-36AF12153598}"/>
    <cellStyle name="Neutral 28" xfId="18601" xr:uid="{5D277879-D25E-40A0-B94B-728624B0C75E}"/>
    <cellStyle name="Neutral 29" xfId="18602" xr:uid="{EA42581F-067B-4255-9D29-3E8338905FBB}"/>
    <cellStyle name="Neutral 3" xfId="18603" xr:uid="{1E02D9C5-B98D-461F-B100-1EBA6E7A25F7}"/>
    <cellStyle name="Neutral 3 10" xfId="18604" xr:uid="{51B33534-C620-401C-90C5-29985B31EDD1}"/>
    <cellStyle name="Neutral 3 11" xfId="18605" xr:uid="{ADE25CDE-1A53-4987-8189-19DF03F5FBA5}"/>
    <cellStyle name="Neutral 3 12" xfId="18606" xr:uid="{153AADCE-840F-4C59-8B37-4F83E392DAE5}"/>
    <cellStyle name="Neutral 3 13" xfId="18607" xr:uid="{785E7631-6EF4-4475-90F2-93740227E0C1}"/>
    <cellStyle name="Neutral 3 14" xfId="42331" xr:uid="{3373A8B4-C46E-4C3C-AC44-15B6FF9024A1}"/>
    <cellStyle name="Neutral 3 2" xfId="18608" xr:uid="{6C6C2149-F841-4E3B-B7F7-0C3FFB9F20D9}"/>
    <cellStyle name="Neutral 3 2 2" xfId="18609" xr:uid="{2690664A-4542-43A2-A001-F13C9F36B2C6}"/>
    <cellStyle name="Neutral 3 3" xfId="18610" xr:uid="{FE811140-43B7-428E-B389-D4AA8C424132}"/>
    <cellStyle name="Neutral 3 3 2" xfId="18611" xr:uid="{0716810C-284F-4DD4-AD4F-AB661427796E}"/>
    <cellStyle name="Neutral 3 4" xfId="18612" xr:uid="{78D6B272-F754-460F-BAE2-3DB9DF2A9FF3}"/>
    <cellStyle name="Neutral 3 5" xfId="18613" xr:uid="{3B4060C0-F8D9-4543-83F2-180519387795}"/>
    <cellStyle name="Neutral 3 6" xfId="18614" xr:uid="{3D4B2BE5-36DD-4A56-B066-02805DE2C9C4}"/>
    <cellStyle name="Neutral 3 7" xfId="18615" xr:uid="{F07B135A-FE3F-43DB-BA78-BD7EECE4FE16}"/>
    <cellStyle name="Neutral 3 8" xfId="18616" xr:uid="{3079340C-7CF6-453F-81F6-BC8440C8A561}"/>
    <cellStyle name="Neutral 3 9" xfId="18617" xr:uid="{5701B793-C0AE-45E5-A23E-CC4D73BE1442}"/>
    <cellStyle name="Neutral 30" xfId="18618" xr:uid="{90B69A3A-495F-49F9-A095-8385AF419829}"/>
    <cellStyle name="Neutral 31" xfId="18619" xr:uid="{EEADD92A-0A40-4AB1-9D55-51F4C39DA575}"/>
    <cellStyle name="Neutral 32" xfId="18620" xr:uid="{3B8E430B-46D1-41A8-9959-7594E5E452BA}"/>
    <cellStyle name="Neutral 33" xfId="18621" xr:uid="{03EFA242-CF80-43D8-9633-1E2D3A0352FA}"/>
    <cellStyle name="Neutral 34" xfId="18622" xr:uid="{5E50A267-BC40-4CDC-9E34-9E04B041CDD5}"/>
    <cellStyle name="Neutral 35" xfId="18623" xr:uid="{0CC9A5EC-6215-4E72-BB6E-A84CDDB9DAEA}"/>
    <cellStyle name="Neutral 36" xfId="18624" xr:uid="{FAF11CAD-3F20-4F0E-97BB-EAA228A86040}"/>
    <cellStyle name="Neutral 37" xfId="18625" xr:uid="{5F9A3E51-EBC9-40E1-B4DD-75FA712F1B53}"/>
    <cellStyle name="Neutral 38" xfId="18626" xr:uid="{B0A8179D-5681-4C71-A5F8-B5D3C418B0FE}"/>
    <cellStyle name="Neutral 39" xfId="18627" xr:uid="{B0361214-9693-47AA-BA8B-B79AA0B4DB70}"/>
    <cellStyle name="Neutral 4" xfId="18628" xr:uid="{84892D0B-9F5F-4392-87E6-29AF073E4DD9}"/>
    <cellStyle name="Neutral 4 10" xfId="18629" xr:uid="{92EB108E-EBA2-4AC0-9436-A28ADFC5D2D2}"/>
    <cellStyle name="Neutral 4 11" xfId="18630" xr:uid="{DD44AC19-6956-431F-9948-23B2ED60DCD6}"/>
    <cellStyle name="Neutral 4 2" xfId="18631" xr:uid="{912C0E24-BDCC-4B17-AA8A-B39DEDDF7C72}"/>
    <cellStyle name="Neutral 4 3" xfId="18632" xr:uid="{208E9374-65F8-466E-BBD7-10070FCCD3B9}"/>
    <cellStyle name="Neutral 4 4" xfId="18633" xr:uid="{44A081BB-544F-4D76-AC4A-E1489EA7FAA4}"/>
    <cellStyle name="Neutral 4 5" xfId="18634" xr:uid="{1C4527F4-2B82-4598-9382-EDCE877F24B4}"/>
    <cellStyle name="Neutral 4 6" xfId="18635" xr:uid="{51206625-8348-47E4-AA25-80DA44FABAF0}"/>
    <cellStyle name="Neutral 4 7" xfId="18636" xr:uid="{6872E4B1-A555-4063-AFC0-2A9E9C42FC69}"/>
    <cellStyle name="Neutral 4 8" xfId="18637" xr:uid="{53196869-A2BA-4436-96AB-52B57614F590}"/>
    <cellStyle name="Neutral 4 9" xfId="18638" xr:uid="{9CE795A5-F658-4FCC-9382-C3642B8A7ED1}"/>
    <cellStyle name="Neutral 40" xfId="18639" xr:uid="{84A542A8-328B-4FDB-999E-E8666CE7E395}"/>
    <cellStyle name="Neutral 41" xfId="18640" xr:uid="{098C4326-D8F6-46CE-9F56-C1C2C0163164}"/>
    <cellStyle name="Neutral 42" xfId="18641" xr:uid="{994983EB-3B96-489F-9534-569A2DAD1884}"/>
    <cellStyle name="Neutral 43" xfId="18642" xr:uid="{AEB6423C-89DA-468C-BE94-DB4119A7372E}"/>
    <cellStyle name="Neutral 44" xfId="70" xr:uid="{878B23B3-7AC9-4B5F-9CE2-EDF4B5D2F0A4}"/>
    <cellStyle name="Neutral 5" xfId="18643" xr:uid="{8B72569D-349C-4754-BA08-AE2FCC1D2A50}"/>
    <cellStyle name="Neutral 5 10" xfId="18644" xr:uid="{DA95294B-FBDC-459D-A66B-FFFB024D5EB2}"/>
    <cellStyle name="Neutral 5 11" xfId="18645" xr:uid="{1D34A550-2891-455C-9694-82D8BDE9E7A4}"/>
    <cellStyle name="Neutral 5 12" xfId="18646" xr:uid="{D3519DB7-433A-464C-838F-CAF80773AC8E}"/>
    <cellStyle name="Neutral 5 2" xfId="18647" xr:uid="{AB808BA0-573A-4CB4-B6BA-FA38D08C806B}"/>
    <cellStyle name="Neutral 5 3" xfId="18648" xr:uid="{28019583-843A-4498-8615-AC8DFDF5A4A6}"/>
    <cellStyle name="Neutral 5 4" xfId="18649" xr:uid="{3AC8ACEE-6420-4368-99A3-CAFF2C81CF3F}"/>
    <cellStyle name="Neutral 5 5" xfId="18650" xr:uid="{0F880017-93EF-4F82-847F-E65EB39CADC8}"/>
    <cellStyle name="Neutral 5 6" xfId="18651" xr:uid="{77E540AC-9C89-481D-9384-0CA080E4EEB9}"/>
    <cellStyle name="Neutral 5 7" xfId="18652" xr:uid="{7A37FD7D-DCC6-4CB5-8E6A-BBF3AC19C42B}"/>
    <cellStyle name="Neutral 5 8" xfId="18653" xr:uid="{8EF8E849-095B-4F97-B3C8-A3793A314623}"/>
    <cellStyle name="Neutral 5 9" xfId="18654" xr:uid="{1923B8FE-7B8C-41F0-963C-B53DC92CF4EF}"/>
    <cellStyle name="Neutral 6" xfId="18655" xr:uid="{E86102BE-7A39-403F-957B-5444F40A6BC8}"/>
    <cellStyle name="Neutral 6 10" xfId="18656" xr:uid="{19FD862C-E77F-49C5-A7E6-C0DF3E0247B0}"/>
    <cellStyle name="Neutral 6 11" xfId="18657" xr:uid="{45AA861C-1ACB-4FA0-99CD-76D2D87CC22E}"/>
    <cellStyle name="Neutral 6 2" xfId="18658" xr:uid="{C63CC165-D938-4864-B740-0D717497B092}"/>
    <cellStyle name="Neutral 6 3" xfId="18659" xr:uid="{6F3FD46C-8EE1-46D7-9912-B93BFCD9D282}"/>
    <cellStyle name="Neutral 6 4" xfId="18660" xr:uid="{A540FE5E-4F44-4203-9FBA-391345AA2B7D}"/>
    <cellStyle name="Neutral 6 5" xfId="18661" xr:uid="{12A78DDC-9DA0-4330-99DF-DA285CC827A1}"/>
    <cellStyle name="Neutral 6 6" xfId="18662" xr:uid="{AD88B15B-7AD9-4B8F-835B-7890B7D9A75D}"/>
    <cellStyle name="Neutral 6 7" xfId="18663" xr:uid="{2A332476-1AA2-445F-A6F0-886C03F6D850}"/>
    <cellStyle name="Neutral 6 8" xfId="18664" xr:uid="{E7A10A0C-91B5-48DE-8DC0-68DBBA1D48A8}"/>
    <cellStyle name="Neutral 6 9" xfId="18665" xr:uid="{1E9774F8-3E4D-450C-BB2B-0BB93CEE79E2}"/>
    <cellStyle name="Neutral 7" xfId="18666" xr:uid="{CFABCEBE-FC18-49D4-8DDB-ACE9E45CE664}"/>
    <cellStyle name="Neutral 8" xfId="18667" xr:uid="{182BCB7C-D258-4D8F-ACDE-EF9ADF438E65}"/>
    <cellStyle name="Neutral 9" xfId="18668" xr:uid="{F6FFCF94-3D70-416F-A322-883EE902966C}"/>
    <cellStyle name="Neutrale" xfId="18669" xr:uid="{E9D7B06F-57DA-463E-81A0-95D359457502}"/>
    <cellStyle name="Neutre" xfId="18670" xr:uid="{E298487B-7AC6-494F-BC08-F4F5BFA96613}"/>
    <cellStyle name="NewStyle" xfId="18671" xr:uid="{067042DB-4249-4F51-8689-990A6A5A25D1}"/>
    <cellStyle name="Normaali 2" xfId="42268" xr:uid="{E12239CC-C191-4B34-8EFC-6C049B220988}"/>
    <cellStyle name="Normaali 2 2" xfId="42269" xr:uid="{FCF28F6C-2CB5-466F-AD37-8F69A2D43E23}"/>
    <cellStyle name="Normal" xfId="0" builtinId="0"/>
    <cellStyle name="Normal 10" xfId="9" xr:uid="{00000000-0005-0000-0000-00000B000000}"/>
    <cellStyle name="Normal 10 10" xfId="18672" xr:uid="{7BCC8985-E34F-4C80-BE67-32D367255A76}"/>
    <cellStyle name="Normal 10 10 2" xfId="18673" xr:uid="{FD49D073-8E75-41BA-A672-B042B4F0AAAA}"/>
    <cellStyle name="Normal 10 10 3" xfId="18674" xr:uid="{995221B9-7BF2-4C44-A53F-DBAB23B4CFAD}"/>
    <cellStyle name="Normal 10 11" xfId="18675" xr:uid="{3E818102-974D-40AE-9A9A-DDEFBC9FAA74}"/>
    <cellStyle name="Normal 10 11 2" xfId="18676" xr:uid="{A7011E0D-1E8C-4A7A-82B1-2C035DB7D2CC}"/>
    <cellStyle name="Normal 10 11 3" xfId="18677" xr:uid="{0962F4C4-F0DC-4788-9AAC-2CC27DC89E95}"/>
    <cellStyle name="Normal 10 12" xfId="18678" xr:uid="{CE14B12C-B85A-4138-BFD9-5EDCD37F70B7}"/>
    <cellStyle name="Normal 10 12 2" xfId="18679" xr:uid="{1F6BC4CA-8339-4D75-989D-1B2B536C5864}"/>
    <cellStyle name="Normal 10 12 3" xfId="18680" xr:uid="{1F34D698-CC26-4AC7-8632-F5B40C601726}"/>
    <cellStyle name="Normal 10 13" xfId="18681" xr:uid="{EAA74F49-8F65-4DD8-898B-198C80742531}"/>
    <cellStyle name="Normal 10 13 2" xfId="18682" xr:uid="{FD23676D-651E-45D0-8CBF-1B6EA53504CA}"/>
    <cellStyle name="Normal 10 13 3" xfId="18683" xr:uid="{0C5CA396-3FCB-4910-85E7-0C138B6AEA86}"/>
    <cellStyle name="Normal 10 14" xfId="18684" xr:uid="{320A28C5-5D54-4696-8F1E-71FDA8EAE575}"/>
    <cellStyle name="Normal 10 2" xfId="18685" xr:uid="{BCCBEECD-8DC1-4FF0-A2B5-4BB234D0799E}"/>
    <cellStyle name="Normal 10 2 2" xfId="10" xr:uid="{00000000-0005-0000-0000-00000C000000}"/>
    <cellStyle name="Normal 10 2 2 2" xfId="18687" xr:uid="{ABD10056-D366-4D47-8795-38831CEBB1EE}"/>
    <cellStyle name="Normal 10 2 2 2 2" xfId="18688" xr:uid="{C2D66098-ED11-4D97-B0AC-20E3DC143884}"/>
    <cellStyle name="Normal 10 2 2 2 3" xfId="18689" xr:uid="{B0156685-2727-4B9E-8ABB-EE6A22B5C2A1}"/>
    <cellStyle name="Normal 10 2 2 3" xfId="18690" xr:uid="{29473909-436C-482C-B120-2D35E701227B}"/>
    <cellStyle name="Normal 10 2 2 4" xfId="18691" xr:uid="{D4E9A370-3DC9-4D13-A3C1-06192CABC0E2}"/>
    <cellStyle name="Normal 10 2 2 5" xfId="18686" xr:uid="{56863435-DE7B-4E7E-A755-82E31634F93B}"/>
    <cellStyle name="Normal 10 2 3" xfId="18692" xr:uid="{C51FC4AB-53F8-443E-B0CA-215945267BED}"/>
    <cellStyle name="Normal 10 2 3 2" xfId="18693" xr:uid="{C002A7F6-5E76-487C-9AFC-5B02BE1E0620}"/>
    <cellStyle name="Normal 10 2 4" xfId="18694" xr:uid="{70417A72-5D7C-4F57-840D-A779CCC99C8C}"/>
    <cellStyle name="Normal 10 2 5" xfId="18695" xr:uid="{93853C3B-8A45-46EC-86D3-55627A390F11}"/>
    <cellStyle name="Normal 10 3" xfId="18696" xr:uid="{6C49CDE6-3950-43D9-BF3F-59C96C35C95C}"/>
    <cellStyle name="Normal 10 3 10" xfId="18697" xr:uid="{A51D94EB-5F02-415C-9019-1155AD36A6C9}"/>
    <cellStyle name="Normal 10 3 10 2" xfId="18698" xr:uid="{4B2C2CE5-513D-4461-A4FB-F19F2110A9BD}"/>
    <cellStyle name="Normal 10 3 10 3" xfId="18699" xr:uid="{0AD0BCCD-54ED-4553-B269-DD4751692CEB}"/>
    <cellStyle name="Normal 10 3 11" xfId="18700" xr:uid="{05E030C8-22E0-44AF-B5A0-C7B589C69720}"/>
    <cellStyle name="Normal 10 3 2" xfId="18701" xr:uid="{DE520186-F453-4276-B7A9-30517842C6CB}"/>
    <cellStyle name="Normal 10 3 2 2" xfId="18702" xr:uid="{A3DE8ED7-44A5-4221-8C1B-3EB18B3F8C02}"/>
    <cellStyle name="Normal 10 3 2 3" xfId="18703" xr:uid="{B0B3EC3B-0A30-4104-84CF-FF02585FD458}"/>
    <cellStyle name="Normal 10 3 3" xfId="18704" xr:uid="{7291190B-F791-4DCD-8BED-6B9E8D8421B3}"/>
    <cellStyle name="Normal 10 3 3 2" xfId="18705" xr:uid="{863C7B6B-56A2-47FE-A0C9-B60027914801}"/>
    <cellStyle name="Normal 10 3 3 3" xfId="18706" xr:uid="{92B7FCE0-F13C-4D12-8C2E-8F8AA77AC030}"/>
    <cellStyle name="Normal 10 3 4" xfId="18707" xr:uid="{4EBFD4EE-74F0-45AC-9819-0470163BF91D}"/>
    <cellStyle name="Normal 10 3 4 2" xfId="18708" xr:uid="{4E7E03D8-4D37-4547-B150-5E3D85468234}"/>
    <cellStyle name="Normal 10 3 4 3" xfId="18709" xr:uid="{384BD637-19B7-470B-BB81-E4075173B07C}"/>
    <cellStyle name="Normal 10 3 5" xfId="18710" xr:uid="{D5E65025-9295-4178-8652-4F8BC234A07D}"/>
    <cellStyle name="Normal 10 3 5 2" xfId="18711" xr:uid="{6C28910F-8FB5-416C-8355-5D63BE7B983C}"/>
    <cellStyle name="Normal 10 3 5 3" xfId="18712" xr:uid="{6018C93A-BE11-4AB6-9235-B786FA6955E1}"/>
    <cellStyle name="Normal 10 3 6" xfId="18713" xr:uid="{7D26F96C-5C61-4CB3-8DC7-5ED7A0AC7D74}"/>
    <cellStyle name="Normal 10 3 6 2" xfId="18714" xr:uid="{B4F32605-ADAF-4316-9099-D0C41B01CC61}"/>
    <cellStyle name="Normal 10 3 6 3" xfId="18715" xr:uid="{B578BB4C-E6EF-4CC1-BFC5-AD763125DB83}"/>
    <cellStyle name="Normal 10 3 7" xfId="18716" xr:uid="{3CFC7EF2-DCD1-415B-910E-9DECF51B11AD}"/>
    <cellStyle name="Normal 10 3 7 2" xfId="18717" xr:uid="{EEDE7163-BAFF-4D1C-BC64-386FEAA97E25}"/>
    <cellStyle name="Normal 10 3 7 3" xfId="18718" xr:uid="{9C832986-F5C4-44AA-BBFF-874DDA85AF8C}"/>
    <cellStyle name="Normal 10 3 8" xfId="18719" xr:uid="{B008A5BF-781C-4DF1-BBC5-950AC000EBF6}"/>
    <cellStyle name="Normal 10 3 8 2" xfId="18720" xr:uid="{49411CC1-7117-4D6E-8ABF-EB5CD335A269}"/>
    <cellStyle name="Normal 10 3 8 3" xfId="18721" xr:uid="{8FA6151B-BE2B-4A68-8AEB-88E75643DE45}"/>
    <cellStyle name="Normal 10 3 9" xfId="18722" xr:uid="{A291089B-1947-41E2-B6E4-78407F232F5C}"/>
    <cellStyle name="Normal 10 3 9 2" xfId="18723" xr:uid="{60A317D8-B078-4759-ACA4-81E2C493C3DC}"/>
    <cellStyle name="Normal 10 3 9 3" xfId="18724" xr:uid="{F03E253F-CA91-4142-A189-1A39E7EC4BA1}"/>
    <cellStyle name="Normal 10 4" xfId="18725" xr:uid="{F293A4CB-0048-4D78-9B41-053EAA053F6D}"/>
    <cellStyle name="Normal 10 4 10" xfId="18726" xr:uid="{48BAE32B-9995-4A52-83B7-60916DED0866}"/>
    <cellStyle name="Normal 10 4 10 2" xfId="18727" xr:uid="{0D935F68-CADA-4BED-8A8D-A996A4C2AE27}"/>
    <cellStyle name="Normal 10 4 10 3" xfId="18728" xr:uid="{E59BFC33-1D16-4DCC-82CB-47F37B389D68}"/>
    <cellStyle name="Normal 10 4 11" xfId="18729" xr:uid="{B79B5D55-C387-4766-A180-33EA215089A5}"/>
    <cellStyle name="Normal 10 4 11 2" xfId="18730" xr:uid="{951DE480-35FA-4166-A121-E6544109D3D2}"/>
    <cellStyle name="Normal 10 4 11 3" xfId="18731" xr:uid="{3C98070C-50B7-4D88-B3C9-534FF0E628D7}"/>
    <cellStyle name="Normal 10 4 12" xfId="18732" xr:uid="{54A7AF4C-5985-4241-881A-526E0584AAC7}"/>
    <cellStyle name="Normal 10 4 13" xfId="18733" xr:uid="{D45BAC28-D01A-4B38-AED8-8DEDBC2F89A6}"/>
    <cellStyle name="Normal 10 4 2" xfId="18734" xr:uid="{17877887-B426-4507-9E45-03B0F4DF8926}"/>
    <cellStyle name="Normal 10 4 2 2" xfId="18735" xr:uid="{A1A4A707-5339-41EE-902C-8A8080EB278A}"/>
    <cellStyle name="Normal 10 4 2 3" xfId="18736" xr:uid="{D41D9755-0944-4219-B926-4F3B8C8E2200}"/>
    <cellStyle name="Normal 10 4 3" xfId="18737" xr:uid="{62601ED3-8D19-4B15-B029-9D79F980B3E9}"/>
    <cellStyle name="Normal 10 4 3 2" xfId="18738" xr:uid="{C849FE2F-0D98-4EE8-BF31-298B958BCCA4}"/>
    <cellStyle name="Normal 10 4 3 3" xfId="18739" xr:uid="{5481E293-8C3E-4D88-9257-1F58A5745AAC}"/>
    <cellStyle name="Normal 10 4 4" xfId="18740" xr:uid="{C4AE79C4-3359-47B3-AE3E-00D1F2FC5CF5}"/>
    <cellStyle name="Normal 10 4 4 2" xfId="18741" xr:uid="{54949E2B-89AB-4DDA-AB85-79795E7E606D}"/>
    <cellStyle name="Normal 10 4 4 3" xfId="18742" xr:uid="{90ED9CDE-3C20-49C4-A10C-2C49A8AFCCF9}"/>
    <cellStyle name="Normal 10 4 5" xfId="18743" xr:uid="{701A8D9F-633E-4A51-B11B-152FCBA9E309}"/>
    <cellStyle name="Normal 10 4 5 2" xfId="18744" xr:uid="{5C7A7CD9-2CAB-4EF6-9658-00A3B9D452FD}"/>
    <cellStyle name="Normal 10 4 5 3" xfId="18745" xr:uid="{52160874-345B-414D-AD6B-A595BB120A45}"/>
    <cellStyle name="Normal 10 4 6" xfId="18746" xr:uid="{E35DC7E7-12EE-4DF8-BB9C-A822EEAD0389}"/>
    <cellStyle name="Normal 10 4 7" xfId="18747" xr:uid="{45D3E449-8625-4AD6-AE14-AEDDE29A9451}"/>
    <cellStyle name="Normal 10 4 7 2" xfId="18748" xr:uid="{A887E28D-B2B9-4E85-AD30-2C2D6DA60F7A}"/>
    <cellStyle name="Normal 10 4 7 3" xfId="18749" xr:uid="{5DD1641D-2FDD-472C-8252-388293275357}"/>
    <cellStyle name="Normal 10 4 8" xfId="18750" xr:uid="{EFC6A331-3CBA-476E-A52D-A90C6A8E3BCC}"/>
    <cellStyle name="Normal 10 4 8 2" xfId="18751" xr:uid="{DC20EE89-A767-4F29-87AF-8E09C3E59B73}"/>
    <cellStyle name="Normal 10 4 8 3" xfId="18752" xr:uid="{F4E6DAE8-51FB-4DCC-B276-1BF04C83AFDB}"/>
    <cellStyle name="Normal 10 4 9" xfId="18753" xr:uid="{C631092E-2F61-4BAD-BFDD-D6BEC475E727}"/>
    <cellStyle name="Normal 10 4 9 2" xfId="18754" xr:uid="{074E9923-4F00-4951-8D04-19FD5DCCBD88}"/>
    <cellStyle name="Normal 10 4 9 3" xfId="18755" xr:uid="{57C68886-7494-4755-947A-9317DA70415A}"/>
    <cellStyle name="Normal 10 5" xfId="18756" xr:uid="{DEF1BC37-78F4-43E9-A916-B82CD5D8C959}"/>
    <cellStyle name="Normal 10 5 2" xfId="18757" xr:uid="{F7704C22-F9BF-444C-BBE0-2B8C635EA8E2}"/>
    <cellStyle name="Normal 10 5 3" xfId="18758" xr:uid="{B25ED2A7-8C0B-47CB-9218-3AF0A7562E14}"/>
    <cellStyle name="Normal 10 5 3 2" xfId="18759" xr:uid="{21D06D39-0260-44CC-947B-9A88CF794240}"/>
    <cellStyle name="Normal 10 5 3 3" xfId="18760" xr:uid="{66F1DBB3-3257-45B4-AF5B-4D88073ED457}"/>
    <cellStyle name="Normal 10 5 4" xfId="18761" xr:uid="{B97CBFFC-5015-4126-93AC-8A39BA1B79E2}"/>
    <cellStyle name="Normal 10 6" xfId="18762" xr:uid="{859AE41F-6F58-4481-BD21-E2A5A64DC225}"/>
    <cellStyle name="Normal 10 6 2" xfId="18763" xr:uid="{AE087246-825B-4403-9D62-881C3614DBC5}"/>
    <cellStyle name="Normal 10 6 3" xfId="18764" xr:uid="{F038F9D2-6940-4BDC-ADE1-700FF3F9271F}"/>
    <cellStyle name="Normal 10 6 3 2" xfId="18765" xr:uid="{C8751C84-E5BA-4DB9-8387-F16A44333988}"/>
    <cellStyle name="Normal 10 6 3 3" xfId="18766" xr:uid="{58550713-6749-475D-8E97-337348805E41}"/>
    <cellStyle name="Normal 10 6 4" xfId="18767" xr:uid="{90D573B0-B29D-4D53-99E5-6C50A4B6CB2E}"/>
    <cellStyle name="Normal 10 7" xfId="18768" xr:uid="{BB9188BF-96A3-42AE-9899-9D3551AEC08B}"/>
    <cellStyle name="Normal 10 7 2" xfId="18769" xr:uid="{78874C0B-810B-4F82-9099-CA9426638F48}"/>
    <cellStyle name="Normal 10 7 3" xfId="18770" xr:uid="{9209E22D-5CF9-4AA9-88A3-A59692422935}"/>
    <cellStyle name="Normal 10 7 3 2" xfId="18771" xr:uid="{15522C1D-14E3-4028-B040-71C7CB410B92}"/>
    <cellStyle name="Normal 10 7 3 3" xfId="18772" xr:uid="{4DC3C883-D6C5-46D4-86CF-D180C32AED73}"/>
    <cellStyle name="Normal 10 7 4" xfId="18773" xr:uid="{B426DA48-1E0B-453D-AE65-0538CA1DDAB4}"/>
    <cellStyle name="Normal 10 8" xfId="18774" xr:uid="{CAF1CBC4-F271-4E35-BF3A-032E75112C20}"/>
    <cellStyle name="Normal 10 8 2" xfId="18775" xr:uid="{E2D6C3E0-1B29-489A-95CB-5C0A41B94EF9}"/>
    <cellStyle name="Normal 10 8 3" xfId="18776" xr:uid="{80A8FD04-538E-49BC-9A8B-41E8A3217B94}"/>
    <cellStyle name="Normal 10 8 3 2" xfId="18777" xr:uid="{D6DAB532-C3D3-4A2E-B9A8-E3D2AEBEDDA1}"/>
    <cellStyle name="Normal 10 8 4" xfId="18778" xr:uid="{E7AED2B6-23A3-4A0A-A42B-318B9BBDC482}"/>
    <cellStyle name="Normal 10 9" xfId="18779" xr:uid="{764AC57D-8420-4514-A55C-58C6B00EF4A5}"/>
    <cellStyle name="Normal 10 9 2" xfId="18780" xr:uid="{0B6008F8-38A9-4E23-9A65-A203D6B67B40}"/>
    <cellStyle name="Normal 10 9 3" xfId="18781" xr:uid="{9CC55285-6724-4C31-989F-B484D3B1E62B}"/>
    <cellStyle name="Normal 11" xfId="18782" xr:uid="{CA2C94DF-34EB-426F-AF93-58BF088E39B2}"/>
    <cellStyle name="Normal 11 10" xfId="18783" xr:uid="{863F5D50-7320-491B-BC76-229723F7492D}"/>
    <cellStyle name="Normal 11 10 2" xfId="18784" xr:uid="{00504FFD-8A4D-420E-9046-0006410638E3}"/>
    <cellStyle name="Normal 11 10 3" xfId="18785" xr:uid="{23E200DC-5681-402C-9D79-F7CEFFA4B4A5}"/>
    <cellStyle name="Normal 11 11" xfId="18786" xr:uid="{5602F2D2-4056-466B-94F9-FF4C82D0AF97}"/>
    <cellStyle name="Normal 11 11 2" xfId="18787" xr:uid="{8403CBBB-27FA-484E-BC57-EE8B08F5EA6E}"/>
    <cellStyle name="Normal 11 11 3" xfId="18788" xr:uid="{36C496C4-26BB-49EF-BB31-381D157E704C}"/>
    <cellStyle name="Normal 11 12" xfId="18789" xr:uid="{096EEC31-B139-48BD-B213-4FA4803301CC}"/>
    <cellStyle name="Normal 11 12 2" xfId="18790" xr:uid="{F9CB047C-8916-4D1D-B423-1ED03D2D9F5C}"/>
    <cellStyle name="Normal 11 12 3" xfId="18791" xr:uid="{D2DB8DDB-6E3D-48A9-8AAD-E0A384A39F1A}"/>
    <cellStyle name="Normal 11 13" xfId="18792" xr:uid="{9C831C0E-CDE8-4D8F-B580-94B07BE295A7}"/>
    <cellStyle name="Normal 11 13 2" xfId="18793" xr:uid="{75CD7A4B-E5ED-416F-BEC5-17B57BB1D893}"/>
    <cellStyle name="Normal 11 13 3" xfId="18794" xr:uid="{231B748D-0A3B-4CBE-8CA6-5B4A63F22984}"/>
    <cellStyle name="Normal 11 14" xfId="18795" xr:uid="{F670F547-5A41-4ED7-B627-8045A1FD0250}"/>
    <cellStyle name="Normal 11 14 2" xfId="18796" xr:uid="{046C36FA-E254-453C-A43A-493C6E5CC388}"/>
    <cellStyle name="Normal 11 14 3" xfId="18797" xr:uid="{D665D269-DED0-4018-AB66-E80B53C0AAB0}"/>
    <cellStyle name="Normal 11 15" xfId="18798" xr:uid="{127019DD-D02B-4DA0-A435-DE0BBA778D18}"/>
    <cellStyle name="Normal 11 15 2" xfId="18799" xr:uid="{E4C62AFA-55EF-4D3D-A6FF-FD8E2CAA855D}"/>
    <cellStyle name="Normal 11 15 3" xfId="18800" xr:uid="{336DA206-0797-42D5-88C3-BDEEA29A9837}"/>
    <cellStyle name="Normal 11 16" xfId="18801" xr:uid="{BB85C91A-6FBC-4493-BDA9-8860C4BB6D64}"/>
    <cellStyle name="Normal 11 16 2" xfId="18802" xr:uid="{840D1E2F-6FE1-4BFE-B319-EA6F5A538BA5}"/>
    <cellStyle name="Normal 11 17" xfId="18803" xr:uid="{5FFA5B1F-7624-4C94-84AD-444F076A9831}"/>
    <cellStyle name="Normal 11 18" xfId="18804" xr:uid="{9D5E97B7-5928-4569-B7D3-B6624DD05A31}"/>
    <cellStyle name="Normal 11 2" xfId="18805" xr:uid="{12C740AE-B835-4FA8-A849-1DF7DEEBE050}"/>
    <cellStyle name="Normal 11 2 10" xfId="18806" xr:uid="{48848AAE-9A50-42B3-A29E-382EA8081EAD}"/>
    <cellStyle name="Normal 11 2 10 2" xfId="18807" xr:uid="{D2AEFD8F-4DA5-45C9-9F6B-7C7342A11904}"/>
    <cellStyle name="Normal 11 2 10 3" xfId="18808" xr:uid="{94EAE3A4-44C7-4211-8AD8-0D7709F2C7C6}"/>
    <cellStyle name="Normal 11 2 11" xfId="18809" xr:uid="{BD728CDD-D84A-4EC5-A0BA-D8F868728364}"/>
    <cellStyle name="Normal 11 2 11 2" xfId="18810" xr:uid="{2F8C93A9-C28B-4E5C-B351-F16B20FBE54B}"/>
    <cellStyle name="Normal 11 2 11 3" xfId="18811" xr:uid="{4669FA25-289C-4FC0-B33D-0A108102CC89}"/>
    <cellStyle name="Normal 11 2 12" xfId="18812" xr:uid="{CAD8ADB4-4A9F-4830-B7A0-655C2D8E3899}"/>
    <cellStyle name="Normal 11 2 12 2" xfId="18813" xr:uid="{CE608D97-965A-4D74-9C99-E618ADA65701}"/>
    <cellStyle name="Normal 11 2 12 3" xfId="18814" xr:uid="{DD6A84D7-AC8C-46C1-81B7-2753BB85DAF3}"/>
    <cellStyle name="Normal 11 2 13" xfId="18815" xr:uid="{65FA02C9-1D8E-4074-B766-128B602002F2}"/>
    <cellStyle name="Normal 11 2 13 2" xfId="18816" xr:uid="{0B1E8D9C-802D-4088-936E-8348204C7F43}"/>
    <cellStyle name="Normal 11 2 14" xfId="18817" xr:uid="{C8BF3338-8DCD-42E1-90EE-95CA073FE506}"/>
    <cellStyle name="Normal 11 2 2" xfId="18818" xr:uid="{EB8D58E4-6F78-428C-999D-83C7A133A3DD}"/>
    <cellStyle name="Normal 11 2 2 2" xfId="18819" xr:uid="{8F31AD2D-3705-421F-9086-377ADE6E87BD}"/>
    <cellStyle name="Normal 11 2 2 2 2" xfId="18820" xr:uid="{62AF03B2-CC44-4DDE-A683-815E88438399}"/>
    <cellStyle name="Normal 11 2 2 3" xfId="18821" xr:uid="{6B53ED3B-724C-4057-83D7-068EEF656991}"/>
    <cellStyle name="Normal 11 2 3" xfId="18822" xr:uid="{2A1676CD-BA7B-4304-B017-48291DE40D0C}"/>
    <cellStyle name="Normal 11 2 3 2" xfId="18823" xr:uid="{61707B4F-C3AE-4753-9922-0A21FB597E34}"/>
    <cellStyle name="Normal 11 2 3 3" xfId="18824" xr:uid="{B205CF52-5539-4EEB-B7B4-E297A81067B3}"/>
    <cellStyle name="Normal 11 2 3 4" xfId="18825" xr:uid="{7ADD471F-5C6E-4374-BA91-3C0C6CC9E2A4}"/>
    <cellStyle name="Normal 11 2 4" xfId="18826" xr:uid="{BAC4D45E-3257-49BE-A77A-7CFD1393A57D}"/>
    <cellStyle name="Normal 11 2 4 2" xfId="18827" xr:uid="{83907881-2E66-4810-B9F2-7A1FA92B0D3C}"/>
    <cellStyle name="Normal 11 2 4 3" xfId="18828" xr:uid="{814FBD29-4084-4F6A-BB0F-56CD2A632211}"/>
    <cellStyle name="Normal 11 2 5" xfId="18829" xr:uid="{8E75C9DE-2BAC-487C-815B-81F2F74A4BF4}"/>
    <cellStyle name="Normal 11 2 5 2" xfId="18830" xr:uid="{0185F11F-6455-4825-8F00-B6A95CABC76C}"/>
    <cellStyle name="Normal 11 2 5 3" xfId="18831" xr:uid="{5E0655D1-073B-4828-8312-D505093D748F}"/>
    <cellStyle name="Normal 11 2 6" xfId="18832" xr:uid="{81689DFE-2354-48C1-9281-D0525AA48D56}"/>
    <cellStyle name="Normal 11 2 6 2" xfId="18833" xr:uid="{236C4190-BDAA-46C9-AFBC-F1B0695DFC97}"/>
    <cellStyle name="Normal 11 2 6 3" xfId="18834" xr:uid="{4AFD7B98-18E7-4870-A742-271AE7306183}"/>
    <cellStyle name="Normal 11 2 7" xfId="18835" xr:uid="{D7AB70CB-5660-4105-86FF-6EB162966EDC}"/>
    <cellStyle name="Normal 11 2 7 2" xfId="18836" xr:uid="{F3649381-B25F-4633-B057-87F2D770E06D}"/>
    <cellStyle name="Normal 11 2 7 3" xfId="18837" xr:uid="{92D371DF-B86D-4F85-A879-BA5E722381BF}"/>
    <cellStyle name="Normal 11 2 8" xfId="18838" xr:uid="{6441A5E3-CB65-4119-94E4-BCB4CD16B40F}"/>
    <cellStyle name="Normal 11 2 8 2" xfId="18839" xr:uid="{20B61961-2373-4E81-9E67-62E84E7B127E}"/>
    <cellStyle name="Normal 11 2 8 3" xfId="18840" xr:uid="{DD63D3D9-6C3C-46F8-BEA8-A9EB86857728}"/>
    <cellStyle name="Normal 11 2 9" xfId="18841" xr:uid="{8363CB80-7C87-422A-A94E-ABC5C89C222F}"/>
    <cellStyle name="Normal 11 2 9 2" xfId="18842" xr:uid="{D375B8F0-A0DA-4FBE-8C48-4765BE0AAEDE}"/>
    <cellStyle name="Normal 11 2 9 3" xfId="18843" xr:uid="{8A2D8A9D-CDBF-4617-BD04-D4AB02D5379A}"/>
    <cellStyle name="Normal 11 3" xfId="18844" xr:uid="{D161CA0E-D920-40A3-B441-8F7543F29D5E}"/>
    <cellStyle name="Normal 11 3 10" xfId="18845" xr:uid="{DE4BA0A4-2E53-4C45-A5BA-7CDF32FE2B8C}"/>
    <cellStyle name="Normal 11 3 10 2" xfId="18846" xr:uid="{A8E42BE2-6647-4BFD-BE56-7DCDE38EB7A5}"/>
    <cellStyle name="Normal 11 3 10 3" xfId="18847" xr:uid="{551A67C1-CB77-41EE-BEE3-1772ACEDBC6A}"/>
    <cellStyle name="Normal 11 3 11" xfId="18848" xr:uid="{A47BE7EF-5B8B-4A21-BB69-CCDF49FD0F93}"/>
    <cellStyle name="Normal 11 3 2" xfId="18849" xr:uid="{383F6D9E-844C-4DDA-8777-07BC9E0105BC}"/>
    <cellStyle name="Normal 11 3 2 2" xfId="18850" xr:uid="{D3664596-1FA8-40E9-A7DF-AC4605FFEFEC}"/>
    <cellStyle name="Normal 11 3 2 3" xfId="18851" xr:uid="{E3509093-6872-473E-BE73-E55210F52ACB}"/>
    <cellStyle name="Normal 11 3 2 4" xfId="18852" xr:uid="{A9FE1D04-0729-4240-A751-453ECA299BCF}"/>
    <cellStyle name="Normal 11 3 3" xfId="18853" xr:uid="{D57F8930-2A7D-4332-95AD-2C04F640DCA6}"/>
    <cellStyle name="Normal 11 3 3 2" xfId="18854" xr:uid="{6D0A1C51-F4DE-4509-9F7F-29B7ED5C866A}"/>
    <cellStyle name="Normal 11 3 3 3" xfId="18855" xr:uid="{AC443AEC-26FD-4373-AB1C-11F54C2996EF}"/>
    <cellStyle name="Normal 11 3 4" xfId="18856" xr:uid="{346B1054-0720-482B-9F8F-C24BF88008AE}"/>
    <cellStyle name="Normal 11 3 4 2" xfId="18857" xr:uid="{F936A1E1-A58F-4DA5-8421-00AB017018D8}"/>
    <cellStyle name="Normal 11 3 4 3" xfId="18858" xr:uid="{D4AB1732-2CD9-48A7-9464-01BECC8118A6}"/>
    <cellStyle name="Normal 11 3 5" xfId="18859" xr:uid="{26E051A8-BA0C-428E-9A34-261ADF64E3F7}"/>
    <cellStyle name="Normal 11 3 5 2" xfId="18860" xr:uid="{CC6DC933-67A9-4DF6-AF8A-58A1CA88F845}"/>
    <cellStyle name="Normal 11 3 5 3" xfId="18861" xr:uid="{A79A1F71-6903-48CB-A9FA-96476CC888BD}"/>
    <cellStyle name="Normal 11 3 6" xfId="18862" xr:uid="{4FAF34BF-DB63-45EB-BFFF-41D8597B4859}"/>
    <cellStyle name="Normal 11 3 6 2" xfId="18863" xr:uid="{FC9B95D6-F63A-4DEA-9085-58BDABB59B6E}"/>
    <cellStyle name="Normal 11 3 6 3" xfId="18864" xr:uid="{03B28A65-D31D-4F0A-AB78-F441A210C5F0}"/>
    <cellStyle name="Normal 11 3 7" xfId="18865" xr:uid="{3B71950B-D3A3-4668-B015-1C75FAD5657C}"/>
    <cellStyle name="Normal 11 3 7 2" xfId="18866" xr:uid="{C6488F33-F905-48D6-B08F-11F6F32AEBFD}"/>
    <cellStyle name="Normal 11 3 7 3" xfId="18867" xr:uid="{D41220BA-3727-4222-AD46-81C2FD4D2829}"/>
    <cellStyle name="Normal 11 3 8" xfId="18868" xr:uid="{159AFF48-A887-467E-BBDF-9D2EDEA6EBCD}"/>
    <cellStyle name="Normal 11 3 8 2" xfId="18869" xr:uid="{6BDF6C17-6BB7-4FB4-98E5-7C0E8B7BB89E}"/>
    <cellStyle name="Normal 11 3 8 3" xfId="18870" xr:uid="{CD01A5B2-AD5D-49DA-A164-30AA7B6DD6B3}"/>
    <cellStyle name="Normal 11 3 9" xfId="18871" xr:uid="{5AF777D2-E9B2-46C0-913E-BDCF12DF410E}"/>
    <cellStyle name="Normal 11 3 9 2" xfId="18872" xr:uid="{A348F889-25BB-4294-9E82-41008A83E952}"/>
    <cellStyle name="Normal 11 3 9 3" xfId="18873" xr:uid="{30C6D6CA-A59A-475D-8AFF-924BEE2A281D}"/>
    <cellStyle name="Normal 11 4" xfId="18874" xr:uid="{1E614CA7-3CDE-4279-BCD7-79075CA0C1B2}"/>
    <cellStyle name="Normal 11 5" xfId="18875" xr:uid="{81DFFECF-F66A-433E-85E3-6D8DE117036E}"/>
    <cellStyle name="Normal 11 5 2" xfId="18876" xr:uid="{ECE552BE-45D5-4CD6-B97E-35A75CE7A4DF}"/>
    <cellStyle name="Normal 11 5 3" xfId="18877" xr:uid="{93264F16-ECAE-4E6F-9E50-1642C78F59A5}"/>
    <cellStyle name="Normal 11 5 4" xfId="18878" xr:uid="{B241BD0B-D856-41B3-84F5-1022CF80B026}"/>
    <cellStyle name="Normal 11 6" xfId="18879" xr:uid="{C87E9044-B976-43A3-A0A8-59261D2D2273}"/>
    <cellStyle name="Normal 11 6 2" xfId="18880" xr:uid="{28E753F2-C5DA-45F1-959E-1B9DA4071ADC}"/>
    <cellStyle name="Normal 11 6 3" xfId="18881" xr:uid="{60E94C40-53D4-4E08-B6C8-517CB183CC6E}"/>
    <cellStyle name="Normal 11 6 4" xfId="18882" xr:uid="{42DD07A9-4A24-4AA2-BCB7-43EE58B255C5}"/>
    <cellStyle name="Normal 11 7" xfId="18883" xr:uid="{AF1F0E83-470D-40EF-BFB7-F043DD2EEA2A}"/>
    <cellStyle name="Normal 11 7 2" xfId="18884" xr:uid="{2175E142-A47A-4282-8229-5D83C0029568}"/>
    <cellStyle name="Normal 11 7 3" xfId="18885" xr:uid="{07DF63A9-AFDD-4019-B8FF-47FAD754BAAA}"/>
    <cellStyle name="Normal 11 7 4" xfId="18886" xr:uid="{AE589DEC-C32C-427F-BED8-EA676F2739CB}"/>
    <cellStyle name="Normal 11 8" xfId="18887" xr:uid="{79F1355C-F6C5-4D7E-9DFC-83F439B78DF7}"/>
    <cellStyle name="Normal 11 8 2" xfId="18888" xr:uid="{3A4679E9-8388-48EA-8A9F-CD8136103F5C}"/>
    <cellStyle name="Normal 11 8 3" xfId="18889" xr:uid="{9A92BD6E-22A8-43E5-A495-941F485FD829}"/>
    <cellStyle name="Normal 11 8 4" xfId="18890" xr:uid="{61422AE9-1C45-4913-A26A-3DD4A9249BCB}"/>
    <cellStyle name="Normal 11 9" xfId="18891" xr:uid="{9AACCA6D-1354-4E18-99BA-F0E0729F35F4}"/>
    <cellStyle name="Normal 11 9 2" xfId="18892" xr:uid="{5873E3C2-43DF-43BF-9EE7-A309EDA14D39}"/>
    <cellStyle name="Normal 11 9 3" xfId="18893" xr:uid="{61B0361E-0930-4816-B8A2-300F5E844A91}"/>
    <cellStyle name="Normal 12" xfId="18894" xr:uid="{370F3BF3-3655-406D-B6C4-AA70B2CA4EBD}"/>
    <cellStyle name="Normal 12 10" xfId="18895" xr:uid="{2ABABA18-A23C-4B70-9ABC-A44B579BF95E}"/>
    <cellStyle name="Normal 12 10 2" xfId="18896" xr:uid="{998B20E4-338E-4799-8BFC-311085BB0B7F}"/>
    <cellStyle name="Normal 12 10 2 2" xfId="18897" xr:uid="{D282DDA3-23D9-4BCE-849A-9EEE7EF0E5D9}"/>
    <cellStyle name="Normal 12 10 2 3" xfId="18898" xr:uid="{3AC36C1C-9B19-480C-9117-C6BFC4AA6491}"/>
    <cellStyle name="Normal 12 10 3" xfId="18899" xr:uid="{752F4066-5265-4357-A5B4-CAAA0123CF2A}"/>
    <cellStyle name="Normal 12 10 3 2" xfId="18900" xr:uid="{2F954ADD-F0F3-490C-9D4F-02FD07A9389D}"/>
    <cellStyle name="Normal 12 10 4" xfId="18901" xr:uid="{55B62297-0B94-49D6-86DD-18984DB3DA93}"/>
    <cellStyle name="Normal 12 11" xfId="18902" xr:uid="{7F8FB872-3859-49C5-9D48-C42A29863F88}"/>
    <cellStyle name="Normal 12 11 2" xfId="18903" xr:uid="{94E88412-9193-4AD8-A805-5805AED2ED0F}"/>
    <cellStyle name="Normal 12 11 3" xfId="18904" xr:uid="{F4D21AB8-365C-4D16-B258-D03BFA7DE5B2}"/>
    <cellStyle name="Normal 12 11 4" xfId="18905" xr:uid="{3D81A898-0E62-483F-BE20-BDB7CCE2853A}"/>
    <cellStyle name="Normal 12 12" xfId="18906" xr:uid="{DE904D80-22E2-4605-9FCE-AEAD93BDD8A4}"/>
    <cellStyle name="Normal 12 12 2" xfId="18907" xr:uid="{6D1235C5-1477-403C-9A12-200FCB201617}"/>
    <cellStyle name="Normal 12 12 3" xfId="18908" xr:uid="{C06B2171-D30F-42E9-89E4-26EA7D25EDEF}"/>
    <cellStyle name="Normal 12 13" xfId="18909" xr:uid="{AE8A394D-C151-47D9-9CF1-55B866AB719B}"/>
    <cellStyle name="Normal 12 13 2" xfId="18910" xr:uid="{211BEA40-8075-41F4-B305-2BA3A7179F1C}"/>
    <cellStyle name="Normal 12 13 3" xfId="18911" xr:uid="{97C42524-50F3-411E-9521-7B71AB98E45E}"/>
    <cellStyle name="Normal 12 14" xfId="18912" xr:uid="{94CB4F6E-B0DF-46D5-BCA2-E700C3A2CC50}"/>
    <cellStyle name="Normal 12 14 2" xfId="18913" xr:uid="{2800183A-8D07-4644-8ED2-C298B1E99C2A}"/>
    <cellStyle name="Normal 12 14 3" xfId="18914" xr:uid="{C99FB67F-8D8E-43AB-9488-47FDCD6D5D09}"/>
    <cellStyle name="Normal 12 15" xfId="18915" xr:uid="{3849020B-6AA4-4A11-87BF-1BDBE81CB5F4}"/>
    <cellStyle name="Normal 12 15 2" xfId="18916" xr:uid="{E9FDEC7F-99C2-4F91-BD67-77DA8866B64B}"/>
    <cellStyle name="Normal 12 15 3" xfId="18917" xr:uid="{9ACC5B29-001A-42F7-BED5-E6CFD3EEA0C1}"/>
    <cellStyle name="Normal 12 16" xfId="18918" xr:uid="{6D06919A-EACE-42BE-A700-D3E981A9E816}"/>
    <cellStyle name="Normal 12 16 2" xfId="18919" xr:uid="{F7A1D6F5-6462-4EE7-98B9-CF2DE5A949CC}"/>
    <cellStyle name="Normal 12 16 3" xfId="18920" xr:uid="{C686B216-6E64-4D4C-A5DA-82D34C5E59CD}"/>
    <cellStyle name="Normal 12 17" xfId="18921" xr:uid="{D593F141-765F-41BC-9D73-EEB6885E4789}"/>
    <cellStyle name="Normal 12 17 2" xfId="18922" xr:uid="{12F3F58F-0B3A-48EC-BA2D-179546B54467}"/>
    <cellStyle name="Normal 12 17 3" xfId="18923" xr:uid="{D1304678-DA17-4982-9097-2CF11917F62C}"/>
    <cellStyle name="Normal 12 18" xfId="18924" xr:uid="{2DD68C80-2531-4899-97C3-159B699A84AD}"/>
    <cellStyle name="Normal 12 18 2" xfId="18925" xr:uid="{6A0230F8-E2A9-4B35-8343-7067172B5F34}"/>
    <cellStyle name="Normal 12 18 3" xfId="18926" xr:uid="{D65C0084-FFD8-4D42-B5F7-C9D42D47A426}"/>
    <cellStyle name="Normal 12 19" xfId="18927" xr:uid="{755AEB9F-D050-47A7-80A1-4664A0EDE790}"/>
    <cellStyle name="Normal 12 19 2" xfId="18928" xr:uid="{1F2CB4C0-C89C-4AD0-BEDF-434CB01E81B1}"/>
    <cellStyle name="Normal 12 19 3" xfId="18929" xr:uid="{AE70425E-FC20-430A-89A1-24E07B9001F2}"/>
    <cellStyle name="Normal 12 2" xfId="18930" xr:uid="{ADBBEF3E-B739-4846-AD8E-755090A077BE}"/>
    <cellStyle name="Normal 12 2 10" xfId="18931" xr:uid="{29CF322C-F3D4-44E1-AB39-13A55C833E59}"/>
    <cellStyle name="Normal 12 2 10 2" xfId="18932" xr:uid="{6F4A6936-16E9-4005-A150-B2488F3072E5}"/>
    <cellStyle name="Normal 12 2 10 3" xfId="18933" xr:uid="{0807BA92-8C16-482A-858F-BE395B89A0A9}"/>
    <cellStyle name="Normal 12 2 11" xfId="18934" xr:uid="{8AB21953-FE78-4823-9952-15852D4B6F6C}"/>
    <cellStyle name="Normal 12 2 11 2" xfId="18935" xr:uid="{4F17504C-812A-4D40-9B0A-D7DD27BDD6B2}"/>
    <cellStyle name="Normal 12 2 11 3" xfId="18936" xr:uid="{4D454333-5783-42DF-9409-1BADFB5F13A3}"/>
    <cellStyle name="Normal 12 2 12" xfId="18937" xr:uid="{8F65DE8A-8A75-4711-A2FF-C8A46D0A9205}"/>
    <cellStyle name="Normal 12 2 12 2" xfId="18938" xr:uid="{1167926A-5EB7-4927-9A5B-068CA0798AD8}"/>
    <cellStyle name="Normal 12 2 12 3" xfId="18939" xr:uid="{57C6126A-E81F-4ACE-AA4F-FF7AB9A4A55B}"/>
    <cellStyle name="Normal 12 2 13" xfId="18940" xr:uid="{16D61854-5A40-4AA3-8EAF-497F1DE7C49F}"/>
    <cellStyle name="Normal 12 2 13 2" xfId="18941" xr:uid="{45D030AB-B073-4A0D-83D2-8097B0708618}"/>
    <cellStyle name="Normal 12 2 13 3" xfId="18942" xr:uid="{319321DF-24FC-4387-AC45-C80B78D67930}"/>
    <cellStyle name="Normal 12 2 14" xfId="18943" xr:uid="{DE0E9BB1-6112-42E0-88D9-718734503A51}"/>
    <cellStyle name="Normal 12 2 14 2" xfId="18944" xr:uid="{53551305-B946-4922-B378-A3D2A3643D09}"/>
    <cellStyle name="Normal 12 2 14 3" xfId="18945" xr:uid="{143681DB-5C3E-443D-B4C0-52787C9EE518}"/>
    <cellStyle name="Normal 12 2 15" xfId="18946" xr:uid="{C101DC45-2E75-4261-A3B6-7DF0DAAF01D7}"/>
    <cellStyle name="Normal 12 2 15 2" xfId="18947" xr:uid="{FDE32088-8E79-4304-9BA1-B9B05643EE35}"/>
    <cellStyle name="Normal 12 2 15 3" xfId="18948" xr:uid="{B05C593F-AF34-4D79-A9C2-841DF676B824}"/>
    <cellStyle name="Normal 12 2 16" xfId="18949" xr:uid="{B14EAF6D-5489-4772-AB37-039DE5E4687C}"/>
    <cellStyle name="Normal 12 2 16 2" xfId="18950" xr:uid="{2162FD21-0267-4D0E-B16D-36780E775D11}"/>
    <cellStyle name="Normal 12 2 16 3" xfId="18951" xr:uid="{16369203-E7BB-4AD7-BF52-9663D2F0BFA1}"/>
    <cellStyle name="Normal 12 2 17" xfId="18952" xr:uid="{FA255225-1C8E-408C-B222-0D6A78C516A5}"/>
    <cellStyle name="Normal 12 2 17 2" xfId="18953" xr:uid="{4E9ECE5E-0E8D-4082-BC62-7F5199942933}"/>
    <cellStyle name="Normal 12 2 17 3" xfId="18954" xr:uid="{E63C0413-0E9C-4030-9177-422F5FEED71F}"/>
    <cellStyle name="Normal 12 2 18" xfId="18955" xr:uid="{D284E54E-2A37-4A6C-99CF-C96FB8B1368D}"/>
    <cellStyle name="Normal 12 2 2" xfId="18956" xr:uid="{0F64C881-004C-41DC-B11D-9EA332BBE481}"/>
    <cellStyle name="Normal 12 2 2 2" xfId="18957" xr:uid="{48A8D8DD-C547-4896-8A45-947F0C717E17}"/>
    <cellStyle name="Normal 12 2 2 3" xfId="18958" xr:uid="{2E81CA79-8CD8-4B59-B3AA-33DC9C833FCB}"/>
    <cellStyle name="Normal 12 2 3" xfId="18959" xr:uid="{CB9BE1AF-4192-42A6-8911-B3C99E94C8D0}"/>
    <cellStyle name="Normal 12 2 4" xfId="18960" xr:uid="{21AE1548-36C7-4208-9F72-E938ECCAD715}"/>
    <cellStyle name="Normal 12 2 5" xfId="18961" xr:uid="{6FC765B7-9915-4052-A4DF-C32C33BCAD88}"/>
    <cellStyle name="Normal 12 2 6" xfId="18962" xr:uid="{1C2528A0-F689-44D0-A3AA-F2CBB5063EA4}"/>
    <cellStyle name="Normal 12 2 7" xfId="18963" xr:uid="{8AB4AB03-0575-432E-B0C7-389B47004B0C}"/>
    <cellStyle name="Normal 12 2 8" xfId="18964" xr:uid="{B8059FCB-153B-4044-956D-0675D56BC9AF}"/>
    <cellStyle name="Normal 12 2 8 2" xfId="18965" xr:uid="{A27A54E1-CE1E-4355-A2E5-2489275426B4}"/>
    <cellStyle name="Normal 12 2 9" xfId="18966" xr:uid="{39F23E77-1734-4591-899F-55DF76B70469}"/>
    <cellStyle name="Normal 12 2 9 2" xfId="18967" xr:uid="{232A0B54-E55F-4784-939D-03319B5EEA82}"/>
    <cellStyle name="Normal 12 2 9 3" xfId="18968" xr:uid="{ABBE6D7B-EDF9-4638-A2BB-5D4869960F60}"/>
    <cellStyle name="Normal 12 20" xfId="18969" xr:uid="{DC9A8743-4DA4-492A-8040-4BE192654D52}"/>
    <cellStyle name="Normal 12 20 2" xfId="18970" xr:uid="{7907795E-94D2-4657-8823-67DA2A36910C}"/>
    <cellStyle name="Normal 12 20 3" xfId="18971" xr:uid="{4ADFC468-C0F3-427F-ADDB-7FB2C7C5A156}"/>
    <cellStyle name="Normal 12 21" xfId="18972" xr:uid="{B0732E0B-1FFE-42E2-B919-1688A57671EE}"/>
    <cellStyle name="Normal 12 21 2" xfId="18973" xr:uid="{2562165B-D764-459E-823D-8848ECF00581}"/>
    <cellStyle name="Normal 12 21 3" xfId="18974" xr:uid="{796017F4-F92B-4159-BE9B-CA30D324C51A}"/>
    <cellStyle name="Normal 12 22" xfId="18975" xr:uid="{E2077342-FE94-4963-9DC5-79A18EBF10BD}"/>
    <cellStyle name="Normal 12 22 2" xfId="18976" xr:uid="{E1A3C7D7-E076-459E-AC2F-CFD52746840C}"/>
    <cellStyle name="Normal 12 23" xfId="18977" xr:uid="{49B6BB3A-5270-4064-8A52-651C9258D886}"/>
    <cellStyle name="Normal 12 24" xfId="18978" xr:uid="{6CA6169F-A1EE-499C-94FB-EFBD7C2535F4}"/>
    <cellStyle name="Normal 12 3" xfId="18979" xr:uid="{4735FB38-9583-44D1-A988-0AE6C143972C}"/>
    <cellStyle name="Normal 12 3 10" xfId="18980" xr:uid="{92FB30BF-D07B-44AC-842E-F5BEC41B5349}"/>
    <cellStyle name="Normal 12 3 10 2" xfId="18981" xr:uid="{82E8B3B9-D04A-413D-B18F-8D71432E866E}"/>
    <cellStyle name="Normal 12 3 10 3" xfId="18982" xr:uid="{0BD0F3E1-9A98-49CB-A0FC-6AE591DA38B5}"/>
    <cellStyle name="Normal 12 3 11" xfId="18983" xr:uid="{38EB324B-0C2E-4352-B182-5510F74830C3}"/>
    <cellStyle name="Normal 12 3 11 2" xfId="18984" xr:uid="{7474A3BD-ABF8-47B0-A54C-4F252491B66D}"/>
    <cellStyle name="Normal 12 3 11 3" xfId="18985" xr:uid="{40A1B804-0867-43B4-83DB-D50EF0608AF1}"/>
    <cellStyle name="Normal 12 3 12" xfId="18986" xr:uid="{08928868-9BD3-4763-86F9-5ACFEC09ABA3}"/>
    <cellStyle name="Normal 12 3 12 2" xfId="18987" xr:uid="{987D12A5-079E-4CEB-A92D-FD825733F8C5}"/>
    <cellStyle name="Normal 12 3 12 3" xfId="18988" xr:uid="{0D3AC722-E1E3-468E-8248-367BE4803E86}"/>
    <cellStyle name="Normal 12 3 13" xfId="18989" xr:uid="{1408FBCA-A05B-44D8-9E0A-6357AEF63F07}"/>
    <cellStyle name="Normal 12 3 13 2" xfId="18990" xr:uid="{4B40698C-BE9D-4056-AC1B-DC4634A67EFA}"/>
    <cellStyle name="Normal 12 3 13 3" xfId="18991" xr:uid="{DDC3056F-897B-4F4C-8C29-0164388700AB}"/>
    <cellStyle name="Normal 12 3 14" xfId="18992" xr:uid="{98465FF5-7821-47BF-87B6-42DAFD9F83EF}"/>
    <cellStyle name="Normal 12 3 14 2" xfId="18993" xr:uid="{CD995E2E-9C48-4F59-A971-A626031F7A1D}"/>
    <cellStyle name="Normal 12 3 14 3" xfId="18994" xr:uid="{33E7D2DC-322A-45BF-A648-66CF6AB248CC}"/>
    <cellStyle name="Normal 12 3 15" xfId="18995" xr:uid="{7A2C02C1-1A21-4B2B-88BB-5C453B800F23}"/>
    <cellStyle name="Normal 12 3 15 2" xfId="18996" xr:uid="{3805F014-42E6-461D-9175-5B81BCC40C44}"/>
    <cellStyle name="Normal 12 3 15 3" xfId="18997" xr:uid="{CC613003-E960-4DEC-B1B7-BD58AA7B0CCC}"/>
    <cellStyle name="Normal 12 3 16" xfId="18998" xr:uid="{67ACA6D4-DAF9-4402-905F-FE67AE0C35EF}"/>
    <cellStyle name="Normal 12 3 16 2" xfId="18999" xr:uid="{C994223F-0EAC-43D7-AE71-507371ED9911}"/>
    <cellStyle name="Normal 12 3 16 3" xfId="19000" xr:uid="{EB45AD49-146F-4060-9B2A-9A86569AA722}"/>
    <cellStyle name="Normal 12 3 17" xfId="19001" xr:uid="{860FB97E-C90F-47AB-9010-522BF4479666}"/>
    <cellStyle name="Normal 12 3 17 2" xfId="19002" xr:uid="{AAC91324-3CBB-4CE0-81E9-ABF41A877BAE}"/>
    <cellStyle name="Normal 12 3 17 3" xfId="19003" xr:uid="{10A9E966-43DE-4B38-ACB9-A620393103A8}"/>
    <cellStyle name="Normal 12 3 18" xfId="19004" xr:uid="{13650227-4037-4FFE-8677-059DA40AD74B}"/>
    <cellStyle name="Normal 12 3 2" xfId="19005" xr:uid="{665CA226-0C30-4376-A009-A7277336CB58}"/>
    <cellStyle name="Normal 12 3 2 2" xfId="19006" xr:uid="{F8EA9616-0C4A-4E38-B080-0F3968BAFD8E}"/>
    <cellStyle name="Normal 12 3 3" xfId="19007" xr:uid="{A01226E0-5895-4EFD-9005-0BBD7A0D703F}"/>
    <cellStyle name="Normal 12 3 4" xfId="19008" xr:uid="{5F3B8B7C-3779-458C-AC0C-0746121811F1}"/>
    <cellStyle name="Normal 12 3 5" xfId="19009" xr:uid="{F64EDD76-E7F7-4711-94CA-B4EA29FF80C5}"/>
    <cellStyle name="Normal 12 3 6" xfId="19010" xr:uid="{2BB88BFC-A77D-4C39-8BCA-3D7BB29A5AA9}"/>
    <cellStyle name="Normal 12 3 7" xfId="19011" xr:uid="{4C51ABFA-C892-4F27-9BF1-B4F8BAA73A73}"/>
    <cellStyle name="Normal 12 3 8" xfId="19012" xr:uid="{4931C138-2779-4669-A429-C9A79CC02139}"/>
    <cellStyle name="Normal 12 3 8 2" xfId="19013" xr:uid="{19051D92-0F99-4ECF-892F-521B0EDF9690}"/>
    <cellStyle name="Normal 12 3 9" xfId="19014" xr:uid="{34ED6ABE-BA75-40B7-8F95-B2DC440D1F38}"/>
    <cellStyle name="Normal 12 3 9 2" xfId="19015" xr:uid="{0A8ACDA0-B0B1-4016-8E92-64E87F81B668}"/>
    <cellStyle name="Normal 12 3 9 3" xfId="19016" xr:uid="{1D74BB79-FEC5-4201-A4AC-E3A9345B2477}"/>
    <cellStyle name="Normal 12 4" xfId="19017" xr:uid="{DF733954-8CEF-4BA5-8881-7F68D17FE632}"/>
    <cellStyle name="Normal 12 4 2" xfId="19018" xr:uid="{D285ED9F-35FA-423D-9185-C9A592276ECD}"/>
    <cellStyle name="Normal 12 4 2 2" xfId="19019" xr:uid="{89A57162-B59F-49CF-9BB1-25AB25B8F718}"/>
    <cellStyle name="Normal 12 4 3" xfId="19020" xr:uid="{C8D5ED6B-B395-4B82-BB08-68D4587B0583}"/>
    <cellStyle name="Normal 12 4 4" xfId="19021" xr:uid="{75652E99-90F7-4DD3-B021-0443B1D0FC76}"/>
    <cellStyle name="Normal 12 4 5" xfId="19022" xr:uid="{6CB37C8F-3903-4D47-BCF8-4D2E2CCCD3EC}"/>
    <cellStyle name="Normal 12 4 6" xfId="19023" xr:uid="{F0514151-BC9E-4871-856D-F5E10E3E49AD}"/>
    <cellStyle name="Normal 12 4 7" xfId="19024" xr:uid="{AB44E9AB-E691-45CC-B18E-3FBB36782DC2}"/>
    <cellStyle name="Normal 12 4 8" xfId="19025" xr:uid="{AF3C9CDB-706B-4630-8C7F-18CCB5D74E44}"/>
    <cellStyle name="Normal 12 4 8 2" xfId="19026" xr:uid="{83DAF2FB-CE5D-4D91-A479-8DFA6BBDCBBA}"/>
    <cellStyle name="Normal 12 5" xfId="19027" xr:uid="{F32CA0FD-ADB5-4769-B91A-8766236AB4AD}"/>
    <cellStyle name="Normal 12 5 2" xfId="19028" xr:uid="{42322514-E477-4869-A422-87C15389FF41}"/>
    <cellStyle name="Normal 12 5 2 2" xfId="19029" xr:uid="{DD1940C6-DBCC-4187-A2C2-FC62A1DC6DD1}"/>
    <cellStyle name="Normal 12 5 3" xfId="19030" xr:uid="{AA6BAB20-C3DF-4A27-81C4-4DB9B78F13F3}"/>
    <cellStyle name="Normal 12 5 4" xfId="19031" xr:uid="{E31F6075-0163-4F65-8E4E-934F4153BE55}"/>
    <cellStyle name="Normal 12 5 5" xfId="19032" xr:uid="{D0F13CEE-9BEE-421F-A6D2-037AA9A4D3FB}"/>
    <cellStyle name="Normal 12 5 6" xfId="19033" xr:uid="{C9A109B9-110C-4E86-A2E9-E06D9FB1634B}"/>
    <cellStyle name="Normal 12 5 7" xfId="19034" xr:uid="{C2B821D4-8FFE-48E1-A0B2-18F258328503}"/>
    <cellStyle name="Normal 12 5 8" xfId="19035" xr:uid="{4D8367D1-2241-4218-A4F5-B70A3CE643AB}"/>
    <cellStyle name="Normal 12 5 8 2" xfId="19036" xr:uid="{FEACAC03-FC07-4D2E-AA5D-D3AE2BA8BC34}"/>
    <cellStyle name="Normal 12 6" xfId="19037" xr:uid="{7D79B5D6-A512-4CEE-B0A1-0130D028D5DE}"/>
    <cellStyle name="Normal 12 6 2" xfId="19038" xr:uid="{C4B63FE1-9242-41E3-A953-0394609551E6}"/>
    <cellStyle name="Normal 12 6 2 2" xfId="19039" xr:uid="{D464EE74-8A41-4B1E-8FE5-B8F1B80AAAAD}"/>
    <cellStyle name="Normal 12 6 3" xfId="19040" xr:uid="{EA9E3827-1C4B-423B-8FFF-66BE74B1B623}"/>
    <cellStyle name="Normal 12 6 4" xfId="19041" xr:uid="{87FDAC41-7412-445F-B0AA-D1874046EEF3}"/>
    <cellStyle name="Normal 12 6 5" xfId="19042" xr:uid="{4210F09A-A76A-4AA4-BED2-76D538874DD2}"/>
    <cellStyle name="Normal 12 6 6" xfId="19043" xr:uid="{9B813B71-3B0D-43D8-90B8-DF093AAA4850}"/>
    <cellStyle name="Normal 12 6 7" xfId="19044" xr:uid="{E5209CA2-42AC-431C-B66F-36EBDB923CDC}"/>
    <cellStyle name="Normal 12 6 8" xfId="19045" xr:uid="{A58A030D-6D08-4E0A-AEEE-84DFA1C249F5}"/>
    <cellStyle name="Normal 12 6 8 2" xfId="19046" xr:uid="{8C2AF0AA-835C-4441-A5C5-A6A9B54E4595}"/>
    <cellStyle name="Normal 12 7" xfId="19047" xr:uid="{9FB93CA1-12CF-4AC9-B7A4-D522D3C8E3EE}"/>
    <cellStyle name="Normal 12 8" xfId="19048" xr:uid="{7B99BD19-92EA-4A58-9C77-0A20BECD09EB}"/>
    <cellStyle name="Normal 12 9" xfId="19049" xr:uid="{176160A7-C5EA-4DBD-BA6F-CB4F76C3E362}"/>
    <cellStyle name="Normal 13" xfId="19050" xr:uid="{13E341B0-3D17-479F-99D6-3024EEDF55EF}"/>
    <cellStyle name="Normal 13 10" xfId="19051" xr:uid="{42B77F14-F9E3-4612-85FF-D8C635804763}"/>
    <cellStyle name="Normal 13 10 2" xfId="19052" xr:uid="{353F1FEE-1856-4731-9CB1-34AEE7396495}"/>
    <cellStyle name="Normal 13 10 3" xfId="19053" xr:uid="{30AD0664-D630-4EE9-AD1F-FAB6EE041442}"/>
    <cellStyle name="Normal 13 11" xfId="19054" xr:uid="{53B5B7C9-D96D-49C1-A032-54258AAFA795}"/>
    <cellStyle name="Normal 13 11 2" xfId="19055" xr:uid="{C9AAA516-8F87-415A-A84D-7F7C494434C2}"/>
    <cellStyle name="Normal 13 11 3" xfId="19056" xr:uid="{3B10A19A-99AF-43CE-88B5-1E545E6442A1}"/>
    <cellStyle name="Normal 13 12" xfId="19057" xr:uid="{721E2312-2D87-4DFA-AF13-9195EF51638B}"/>
    <cellStyle name="Normal 13 13" xfId="19058" xr:uid="{A1D43CAC-C110-451A-A6DC-D2E90C427E7C}"/>
    <cellStyle name="Normal 13 13 2" xfId="19059" xr:uid="{28714D99-063B-485F-8E8C-11F670ECF15F}"/>
    <cellStyle name="Normal 13 13 3" xfId="19060" xr:uid="{6DFCCDA0-5747-4E64-B1F5-99AEA91F458C}"/>
    <cellStyle name="Normal 13 14" xfId="19061" xr:uid="{6094BC75-8AAF-471C-81DF-BC11BD4EF39A}"/>
    <cellStyle name="Normal 13 14 2" xfId="19062" xr:uid="{2974EAD6-BB51-4D17-84A4-FBD83FB28690}"/>
    <cellStyle name="Normal 13 14 3" xfId="19063" xr:uid="{3E51367A-4115-4898-87AD-C3E5A501944C}"/>
    <cellStyle name="Normal 13 15" xfId="19064" xr:uid="{86FF49E2-4283-4104-9637-42B419ED9BB6}"/>
    <cellStyle name="Normal 13 15 2" xfId="19065" xr:uid="{53ADBAD2-E3D5-4504-8448-6EC46BA1C5C3}"/>
    <cellStyle name="Normal 13 15 3" xfId="19066" xr:uid="{67AAE8A1-26AC-47E1-A67C-3E365BAB0256}"/>
    <cellStyle name="Normal 13 16" xfId="19067" xr:uid="{26159A1F-87CB-4503-8D06-8C8E58DBF641}"/>
    <cellStyle name="Normal 13 16 2" xfId="19068" xr:uid="{19828209-8C1C-44A4-BDA0-FC104CFA0B59}"/>
    <cellStyle name="Normal 13 16 3" xfId="19069" xr:uid="{2CF94B0E-6621-4B78-8DFB-EAD4E7DC0CED}"/>
    <cellStyle name="Normal 13 17" xfId="19070" xr:uid="{32185682-CFDC-40DC-87C4-A0079A8FA85C}"/>
    <cellStyle name="Normal 13 18" xfId="19071" xr:uid="{0984276C-D345-4081-A3A2-2C09461AE1EF}"/>
    <cellStyle name="Normal 13 19" xfId="19072" xr:uid="{D6479205-9F1D-4BA3-8045-8E2E26B0D840}"/>
    <cellStyle name="Normal 13 2" xfId="19073" xr:uid="{CE2745E1-6C6A-4407-9F5F-7FCF4CE8E9D6}"/>
    <cellStyle name="Normal 13 2 10" xfId="19074" xr:uid="{9DD5829E-7F6B-4027-8913-E483FC3D216F}"/>
    <cellStyle name="Normal 13 2 2" xfId="19075" xr:uid="{A4F9C2D3-2DD0-4974-AB8E-3715BE188B7F}"/>
    <cellStyle name="Normal 13 2 2 2" xfId="19076" xr:uid="{5068B018-7D86-4588-A5E9-32E18D0BB798}"/>
    <cellStyle name="Normal 13 2 2 3" xfId="19077" xr:uid="{7C6158BD-A183-4B4F-997B-C80EEFFF13BF}"/>
    <cellStyle name="Normal 13 2 3" xfId="19078" xr:uid="{F4606AA9-BF72-4458-9675-15FF6DFC617B}"/>
    <cellStyle name="Normal 13 2 3 2" xfId="19079" xr:uid="{633AED8C-EC31-4130-B19D-760B89EBBC8D}"/>
    <cellStyle name="Normal 13 2 3 3" xfId="19080" xr:uid="{D36E9326-A321-4FF9-8697-7CFD1D428FE4}"/>
    <cellStyle name="Normal 13 2 4" xfId="19081" xr:uid="{79F93C26-6C64-4B88-9FB1-5CEE539D7467}"/>
    <cellStyle name="Normal 13 2 4 2" xfId="19082" xr:uid="{0D72CF26-726E-4472-8E88-E48ECE5363F2}"/>
    <cellStyle name="Normal 13 2 4 3" xfId="19083" xr:uid="{E9D27CE9-5F9B-468B-A17C-E46F1C1CF89C}"/>
    <cellStyle name="Normal 13 2 5" xfId="19084" xr:uid="{4DFE25BA-6220-454C-B69B-FE847EA379BD}"/>
    <cellStyle name="Normal 13 2 5 2" xfId="19085" xr:uid="{0A8A6C34-B1A3-4246-BE6E-A6C4883D7E90}"/>
    <cellStyle name="Normal 13 2 5 3" xfId="19086" xr:uid="{8214DAF4-5A31-46EB-B1BF-0190CFD3AB7F}"/>
    <cellStyle name="Normal 13 2 6" xfId="19087" xr:uid="{60880D09-A79F-4F58-8E0D-CE1FF05AA2FB}"/>
    <cellStyle name="Normal 13 2 6 2" xfId="19088" xr:uid="{450253B2-F70F-4DF4-BA02-F7E9AFF5E5BC}"/>
    <cellStyle name="Normal 13 2 6 3" xfId="19089" xr:uid="{397C28C4-2FB5-4CA7-B932-C6199A38F3F5}"/>
    <cellStyle name="Normal 13 2 7" xfId="19090" xr:uid="{CFD2C136-198C-4475-9E5C-1E3677184A7D}"/>
    <cellStyle name="Normal 13 2 7 2" xfId="19091" xr:uid="{E7ADF9EA-9333-4E24-97DC-278032853C8E}"/>
    <cellStyle name="Normal 13 2 7 3" xfId="19092" xr:uid="{5228C87B-83F9-429E-B3DF-19D1E7837CE6}"/>
    <cellStyle name="Normal 13 2 8" xfId="19093" xr:uid="{75C857DA-99F3-4E6C-B675-B390D490B55C}"/>
    <cellStyle name="Normal 13 2 8 2" xfId="19094" xr:uid="{77D12633-E585-4F9C-935C-0E03F6C8A667}"/>
    <cellStyle name="Normal 13 2 8 3" xfId="19095" xr:uid="{9D48C26F-5D85-4C79-8D2C-258E019B47CF}"/>
    <cellStyle name="Normal 13 2 9" xfId="19096" xr:uid="{D08FC043-5318-47DA-A6EC-DEDB34DE34EB}"/>
    <cellStyle name="Normal 13 20" xfId="19097" xr:uid="{B06C2A92-D8F2-4A34-979D-3AB5CB6D2E1B}"/>
    <cellStyle name="Normal 13 21" xfId="19098" xr:uid="{0EC9F3AF-5B1B-42D0-A760-220D44B28899}"/>
    <cellStyle name="Normal 13 22" xfId="19099" xr:uid="{2FB70572-2362-435D-AB91-45B1A2C48D09}"/>
    <cellStyle name="Normal 13 23" xfId="19100" xr:uid="{9A0303B3-282D-4D0F-9BE6-FE164F2CC0BF}"/>
    <cellStyle name="Normal 13 24" xfId="19101" xr:uid="{9102B9D8-C90C-4352-B610-2A12FFCA66DF}"/>
    <cellStyle name="Normal 13 25" xfId="19102" xr:uid="{11AEF6BF-7751-41DB-B8C1-8C5DA44F85D2}"/>
    <cellStyle name="Normal 13 26" xfId="19103" xr:uid="{9827C247-01D9-4B69-9C7A-9DF766B0BEB4}"/>
    <cellStyle name="Normal 13 27" xfId="19104" xr:uid="{85757D94-7FB3-4184-AE0F-171D9CF3146E}"/>
    <cellStyle name="Normal 13 28" xfId="19105" xr:uid="{01F542D7-E850-4239-BDC1-BE123541F137}"/>
    <cellStyle name="Normal 13 29" xfId="19106" xr:uid="{6A6FE84A-C938-4E07-8572-CD8B8085847B}"/>
    <cellStyle name="Normal 13 3" xfId="19107" xr:uid="{2019370B-396C-47C0-B3C3-95925FA43135}"/>
    <cellStyle name="Normal 13 3 2" xfId="19108" xr:uid="{B062F4AB-F0B9-4FE3-AC08-0D3B0EA30AA5}"/>
    <cellStyle name="Normal 13 3 2 2" xfId="19109" xr:uid="{21188A19-98B2-4807-BC72-E194FAD82E99}"/>
    <cellStyle name="Normal 13 3 2 3" xfId="19110" xr:uid="{24417810-D472-42BF-945E-853B4B806670}"/>
    <cellStyle name="Normal 13 30" xfId="19111" xr:uid="{26A7FE72-C140-4B15-AC8B-4BB7220B8451}"/>
    <cellStyle name="Normal 13 31" xfId="19112" xr:uid="{9580514A-40A2-4A05-8141-2C6B9B8C204D}"/>
    <cellStyle name="Normal 13 32" xfId="19113" xr:uid="{EA3432BF-B07A-48A1-AC2B-23FA9F7DBB46}"/>
    <cellStyle name="Normal 13 33" xfId="19114" xr:uid="{9CA60E14-EED3-45AE-99FA-FEA0139F9564}"/>
    <cellStyle name="Normal 13 34" xfId="19115" xr:uid="{87AC19AA-D4EA-40B6-9354-0D6EEE300AC3}"/>
    <cellStyle name="Normal 13 35" xfId="19116" xr:uid="{BDB146C4-8045-4C49-9E6C-FE9914ED4179}"/>
    <cellStyle name="Normal 13 36" xfId="19117" xr:uid="{97B69BF1-F3A7-49B5-8114-25F7912E354F}"/>
    <cellStyle name="Normal 13 37" xfId="19118" xr:uid="{8B6AEC65-3999-464E-A639-EE95D3B63272}"/>
    <cellStyle name="Normal 13 38" xfId="19119" xr:uid="{358D9251-82A5-4642-BF1C-D61D77DAE571}"/>
    <cellStyle name="Normal 13 39" xfId="19120" xr:uid="{F26E4E1D-9B6F-47AD-A521-35B91A1D9FBD}"/>
    <cellStyle name="Normal 13 4" xfId="19121" xr:uid="{12B59AD9-9665-4B07-AF43-3BBEC643E631}"/>
    <cellStyle name="Normal 13 4 2" xfId="19122" xr:uid="{29014A66-844C-4B69-B45A-AA4F461C3F72}"/>
    <cellStyle name="Normal 13 4 2 2" xfId="19123" xr:uid="{41CDA9A8-6B95-4749-ABBE-A243EE61B61B}"/>
    <cellStyle name="Normal 13 4 2 3" xfId="19124" xr:uid="{2317077B-222B-4B87-AD40-2C569EF0ABA9}"/>
    <cellStyle name="Normal 13 5" xfId="19125" xr:uid="{9B5DE202-A5EA-408B-A60B-036CB2425714}"/>
    <cellStyle name="Normal 13 6" xfId="19126" xr:uid="{446908A4-497B-4CF8-969D-FE85E1273787}"/>
    <cellStyle name="Normal 13 7" xfId="19127" xr:uid="{97D8B674-BF38-48DF-AAAD-EB375351AF2B}"/>
    <cellStyle name="Normal 13 8" xfId="19128" xr:uid="{A5AF1D72-1C2B-4F6C-808F-B96994F0FAB2}"/>
    <cellStyle name="Normal 13 9" xfId="19129" xr:uid="{0B98C27F-1077-4BF9-A2C3-3CF588F88677}"/>
    <cellStyle name="Normal 13 9 2" xfId="19130" xr:uid="{D7796087-7DDC-425F-AF5E-7F5FEA7EFA99}"/>
    <cellStyle name="Normal 13 9 3" xfId="19131" xr:uid="{FDAC20C7-E5DD-43F2-803A-A3D66D87AF7F}"/>
    <cellStyle name="Normal 14" xfId="19132" xr:uid="{4B8466BD-23C5-4DE7-B3C4-929ED4B0D720}"/>
    <cellStyle name="Normal 14 10" xfId="19133" xr:uid="{B179DB1A-9D35-4635-85E2-F64113FAC57D}"/>
    <cellStyle name="Normal 14 10 2" xfId="19134" xr:uid="{AE68FAD3-6986-4719-84F6-BCE6B22FFEC7}"/>
    <cellStyle name="Normal 14 10 2 2" xfId="19135" xr:uid="{4E25C342-A850-4501-BAC7-CB750EB0C504}"/>
    <cellStyle name="Normal 14 10 2 2 2" xfId="19136" xr:uid="{B85216E4-467B-41D8-8555-B5FF93490A31}"/>
    <cellStyle name="Normal 14 10 2 3" xfId="19137" xr:uid="{EC916C1A-95A1-427E-BE6B-DAC81D278567}"/>
    <cellStyle name="Normal 14 10 2 4" xfId="19138" xr:uid="{575E6595-0134-475F-AA7F-F4016073803E}"/>
    <cellStyle name="Normal 14 10 3" xfId="19139" xr:uid="{ABE80FFE-4A82-43BC-8C26-CBA19C74E50B}"/>
    <cellStyle name="Normal 14 10 3 2" xfId="19140" xr:uid="{5B9D2B79-3CC0-4996-AA2B-44507066AC36}"/>
    <cellStyle name="Normal 14 10 3 3" xfId="19141" xr:uid="{E48E0D7F-6CEF-4283-B4E2-AB0BE85B4D67}"/>
    <cellStyle name="Normal 14 10 4" xfId="19142" xr:uid="{6CE57972-7C04-43CA-861A-C2895F387CB0}"/>
    <cellStyle name="Normal 14 10 4 2" xfId="19143" xr:uid="{3B298C67-3493-4CD1-A7F4-7E5B6F77F012}"/>
    <cellStyle name="Normal 14 10 5" xfId="19144" xr:uid="{2E22135E-7FD2-4CD0-B5D9-A9D18492D022}"/>
    <cellStyle name="Normal 14 11" xfId="19145" xr:uid="{94C70B35-39A9-4235-83C1-7B85989C7414}"/>
    <cellStyle name="Normal 14 11 2" xfId="19146" xr:uid="{2226B1B7-CF5C-438F-95EF-E29C2803D19F}"/>
    <cellStyle name="Normal 14 11 2 2" xfId="19147" xr:uid="{F6B75715-FFCE-493A-A734-8C1105B037AB}"/>
    <cellStyle name="Normal 14 11 2 3" xfId="19148" xr:uid="{3298AD3A-F0F7-4E55-BC0B-153C38068168}"/>
    <cellStyle name="Normal 14 11 3" xfId="19149" xr:uid="{FEC20068-4E61-41E2-A09C-D37073A715E0}"/>
    <cellStyle name="Normal 14 11 3 2" xfId="19150" xr:uid="{4A823024-AEDF-489E-A87C-4B68C42A023A}"/>
    <cellStyle name="Normal 14 11 3 3" xfId="19151" xr:uid="{6D2470D4-E9E1-45F0-B5F2-816B1EDB7C27}"/>
    <cellStyle name="Normal 14 11 4" xfId="19152" xr:uid="{EB9EF2C9-9D0E-4676-981D-459A846D4699}"/>
    <cellStyle name="Normal 14 11 4 2" xfId="19153" xr:uid="{0537F5E4-AEBE-44F3-9A95-251B7929B6B6}"/>
    <cellStyle name="Normal 14 11 5" xfId="19154" xr:uid="{79B60640-DE59-4F9F-A5A8-74A5523379C5}"/>
    <cellStyle name="Normal 14 12" xfId="19155" xr:uid="{D5088385-4A58-4FB5-850F-0BD051DD67C7}"/>
    <cellStyle name="Normal 14 12 2" xfId="19156" xr:uid="{29F54AAA-1CFA-4B25-86C3-DA5F4C2A435B}"/>
    <cellStyle name="Normal 14 12 2 2" xfId="19157" xr:uid="{CA66DED5-341B-4A2F-8064-69BF849C2D1F}"/>
    <cellStyle name="Normal 14 12 2 3" xfId="19158" xr:uid="{EB4165A9-0FFF-461E-8E07-0E26E86BEB75}"/>
    <cellStyle name="Normal 14 12 2 4" xfId="19159" xr:uid="{8202E10B-8E16-44C0-9BCF-379286B0B666}"/>
    <cellStyle name="Normal 14 12 3" xfId="19160" xr:uid="{04197B73-A0E5-4C6A-B786-3016ACFCF611}"/>
    <cellStyle name="Normal 14 13" xfId="19161" xr:uid="{847F9AF3-08EA-41C6-9ED7-E541C5C44DAF}"/>
    <cellStyle name="Normal 14 13 2" xfId="19162" xr:uid="{A684FC7C-0DFC-476B-8782-0AB2F7E538A4}"/>
    <cellStyle name="Normal 14 13 2 2" xfId="19163" xr:uid="{F7E69EA9-D5D1-4495-A471-579532F6F362}"/>
    <cellStyle name="Normal 14 13 2 3" xfId="19164" xr:uid="{06A70F68-05B9-4EED-8610-5121667CD4CD}"/>
    <cellStyle name="Normal 14 13 2 4" xfId="19165" xr:uid="{F1D9C603-10FB-4F92-8989-DA311F79E26D}"/>
    <cellStyle name="Normal 14 14" xfId="19166" xr:uid="{397736C3-15C6-40A8-9309-3B170316A6A5}"/>
    <cellStyle name="Normal 14 14 2" xfId="19167" xr:uid="{4E237008-0F61-49A7-B164-152CD506B9B3}"/>
    <cellStyle name="Normal 14 14 2 2" xfId="19168" xr:uid="{B3CA4969-7F76-449B-A82E-3F24123F6A6A}"/>
    <cellStyle name="Normal 14 14 2 3" xfId="19169" xr:uid="{C7F55023-48A1-4AD7-8114-9E01E5F44996}"/>
    <cellStyle name="Normal 14 14 3" xfId="19170" xr:uid="{C15F0943-A594-4FB0-9154-358415733661}"/>
    <cellStyle name="Normal 14 14 4" xfId="19171" xr:uid="{58D06231-ACB3-434E-9C84-F0255F17BA7D}"/>
    <cellStyle name="Normal 14 15" xfId="19172" xr:uid="{40973164-A849-4399-8152-AB338286510A}"/>
    <cellStyle name="Normal 14 15 2" xfId="19173" xr:uid="{94DD1004-F093-48D0-8B85-87DC8A20A7B6}"/>
    <cellStyle name="Normal 14 15 2 2" xfId="19174" xr:uid="{B1B5FDF7-CF97-4A18-B7EF-23E344B2307A}"/>
    <cellStyle name="Normal 14 15 2 3" xfId="19175" xr:uid="{6F34BBBC-4264-4272-8313-22193EB1C872}"/>
    <cellStyle name="Normal 14 15 3" xfId="19176" xr:uid="{39FD31DF-B984-47D2-8182-F473770370C5}"/>
    <cellStyle name="Normal 14 15 4" xfId="19177" xr:uid="{F13EF29F-C344-42E7-B84C-0CE9055E6D68}"/>
    <cellStyle name="Normal 14 16" xfId="19178" xr:uid="{EFD11E08-8D13-4D4F-802C-3914EE497031}"/>
    <cellStyle name="Normal 14 16 2" xfId="19179" xr:uid="{ED7EE130-CF3E-4FD2-8434-20C1B4FBC932}"/>
    <cellStyle name="Normal 14 16 3" xfId="19180" xr:uid="{C3FBADB4-C93C-4390-A390-1067813F0829}"/>
    <cellStyle name="Normal 14 16 4" xfId="19181" xr:uid="{521D39BD-1290-48D6-A6EC-E96D1A1EAB84}"/>
    <cellStyle name="Normal 14 17" xfId="19182" xr:uid="{C3428E8B-4E80-4BB8-ABBD-8B836861C592}"/>
    <cellStyle name="Normal 14 17 2" xfId="19183" xr:uid="{4970B18A-B521-4CBC-B0F0-0A34DD64EC0F}"/>
    <cellStyle name="Normal 14 17 3" xfId="19184" xr:uid="{529195D4-5103-4F40-A0DE-7D421B9736CF}"/>
    <cellStyle name="Normal 14 18" xfId="19185" xr:uid="{BDCD331A-5DE6-498A-BB07-0180BB6591E2}"/>
    <cellStyle name="Normal 14 18 2" xfId="19186" xr:uid="{36D2822F-31FA-4004-86AC-E1A49E5B10BC}"/>
    <cellStyle name="Normal 14 18 3" xfId="19187" xr:uid="{E5B067C7-1399-4C24-9D81-62A8C75A8159}"/>
    <cellStyle name="Normal 14 19" xfId="19188" xr:uid="{B0B58F99-3016-419E-AA72-53F4A81EE806}"/>
    <cellStyle name="Normal 14 2" xfId="19189" xr:uid="{38D163FA-C303-4771-9BC6-7376A4BD0AAE}"/>
    <cellStyle name="Normal 14 2 10" xfId="19190" xr:uid="{79234AC1-0970-4272-A602-1236D1C50DBB}"/>
    <cellStyle name="Normal 14 2 10 2" xfId="19191" xr:uid="{412A4455-A73B-4DE4-8BBA-75CA0F7C87F0}"/>
    <cellStyle name="Normal 14 2 10 3" xfId="19192" xr:uid="{ABDF8A4A-DC78-4E8A-BE51-AB201CBFAACF}"/>
    <cellStyle name="Normal 14 2 11" xfId="19193" xr:uid="{D9BA96D3-25D9-4F9E-BCBE-255CA632EB42}"/>
    <cellStyle name="Normal 14 2 11 2" xfId="19194" xr:uid="{C3785896-57C2-44A3-8683-AC9F7F739014}"/>
    <cellStyle name="Normal 14 2 11 3" xfId="19195" xr:uid="{B3942B1C-8A1E-42EF-8721-62097CAEE86D}"/>
    <cellStyle name="Normal 14 2 12" xfId="19196" xr:uid="{F4D73820-C128-4791-9D1D-150CD2F7493E}"/>
    <cellStyle name="Normal 14 2 12 2" xfId="19197" xr:uid="{2C07F1D2-5519-4C24-870F-070C8FDC47B7}"/>
    <cellStyle name="Normal 14 2 12 3" xfId="19198" xr:uid="{E0726709-D0BB-4909-BB8E-91D56D44E8A7}"/>
    <cellStyle name="Normal 14 2 13" xfId="19199" xr:uid="{A0C75528-0E80-4F30-81D7-021CCDF47B0E}"/>
    <cellStyle name="Normal 14 2 13 2" xfId="19200" xr:uid="{C0E50895-3274-4EB3-91D2-83B5C55572FF}"/>
    <cellStyle name="Normal 14 2 13 3" xfId="19201" xr:uid="{96F176C1-CC9E-4BBD-978E-4CC6308C7095}"/>
    <cellStyle name="Normal 14 2 14" xfId="19202" xr:uid="{16038E12-FFC6-4F80-9DDD-9E1A1488CB1F}"/>
    <cellStyle name="Normal 14 2 14 2" xfId="19203" xr:uid="{04FBE148-1B49-4530-94A6-7283061BCFBA}"/>
    <cellStyle name="Normal 14 2 14 3" xfId="19204" xr:uid="{65244B46-C3B5-4A1C-8E9D-877F0ACCEAE1}"/>
    <cellStyle name="Normal 14 2 15" xfId="19205" xr:uid="{62F6D593-DFDE-4B7A-8573-F4A218D4E725}"/>
    <cellStyle name="Normal 14 2 15 2" xfId="19206" xr:uid="{B5658DA4-C0D6-4FCC-AC8D-1725CB9CC2B3}"/>
    <cellStyle name="Normal 14 2 15 3" xfId="19207" xr:uid="{B56A12D0-4D4B-4BB2-AFE8-CFA0D8A032D4}"/>
    <cellStyle name="Normal 14 2 16" xfId="19208" xr:uid="{BC3B13F0-1846-4A52-8C88-2F5D002DF101}"/>
    <cellStyle name="Normal 14 2 16 2" xfId="19209" xr:uid="{EA6AE1FD-0E6C-4A95-A8B5-81C4E57B893D}"/>
    <cellStyle name="Normal 14 2 16 3" xfId="19210" xr:uid="{8E8B39B7-E7EF-427D-B98B-E6873B72EE34}"/>
    <cellStyle name="Normal 14 2 17" xfId="19211" xr:uid="{9B7EB311-5D08-476B-96FA-4083D827A6CD}"/>
    <cellStyle name="Normal 14 2 17 2" xfId="19212" xr:uid="{0357C6CE-8399-4AAF-A501-BE53CFFA3869}"/>
    <cellStyle name="Normal 14 2 17 3" xfId="19213" xr:uid="{75224ECD-691F-4FD2-B63A-22EE1363E871}"/>
    <cellStyle name="Normal 14 2 18" xfId="19214" xr:uid="{F937489D-B19D-468C-91E3-780D9EED7F5A}"/>
    <cellStyle name="Normal 14 2 18 2" xfId="19215" xr:uid="{B8512DD9-57E1-419C-B0EA-850E72FA326A}"/>
    <cellStyle name="Normal 14 2 18 3" xfId="19216" xr:uid="{B8399F44-330A-4E39-BBFF-7336CE4EC8CD}"/>
    <cellStyle name="Normal 14 2 2" xfId="19217" xr:uid="{BD05B226-5BC7-431B-83E7-6B0B86BD7EC5}"/>
    <cellStyle name="Normal 14 2 2 2" xfId="19218" xr:uid="{9F09786A-F401-4084-839A-194B7042B6C5}"/>
    <cellStyle name="Normal 14 2 3" xfId="19219" xr:uid="{0CE9A89A-EDEB-43EA-B1B0-ACDBF538E1C8}"/>
    <cellStyle name="Normal 14 2 4" xfId="19220" xr:uid="{E0B78CC4-EC5E-40AA-88AC-E7681D960479}"/>
    <cellStyle name="Normal 14 2 5" xfId="19221" xr:uid="{4F057A28-B73E-41F5-A847-1AD2BCBAD450}"/>
    <cellStyle name="Normal 14 2 6" xfId="19222" xr:uid="{DF76083C-3EB2-4623-9967-DDF4026CDF17}"/>
    <cellStyle name="Normal 14 2 7" xfId="19223" xr:uid="{B48EFA46-95ED-448F-88E1-0BD46C6CAFCB}"/>
    <cellStyle name="Normal 14 2 8" xfId="19224" xr:uid="{6FE3413A-F0BB-41AD-9FFA-E0B4BE45E47F}"/>
    <cellStyle name="Normal 14 2 8 2" xfId="19225" xr:uid="{F9ED0D87-C205-4D46-A075-D125119D74FB}"/>
    <cellStyle name="Normal 14 2 8 3" xfId="19226" xr:uid="{89F520B2-3F62-4B9E-B1DF-19425EB5F34A}"/>
    <cellStyle name="Normal 14 2 9" xfId="19227" xr:uid="{7F23DB69-B399-4FFB-929F-EF54BD721F83}"/>
    <cellStyle name="Normal 14 2 9 2" xfId="19228" xr:uid="{3054E7A6-BC63-46AF-9DCE-B6B152ED51B9}"/>
    <cellStyle name="Normal 14 2 9 3" xfId="19229" xr:uid="{CE0687C8-77BB-4147-B78B-8BBE3E031757}"/>
    <cellStyle name="Normal 14 2 9 4" xfId="19230" xr:uid="{6D89714F-1C60-4007-A1F3-6E140EEAFBE2}"/>
    <cellStyle name="Normal 14 20" xfId="19231" xr:uid="{F2FCD790-619E-446A-A23C-601FF6AC7346}"/>
    <cellStyle name="Normal 14 20 2" xfId="19232" xr:uid="{D342B3D1-4917-4138-AF35-F69361DC5104}"/>
    <cellStyle name="Normal 14 20 3" xfId="19233" xr:uid="{86E740C1-3332-4D50-9720-6F9E8E475FA6}"/>
    <cellStyle name="Normal 14 21" xfId="19234" xr:uid="{E8541B9E-7B09-4418-8758-5B2C852753F2}"/>
    <cellStyle name="Normal 14 21 2" xfId="19235" xr:uid="{0484592B-9621-4D0F-8F7C-D751E71B2B8F}"/>
    <cellStyle name="Normal 14 21 3" xfId="19236" xr:uid="{A22849FE-CBC4-4FBC-96C5-D0E890307BB6}"/>
    <cellStyle name="Normal 14 22" xfId="19237" xr:uid="{A8C6447D-6E06-4FBC-9800-3C7158B8A8F9}"/>
    <cellStyle name="Normal 14 22 2" xfId="19238" xr:uid="{5993F0B0-2B0F-4EF3-AC5A-DC823D5E1865}"/>
    <cellStyle name="Normal 14 22 3" xfId="19239" xr:uid="{CE3D2266-79BC-4206-B032-F9F39BE45F8C}"/>
    <cellStyle name="Normal 14 23" xfId="19240" xr:uid="{41FDC20D-AE8A-4B9C-8176-E9C8AE8BD2A8}"/>
    <cellStyle name="Normal 14 23 2" xfId="19241" xr:uid="{27CE28BB-17C2-4EDD-B09F-D553BCF8CE56}"/>
    <cellStyle name="Normal 14 23 3" xfId="19242" xr:uid="{D69C40B9-CB7F-457E-9DBD-7A23E065E62F}"/>
    <cellStyle name="Normal 14 24" xfId="19243" xr:uid="{7D7D8833-5655-4B01-A623-1CA7290473A0}"/>
    <cellStyle name="Normal 14 24 2" xfId="19244" xr:uid="{C0D6E65C-F3A9-4C57-8326-DF0D19D8DDA6}"/>
    <cellStyle name="Normal 14 24 3" xfId="19245" xr:uid="{66DF7F14-D17C-4C33-8F62-06F0AB386B37}"/>
    <cellStyle name="Normal 14 25" xfId="19246" xr:uid="{6B89F6C8-4FF1-4CD0-8E82-7E9982EC0D04}"/>
    <cellStyle name="Normal 14 25 2" xfId="19247" xr:uid="{8574DB5D-945C-4F5B-ACEE-1D7C3909AE75}"/>
    <cellStyle name="Normal 14 26" xfId="19248" xr:uid="{2466097C-1767-4262-AC83-7D8CB1541235}"/>
    <cellStyle name="Normal 14 27" xfId="19249" xr:uid="{977DD9CA-A7BA-44D7-B8C0-40B45119D888}"/>
    <cellStyle name="Normal 14 3" xfId="19250" xr:uid="{96703DC6-032D-4E17-A77D-79A3CC7C9037}"/>
    <cellStyle name="Normal 14 3 10" xfId="19251" xr:uid="{2480CF6C-D0AF-4814-BF75-F7D1C91E314B}"/>
    <cellStyle name="Normal 14 3 10 2" xfId="19252" xr:uid="{881CC577-452C-44B8-84E5-DB0087670A2D}"/>
    <cellStyle name="Normal 14 3 10 3" xfId="19253" xr:uid="{84152D32-509D-4D3A-8087-BCDA0454A052}"/>
    <cellStyle name="Normal 14 3 11" xfId="19254" xr:uid="{1F9C601E-B0FD-41B6-A1A6-854B1625B078}"/>
    <cellStyle name="Normal 14 3 11 2" xfId="19255" xr:uid="{51991296-C344-48FD-B7AF-1E086A7BC6AE}"/>
    <cellStyle name="Normal 14 3 11 3" xfId="19256" xr:uid="{A2F121B8-63DB-446A-BEFC-FDCDF7E28F26}"/>
    <cellStyle name="Normal 14 3 12" xfId="19257" xr:uid="{C0EF3B56-5766-4D24-851C-94F5AE1051C9}"/>
    <cellStyle name="Normal 14 3 12 2" xfId="19258" xr:uid="{53C00983-5D5F-481F-B620-8EA59807D3E6}"/>
    <cellStyle name="Normal 14 3 12 3" xfId="19259" xr:uid="{02649A13-30AB-4568-9714-7EAC36525135}"/>
    <cellStyle name="Normal 14 3 13" xfId="19260" xr:uid="{7B04BB9F-A495-499B-98FB-5142A0401E6C}"/>
    <cellStyle name="Normal 14 3 13 2" xfId="19261" xr:uid="{8E2E0B7F-0C90-4B9A-8CBC-9268858CA866}"/>
    <cellStyle name="Normal 14 3 13 3" xfId="19262" xr:uid="{6B34657E-0A96-43CC-B21D-174C3FA8C90E}"/>
    <cellStyle name="Normal 14 3 14" xfId="19263" xr:uid="{0F030688-2FA2-48FE-A342-F4869E5CA3F0}"/>
    <cellStyle name="Normal 14 3 14 2" xfId="19264" xr:uid="{4CB0D5AB-E4D8-4FA4-AC43-7214EAA7F8C5}"/>
    <cellStyle name="Normal 14 3 14 3" xfId="19265" xr:uid="{3D69A5F6-7BB6-4DFC-896C-DEDACC730A46}"/>
    <cellStyle name="Normal 14 3 15" xfId="19266" xr:uid="{EF445A53-7B21-4F6B-97E5-78ED417AC729}"/>
    <cellStyle name="Normal 14 3 15 2" xfId="19267" xr:uid="{068C5F49-DED6-465C-B7C0-5A8C55E026E5}"/>
    <cellStyle name="Normal 14 3 15 3" xfId="19268" xr:uid="{527D60BE-34BF-48E9-A7C0-08D54D0B20A4}"/>
    <cellStyle name="Normal 14 3 16" xfId="19269" xr:uid="{442B77AB-BFDF-498B-8496-00DF170335AD}"/>
    <cellStyle name="Normal 14 3 16 2" xfId="19270" xr:uid="{AA1E493F-9682-489D-AFA0-6A5F20F01F77}"/>
    <cellStyle name="Normal 14 3 16 3" xfId="19271" xr:uid="{F4F2F7F8-A3C1-4106-8007-821751E69A81}"/>
    <cellStyle name="Normal 14 3 17" xfId="19272" xr:uid="{2C7935A7-1835-4EA2-9F10-7F7FD51A78BA}"/>
    <cellStyle name="Normal 14 3 17 2" xfId="19273" xr:uid="{B633E0DC-45DB-4658-99E3-991C7ECCAB38}"/>
    <cellStyle name="Normal 14 3 17 3" xfId="19274" xr:uid="{DCA66E4E-6F3D-4F08-A8AA-0C384DE333BC}"/>
    <cellStyle name="Normal 14 3 2" xfId="19275" xr:uid="{E334B446-8612-4D15-91E7-27122D278737}"/>
    <cellStyle name="Normal 14 3 2 2" xfId="19276" xr:uid="{8B02C9B8-8CFE-45EE-9A8C-92E7C2BAD178}"/>
    <cellStyle name="Normal 14 3 3" xfId="19277" xr:uid="{E44AE503-109F-40BC-8817-3AA87CF40BC7}"/>
    <cellStyle name="Normal 14 3 4" xfId="19278" xr:uid="{0197D8EF-D68E-4F9F-861D-FA1CE3CB4179}"/>
    <cellStyle name="Normal 14 3 5" xfId="19279" xr:uid="{79EE5CA1-F623-4304-BFE5-0D8C5F133605}"/>
    <cellStyle name="Normal 14 3 6" xfId="19280" xr:uid="{F5208B2B-00D7-42B6-A6A2-3FF94B0CADAD}"/>
    <cellStyle name="Normal 14 3 7" xfId="19281" xr:uid="{A264BDAE-C463-4B9E-988A-5F5C6505A772}"/>
    <cellStyle name="Normal 14 3 8" xfId="19282" xr:uid="{D411FA42-D5A9-4CAF-8623-FA6518F9281A}"/>
    <cellStyle name="Normal 14 3 8 2" xfId="19283" xr:uid="{5C49D399-2318-488A-99E5-6DE4A9C76B21}"/>
    <cellStyle name="Normal 14 3 9" xfId="19284" xr:uid="{9CAE230B-B013-4CB8-BD87-5AA3E6189A4E}"/>
    <cellStyle name="Normal 14 3 9 2" xfId="19285" xr:uid="{155569DC-8734-493C-BCAD-FAA5C761FA9A}"/>
    <cellStyle name="Normal 14 3 9 3" xfId="19286" xr:uid="{3D7E02C3-BA6C-4BD4-8C55-3958F6570C42}"/>
    <cellStyle name="Normal 14 4" xfId="19287" xr:uid="{C4B6D67E-549D-4441-A324-051419739B7C}"/>
    <cellStyle name="Normal 14 4 2" xfId="19288" xr:uid="{01D82ABC-A683-4C9A-91B6-83C9C0F7E16A}"/>
    <cellStyle name="Normal 14 4 2 2" xfId="19289" xr:uid="{6255D40C-1D95-414D-B8DB-2C39C8D7AC3D}"/>
    <cellStyle name="Normal 14 4 3" xfId="19290" xr:uid="{EFA571A8-9BEB-4385-BB1E-63A0790B3282}"/>
    <cellStyle name="Normal 14 4 4" xfId="19291" xr:uid="{71EC3E88-D414-41FC-974C-1437E1E595F0}"/>
    <cellStyle name="Normal 14 4 5" xfId="19292" xr:uid="{2E7AF69F-66AD-471A-BE64-50668F6E060E}"/>
    <cellStyle name="Normal 14 4 6" xfId="19293" xr:uid="{177FD6FB-6C84-42F6-B176-7F686E0BB1DF}"/>
    <cellStyle name="Normal 14 4 7" xfId="19294" xr:uid="{2B438C2F-11F7-47C0-8CC7-1995A7F9159D}"/>
    <cellStyle name="Normal 14 4 8" xfId="19295" xr:uid="{5DC1BA95-AF95-44F2-AF99-844F24455152}"/>
    <cellStyle name="Normal 14 4 8 2" xfId="19296" xr:uid="{ADF7521F-F98B-4D57-B2E3-876C871C30BD}"/>
    <cellStyle name="Normal 14 4 9" xfId="19297" xr:uid="{0FDA17DF-0EA9-445C-B27B-3FE04DF0BE63}"/>
    <cellStyle name="Normal 14 4 9 2" xfId="19298" xr:uid="{EB468174-B126-4395-A3D3-43650C4C1981}"/>
    <cellStyle name="Normal 14 4 9 3" xfId="19299" xr:uid="{F87680E4-73F5-40B9-9E65-5C3AC64AF236}"/>
    <cellStyle name="Normal 14 5" xfId="19300" xr:uid="{B72FAC85-E1C6-4DDE-8838-1A037BAC5F17}"/>
    <cellStyle name="Normal 14 5 2" xfId="19301" xr:uid="{E043F5E7-6A85-470C-8B4F-3572B1D96CB2}"/>
    <cellStyle name="Normal 14 5 2 2" xfId="19302" xr:uid="{0986B957-31B0-4DEC-95DB-823B671A1273}"/>
    <cellStyle name="Normal 14 5 3" xfId="19303" xr:uid="{78C3186D-14D4-44C4-ABE5-EAAE9025E5D4}"/>
    <cellStyle name="Normal 14 5 4" xfId="19304" xr:uid="{C0F7B181-28B4-497B-AE13-0AD1454FA075}"/>
    <cellStyle name="Normal 14 5 5" xfId="19305" xr:uid="{A9D5A77E-223D-4DA0-ABEA-E917481539FD}"/>
    <cellStyle name="Normal 14 5 6" xfId="19306" xr:uid="{117D6AAA-D8DF-4030-BFDE-A730E77804F1}"/>
    <cellStyle name="Normal 14 5 7" xfId="19307" xr:uid="{BE929DC2-1762-426E-B889-930AB956CFE5}"/>
    <cellStyle name="Normal 14 5 8" xfId="19308" xr:uid="{042E79C2-D156-4F28-B673-A7521642BF50}"/>
    <cellStyle name="Normal 14 5 8 2" xfId="19309" xr:uid="{763B3C4B-A95A-4236-B5AE-A43EB1981812}"/>
    <cellStyle name="Normal 14 5 9" xfId="19310" xr:uid="{1EC0E2A7-CE61-4FF0-87FF-7856A13C736B}"/>
    <cellStyle name="Normal 14 5 9 2" xfId="19311" xr:uid="{5F617236-12F5-42FD-BC6B-BE9DA40AA181}"/>
    <cellStyle name="Normal 14 5 9 3" xfId="19312" xr:uid="{79933D18-2CCF-4774-A478-C055A2B2C0BB}"/>
    <cellStyle name="Normal 14 6" xfId="19313" xr:uid="{FA348106-6A11-428D-A205-299DECF170C4}"/>
    <cellStyle name="Normal 14 6 2" xfId="19314" xr:uid="{D901BFAA-5934-49FC-A519-E0E17DCD6FB1}"/>
    <cellStyle name="Normal 14 6 2 2" xfId="19315" xr:uid="{11D96F40-AA9C-4847-ADD9-37F3A299387A}"/>
    <cellStyle name="Normal 14 6 3" xfId="19316" xr:uid="{3BB0522C-5CA0-47D9-8A4B-A57D7B993ACD}"/>
    <cellStyle name="Normal 14 6 4" xfId="19317" xr:uid="{3AA76C05-E2DC-4B85-9868-1309D374E934}"/>
    <cellStyle name="Normal 14 6 5" xfId="19318" xr:uid="{51931F11-49F5-48F9-BC93-D05CDB69FECA}"/>
    <cellStyle name="Normal 14 6 6" xfId="19319" xr:uid="{6B9D41AA-9E53-4E9F-90AE-D9CE9AA65201}"/>
    <cellStyle name="Normal 14 6 7" xfId="19320" xr:uid="{BD23652B-D653-433E-BD9A-FB785DD5C440}"/>
    <cellStyle name="Normal 14 6 8" xfId="19321" xr:uid="{028D3390-220D-44C7-AA61-E65851507B66}"/>
    <cellStyle name="Normal 14 6 8 2" xfId="19322" xr:uid="{336285D0-9189-426A-B475-25A63EEBA23F}"/>
    <cellStyle name="Normal 14 7" xfId="19323" xr:uid="{87E1D980-E694-4644-AD35-C2554E8FB04B}"/>
    <cellStyle name="Normal 14 8" xfId="19324" xr:uid="{1EAF6711-D4A9-472F-8621-7959F6E70770}"/>
    <cellStyle name="Normal 14 8 2" xfId="19325" xr:uid="{7C9032BE-1E9A-4F8B-BCB0-69202BA3AE4B}"/>
    <cellStyle name="Normal 14 8 2 2" xfId="19326" xr:uid="{8084ADBD-EE02-4E3C-8488-35B149B5E8DA}"/>
    <cellStyle name="Normal 14 8 2 2 2" xfId="19327" xr:uid="{81FEBFA6-68A3-494C-B8F9-2F7084FD1DE9}"/>
    <cellStyle name="Normal 14 8 2 3" xfId="19328" xr:uid="{1DEEBF25-3F6E-42B9-8342-F311F6734A65}"/>
    <cellStyle name="Normal 14 8 2 4" xfId="19329" xr:uid="{4B66C3ED-4028-410D-A91D-ACEA96AF6A85}"/>
    <cellStyle name="Normal 14 8 3" xfId="19330" xr:uid="{DB9DEC0F-EFD2-4525-91F8-3B8482F6C4DA}"/>
    <cellStyle name="Normal 14 8 3 2" xfId="19331" xr:uid="{ABC03483-058F-4AB3-9C14-706282048CFF}"/>
    <cellStyle name="Normal 14 8 3 3" xfId="19332" xr:uid="{09EFD832-5C0B-4205-BF6B-F1EE69CCA730}"/>
    <cellStyle name="Normal 14 8 4" xfId="19333" xr:uid="{FD95DAB4-1E87-4B1E-8324-371F3F1CD5A4}"/>
    <cellStyle name="Normal 14 8 4 2" xfId="19334" xr:uid="{EE426055-294B-46DA-A617-D3563FA48AE4}"/>
    <cellStyle name="Normal 14 8 5" xfId="19335" xr:uid="{DD9D09EA-290D-4345-86C4-7DF3A0148D14}"/>
    <cellStyle name="Normal 14 9" xfId="19336" xr:uid="{E8A892DB-F8FB-4DB9-A7A0-278FD390127F}"/>
    <cellStyle name="Normal 14 9 2" xfId="19337" xr:uid="{464FC5BA-5E4E-4C2D-8AAC-1880D186A2CA}"/>
    <cellStyle name="Normal 14 9 2 2" xfId="19338" xr:uid="{91F2819F-0C0C-4971-8D4D-5D8D82CE9272}"/>
    <cellStyle name="Normal 14 9 2 2 2" xfId="19339" xr:uid="{824B651B-CD72-40D0-915D-C99F46054216}"/>
    <cellStyle name="Normal 14 9 2 3" xfId="19340" xr:uid="{DCC2F6FF-A9DB-44E9-B51D-DEC0E3DC08B9}"/>
    <cellStyle name="Normal 14 9 2 4" xfId="19341" xr:uid="{A5D4D92D-2A15-4378-945A-DF3315BE1CEF}"/>
    <cellStyle name="Normal 14 9 3" xfId="19342" xr:uid="{D12CDA01-2E0F-4B8A-8725-9038BC471B54}"/>
    <cellStyle name="Normal 14 9 3 2" xfId="19343" xr:uid="{C0C3A4A7-2B87-4AB4-B494-0F5C2844D22B}"/>
    <cellStyle name="Normal 14 9 3 3" xfId="19344" xr:uid="{AF4C8FD7-0293-4E5E-8FCD-CCA9A8159A4E}"/>
    <cellStyle name="Normal 14 9 4" xfId="19345" xr:uid="{6AD67E3F-A35C-4976-9C23-3BF95DD6731D}"/>
    <cellStyle name="Normal 14 9 4 2" xfId="19346" xr:uid="{4FF15123-78A0-4A99-996C-E9C9EB84B7E2}"/>
    <cellStyle name="Normal 14 9 5" xfId="19347" xr:uid="{4CD9237F-D510-4247-B341-75E5E3AB19ED}"/>
    <cellStyle name="Normal 15" xfId="19348" xr:uid="{8E6BE0DB-34AB-4A00-9D50-342D921740CB}"/>
    <cellStyle name="Normal 15 10" xfId="19349" xr:uid="{D70EEEF2-6598-4A94-A68F-4C5605883E62}"/>
    <cellStyle name="Normal 15 11" xfId="19350" xr:uid="{8F965BE7-58E5-4DFC-90A4-1670CD9FE7B8}"/>
    <cellStyle name="Normal 15 12" xfId="19351" xr:uid="{DA73898C-4A5D-47F3-BE1F-872245FF6D91}"/>
    <cellStyle name="Normal 15 13" xfId="19352" xr:uid="{34ABE6FB-476E-4082-96A0-CCE6ACC3165B}"/>
    <cellStyle name="Normal 15 13 2" xfId="19353" xr:uid="{E204DCC9-B464-45AE-AE58-523915EEB7CE}"/>
    <cellStyle name="Normal 15 14" xfId="19354" xr:uid="{419A4FE6-B29B-445E-B231-364A6E96AA09}"/>
    <cellStyle name="Normal 15 14 2" xfId="19355" xr:uid="{D7FFB2D6-25CE-4224-88D7-D4511767568D}"/>
    <cellStyle name="Normal 15 14 3" xfId="19356" xr:uid="{B3AACC26-34E2-40EA-84C4-27E6CAECD1DD}"/>
    <cellStyle name="Normal 15 15" xfId="19357" xr:uid="{9AE89CEB-0816-4E8C-A8B9-D1D015781983}"/>
    <cellStyle name="Normal 15 15 2" xfId="19358" xr:uid="{DD01F8C1-DE6F-4255-8AFF-B01E7F3843D9}"/>
    <cellStyle name="Normal 15 15 3" xfId="19359" xr:uid="{D1B1540F-B639-4BBD-A381-034ADBA9836B}"/>
    <cellStyle name="Normal 15 16" xfId="19360" xr:uid="{A138DBE0-6B66-4522-BC73-3B8E505B8608}"/>
    <cellStyle name="Normal 15 16 2" xfId="19361" xr:uid="{BBEA5AC3-D8FD-4256-BB22-D240FF2EE39F}"/>
    <cellStyle name="Normal 15 16 3" xfId="19362" xr:uid="{9C2D3967-22C3-42EA-A4BD-3CB553840865}"/>
    <cellStyle name="Normal 15 17" xfId="19363" xr:uid="{012E83F1-42FB-4B00-B04B-2582B18CF352}"/>
    <cellStyle name="Normal 15 17 2" xfId="19364" xr:uid="{D6D96949-77E4-42D5-9E85-181FAEA90E5C}"/>
    <cellStyle name="Normal 15 17 3" xfId="19365" xr:uid="{0E5D218B-FFCA-4FAA-8709-B55F507E0733}"/>
    <cellStyle name="Normal 15 18" xfId="19366" xr:uid="{8C70916B-A650-4B4B-A973-CA4CF6E9C1D2}"/>
    <cellStyle name="Normal 15 19" xfId="19367" xr:uid="{C4AD8074-04D5-436E-9205-BF2E58FEBCEB}"/>
    <cellStyle name="Normal 15 19 2" xfId="19368" xr:uid="{809B8EF9-5CBA-4AA3-8B73-29F77E7179A9}"/>
    <cellStyle name="Normal 15 19 3" xfId="19369" xr:uid="{379A36F3-1FC1-4AA1-BC4F-1AF2702BE46F}"/>
    <cellStyle name="Normal 15 2" xfId="19370" xr:uid="{4F48D20C-5B30-4B0F-AE88-CB5F30431026}"/>
    <cellStyle name="Normal 15 2 10" xfId="19371" xr:uid="{F8704D7C-32DB-45B9-B83C-8B3EA315AEB2}"/>
    <cellStyle name="Normal 15 2 10 2" xfId="19372" xr:uid="{875F00C4-F6E2-470D-AD13-6513CD5B7C24}"/>
    <cellStyle name="Normal 15 2 10 3" xfId="19373" xr:uid="{2F6C4201-4053-424A-8242-7366FF022FBB}"/>
    <cellStyle name="Normal 15 2 11" xfId="19374" xr:uid="{81F2FBDF-BEFE-4AE8-BE7E-650FA87F55D9}"/>
    <cellStyle name="Normal 15 2 11 2" xfId="19375" xr:uid="{37869813-F954-4FC6-97AE-9B95E8059BDD}"/>
    <cellStyle name="Normal 15 2 11 3" xfId="19376" xr:uid="{6ADFF7BB-DD08-4C2C-9548-33D674AF7B9A}"/>
    <cellStyle name="Normal 15 2 12" xfId="19377" xr:uid="{B047416B-DC6F-41E8-B1D0-D04628B69405}"/>
    <cellStyle name="Normal 15 2 12 2" xfId="19378" xr:uid="{9391652E-EB3C-4CD9-9801-70D289E577FA}"/>
    <cellStyle name="Normal 15 2 12 3" xfId="19379" xr:uid="{D790E7B8-9CED-4F22-AD53-4B1A58AE97E1}"/>
    <cellStyle name="Normal 15 2 13" xfId="19380" xr:uid="{4416D5E5-84AB-4AD2-BCA7-112540220303}"/>
    <cellStyle name="Normal 15 2 13 2" xfId="19381" xr:uid="{6F79833A-7ACB-4434-B28F-AE17E626FF6B}"/>
    <cellStyle name="Normal 15 2 13 3" xfId="19382" xr:uid="{36631A1F-BA4F-4312-AA05-29DD171592D3}"/>
    <cellStyle name="Normal 15 2 14" xfId="19383" xr:uid="{5BA51F0E-E13C-4CCC-9350-FB45476AE55D}"/>
    <cellStyle name="Normal 15 2 14 2" xfId="19384" xr:uid="{8D37A86F-E3CB-432A-98F0-076FA9CCA455}"/>
    <cellStyle name="Normal 15 2 14 3" xfId="19385" xr:uid="{527DBD75-EDB2-469D-AA00-B882C134C232}"/>
    <cellStyle name="Normal 15 2 15" xfId="19386" xr:uid="{EFEF595D-38F8-46CE-86AE-8733698131BE}"/>
    <cellStyle name="Normal 15 2 15 2" xfId="19387" xr:uid="{A1D12530-E57D-45FC-B9B9-977BDAE07369}"/>
    <cellStyle name="Normal 15 2 15 3" xfId="19388" xr:uid="{9AF0354D-9B7F-4CA5-89A8-DB22E57D6B0D}"/>
    <cellStyle name="Normal 15 2 16" xfId="19389" xr:uid="{B15CCF31-88B2-469C-AFF7-0CE419A12728}"/>
    <cellStyle name="Normal 15 2 16 2" xfId="19390" xr:uid="{D8180D0A-D847-4D7B-83FD-7CF8CF3F6A5E}"/>
    <cellStyle name="Normal 15 2 16 3" xfId="19391" xr:uid="{20EDAA03-3AC4-4424-A682-E7D1290BD168}"/>
    <cellStyle name="Normal 15 2 17" xfId="19392" xr:uid="{07015504-CF34-4DE2-B513-C94F82137C81}"/>
    <cellStyle name="Normal 15 2 17 2" xfId="19393" xr:uid="{6A8D9450-75CA-4B18-8A66-BD20CB516F6B}"/>
    <cellStyle name="Normal 15 2 17 3" xfId="19394" xr:uid="{DC94ECBB-FFA1-4B8F-88A3-9D1319BBF60C}"/>
    <cellStyle name="Normal 15 2 2" xfId="19395" xr:uid="{9D22B79D-E645-4F5F-AC7F-2AA4F1771DB7}"/>
    <cellStyle name="Normal 15 2 2 2" xfId="19396" xr:uid="{ACCAEA0F-874B-427E-A808-23F3DAEDC911}"/>
    <cellStyle name="Normal 15 2 3" xfId="19397" xr:uid="{C39097F5-9608-4995-9468-28AC2A51114F}"/>
    <cellStyle name="Normal 15 2 3 2" xfId="19398" xr:uid="{C6806E8A-5565-4523-84E4-70D1701B2223}"/>
    <cellStyle name="Normal 15 2 4" xfId="19399" xr:uid="{E2C6B24E-D74F-4233-8604-D056F6D146CA}"/>
    <cellStyle name="Normal 15 2 5" xfId="19400" xr:uid="{3CCC7FA9-EC8B-4233-B995-C92821300DDC}"/>
    <cellStyle name="Normal 15 2 6" xfId="19401" xr:uid="{E70BFE02-05B9-4F9A-8003-69228976A93E}"/>
    <cellStyle name="Normal 15 2 7" xfId="19402" xr:uid="{FCF47545-248E-49AA-A1D7-B22CB7E3400C}"/>
    <cellStyle name="Normal 15 2 8" xfId="19403" xr:uid="{C506FE9D-33D0-4F92-8B95-AF7425547DDC}"/>
    <cellStyle name="Normal 15 2 8 2" xfId="19404" xr:uid="{C8F71249-374C-476B-9018-AD2CAD681903}"/>
    <cellStyle name="Normal 15 2 9" xfId="19405" xr:uid="{BFD606AD-113E-447E-B8A2-D7D5774F5070}"/>
    <cellStyle name="Normal 15 2 9 2" xfId="19406" xr:uid="{C6F41281-DC6C-4488-B5B1-3C6821EB9CA8}"/>
    <cellStyle name="Normal 15 2 9 3" xfId="19407" xr:uid="{34820C20-15CF-4862-9D64-A808B8821D2D}"/>
    <cellStyle name="Normal 15 20" xfId="19408" xr:uid="{5B46C487-ACB6-4034-9FFD-CC0417F99BF0}"/>
    <cellStyle name="Normal 15 20 2" xfId="19409" xr:uid="{ABB11D4B-A96A-40A5-BD35-08EF6221DE6D}"/>
    <cellStyle name="Normal 15 20 3" xfId="19410" xr:uid="{8D2CE0CE-75F4-4959-AB5B-C6D215DA3883}"/>
    <cellStyle name="Normal 15 21" xfId="19411" xr:uid="{AFC285D9-812F-4A28-A04A-A6DB334E5076}"/>
    <cellStyle name="Normal 15 21 2" xfId="19412" xr:uid="{BD7D90D4-7AD9-4833-A015-2B581BA6FA74}"/>
    <cellStyle name="Normal 15 21 3" xfId="19413" xr:uid="{FDB0499B-1862-42CE-867C-5B77B01AC483}"/>
    <cellStyle name="Normal 15 22" xfId="19414" xr:uid="{7131E790-6982-48D3-AA54-0D9CD0405575}"/>
    <cellStyle name="Normal 15 22 2" xfId="19415" xr:uid="{558429C0-7A34-4E54-83E3-E65648964352}"/>
    <cellStyle name="Normal 15 22 3" xfId="19416" xr:uid="{8EB95D0F-BF5B-42F4-AA81-282879DB8F14}"/>
    <cellStyle name="Normal 15 23" xfId="19417" xr:uid="{F2BCF865-97AF-47DA-BBA3-567E4A3A7BBE}"/>
    <cellStyle name="Normal 15 23 2" xfId="19418" xr:uid="{08473593-636F-46DD-8804-32E7EE5381F5}"/>
    <cellStyle name="Normal 15 23 3" xfId="19419" xr:uid="{FE20FB70-194A-4785-9EC5-AD8C58BE91F4}"/>
    <cellStyle name="Normal 15 24" xfId="19420" xr:uid="{C5935B9F-2D4B-4EB0-9ED2-C5C528228A93}"/>
    <cellStyle name="Normal 15 25" xfId="19421" xr:uid="{9DB4E300-9EC5-4832-86FC-2500B7B7DA23}"/>
    <cellStyle name="Normal 15 3" xfId="19422" xr:uid="{181DEF62-E7F6-427E-9F5D-09529C972D3F}"/>
    <cellStyle name="Normal 15 3 10" xfId="19423" xr:uid="{F844016D-29AB-4AE7-BA06-A97B5164F24A}"/>
    <cellStyle name="Normal 15 3 10 2" xfId="19424" xr:uid="{7B71A5C9-B7E3-4429-94B6-0C04A9052364}"/>
    <cellStyle name="Normal 15 3 10 3" xfId="19425" xr:uid="{04EE2A51-5496-42C6-932F-29C4DBB4FC81}"/>
    <cellStyle name="Normal 15 3 11" xfId="19426" xr:uid="{F68EB940-79BB-4C93-BE3F-7B179F72E72C}"/>
    <cellStyle name="Normal 15 3 11 2" xfId="19427" xr:uid="{09A1061D-3FD1-413E-BC77-F844E0FAE9F8}"/>
    <cellStyle name="Normal 15 3 11 3" xfId="19428" xr:uid="{35E7B934-9082-4492-9E3C-C9D47BE63E54}"/>
    <cellStyle name="Normal 15 3 12" xfId="19429" xr:uid="{D64942BC-8188-464D-8F58-6FF626154470}"/>
    <cellStyle name="Normal 15 3 12 2" xfId="19430" xr:uid="{5FD5A096-5385-43B0-B082-74C120044CAE}"/>
    <cellStyle name="Normal 15 3 12 3" xfId="19431" xr:uid="{B3E31BA2-8DD9-4FC5-A6F0-DFB9229C55B6}"/>
    <cellStyle name="Normal 15 3 13" xfId="19432" xr:uid="{22C445C0-905D-4958-832F-0E232FD8183F}"/>
    <cellStyle name="Normal 15 3 13 2" xfId="19433" xr:uid="{FB04F519-553A-41F1-A9DD-CF0AD9345A6A}"/>
    <cellStyle name="Normal 15 3 13 3" xfId="19434" xr:uid="{EAA03ABD-4FD1-4555-80D5-D7609EC3E111}"/>
    <cellStyle name="Normal 15 3 14" xfId="19435" xr:uid="{2924A9AA-6D07-4CF3-A3A4-33217C720B9A}"/>
    <cellStyle name="Normal 15 3 14 2" xfId="19436" xr:uid="{9F3B1F81-6C35-4F7A-A9F0-A83CE441501A}"/>
    <cellStyle name="Normal 15 3 14 3" xfId="19437" xr:uid="{E647809C-1E89-49BF-AFB7-11E8F3DC7155}"/>
    <cellStyle name="Normal 15 3 15" xfId="19438" xr:uid="{E808DA51-807F-48D3-A932-CA5B9D42FC31}"/>
    <cellStyle name="Normal 15 3 15 2" xfId="19439" xr:uid="{0D91F486-E34B-4859-B783-F4B4A61822E6}"/>
    <cellStyle name="Normal 15 3 15 3" xfId="19440" xr:uid="{5EFCDE6B-DEEA-4400-B071-9D4A3C198399}"/>
    <cellStyle name="Normal 15 3 16" xfId="19441" xr:uid="{59EC2FE4-383C-4920-99D7-B9868822619A}"/>
    <cellStyle name="Normal 15 3 16 2" xfId="19442" xr:uid="{EC7321E6-50AE-4D8D-A268-8168EA91C788}"/>
    <cellStyle name="Normal 15 3 16 3" xfId="19443" xr:uid="{63DCA848-E985-4F16-AF77-8BAE3D441440}"/>
    <cellStyle name="Normal 15 3 17" xfId="19444" xr:uid="{190F0FFA-B281-4526-B6DD-FF0C271D37FE}"/>
    <cellStyle name="Normal 15 3 17 2" xfId="19445" xr:uid="{133BBAA0-1578-42F8-9B3C-6F02F290AAEB}"/>
    <cellStyle name="Normal 15 3 17 3" xfId="19446" xr:uid="{171FC40D-C118-4CEF-9B61-DD56478B3177}"/>
    <cellStyle name="Normal 15 3 2" xfId="19447" xr:uid="{C6E06FDB-92D3-47CC-AD67-C6B2ACB5DC45}"/>
    <cellStyle name="Normal 15 3 2 2" xfId="19448" xr:uid="{079D40C0-13FD-461A-A8D9-84AEF7E570A7}"/>
    <cellStyle name="Normal 15 3 3" xfId="19449" xr:uid="{DDC78E2F-EBA5-47A3-BD0D-346A4511E7D4}"/>
    <cellStyle name="Normal 15 3 4" xfId="19450" xr:uid="{A2E31C39-BE0C-47FA-9BDE-BD4EDEDCFB8B}"/>
    <cellStyle name="Normal 15 3 5" xfId="19451" xr:uid="{A4D25FDA-F508-4F57-A07E-E17FE76FF241}"/>
    <cellStyle name="Normal 15 3 6" xfId="19452" xr:uid="{CD44DC51-C854-4798-B88F-E6DD08867EAD}"/>
    <cellStyle name="Normal 15 3 7" xfId="19453" xr:uid="{9BAF10D4-7AC6-40A2-9AEA-69EFCD513AE3}"/>
    <cellStyle name="Normal 15 3 8" xfId="19454" xr:uid="{DB73A78F-92B6-495E-A9B1-94FDC7CE47DA}"/>
    <cellStyle name="Normal 15 3 8 2" xfId="19455" xr:uid="{4B98394A-C5F4-4B8E-BA57-222708140BFE}"/>
    <cellStyle name="Normal 15 3 9" xfId="19456" xr:uid="{84CFF234-5F59-4110-B6AD-4C808EE0F012}"/>
    <cellStyle name="Normal 15 3 9 2" xfId="19457" xr:uid="{8BBAFF20-DC1D-48FA-8394-04D88D1CBE53}"/>
    <cellStyle name="Normal 15 3 9 3" xfId="19458" xr:uid="{B3E2BC65-704D-4A66-9D6F-BC328283A09B}"/>
    <cellStyle name="Normal 15 4" xfId="19459" xr:uid="{2470F249-8358-4E36-8DCC-E25876089418}"/>
    <cellStyle name="Normal 15 4 2" xfId="19460" xr:uid="{E1E3872C-F3F3-45EA-AB42-C9EE1E1A0CFC}"/>
    <cellStyle name="Normal 15 4 2 2" xfId="19461" xr:uid="{03ADEDED-4487-4745-B14E-4A6B4356B345}"/>
    <cellStyle name="Normal 15 4 3" xfId="19462" xr:uid="{15450C52-E8D6-4063-8338-F9DE180D1876}"/>
    <cellStyle name="Normal 15 4 4" xfId="19463" xr:uid="{56A7F8F3-0090-45FE-ACF7-F4E11AC644D4}"/>
    <cellStyle name="Normal 15 4 5" xfId="19464" xr:uid="{6A1E2930-5329-4C40-AC4C-CE2B66175976}"/>
    <cellStyle name="Normal 15 4 6" xfId="19465" xr:uid="{9CE8B0E8-8434-4A9C-9557-D5B08C850809}"/>
    <cellStyle name="Normal 15 4 7" xfId="19466" xr:uid="{0FC65194-60AB-4BDD-B32B-BCE14039E588}"/>
    <cellStyle name="Normal 15 4 8" xfId="19467" xr:uid="{4B3D1B3C-DB6A-4E66-AE44-D9C0475F5FA2}"/>
    <cellStyle name="Normal 15 4 8 2" xfId="19468" xr:uid="{3021A1E8-D1DD-46AC-8C5D-D329FC22FC2C}"/>
    <cellStyle name="Normal 15 5" xfId="19469" xr:uid="{5007E43D-7504-4A85-9169-927E70357B54}"/>
    <cellStyle name="Normal 15 5 2" xfId="19470" xr:uid="{1CDDDF5A-08B9-4F51-AC56-F99895F07D60}"/>
    <cellStyle name="Normal 15 5 2 2" xfId="19471" xr:uid="{9CF5943B-6A59-42C3-ACE4-568B4563C82F}"/>
    <cellStyle name="Normal 15 5 3" xfId="19472" xr:uid="{A5C9AAFB-F032-48A8-8E1D-30A566108313}"/>
    <cellStyle name="Normal 15 5 4" xfId="19473" xr:uid="{E9FC3980-BB43-40AD-8FBC-8B86CFE08E68}"/>
    <cellStyle name="Normal 15 5 5" xfId="19474" xr:uid="{6ABA5234-52E8-41ED-B024-CE69EFC6D029}"/>
    <cellStyle name="Normal 15 5 6" xfId="19475" xr:uid="{9FB455B3-C3C4-419F-A798-7023DC52466B}"/>
    <cellStyle name="Normal 15 5 7" xfId="19476" xr:uid="{9FA2224E-2D9A-4293-A09A-39EB726A1D53}"/>
    <cellStyle name="Normal 15 5 8" xfId="19477" xr:uid="{A589D56F-1F0A-4EA9-BCA6-78505CE79BB7}"/>
    <cellStyle name="Normal 15 5 8 2" xfId="19478" xr:uid="{718D41AA-E59E-4222-BEF4-E191CBD8B647}"/>
    <cellStyle name="Normal 15 6" xfId="19479" xr:uid="{471BBEE1-EA74-4282-AA2A-6C15667E134B}"/>
    <cellStyle name="Normal 15 6 2" xfId="19480" xr:uid="{B9890206-1D6B-4F7E-BC23-DA98FB4B429F}"/>
    <cellStyle name="Normal 15 6 2 2" xfId="19481" xr:uid="{97FC20EB-337D-4291-A79B-45E80708F362}"/>
    <cellStyle name="Normal 15 6 3" xfId="19482" xr:uid="{D2462062-BE6C-4065-9B8C-B312BCAB1846}"/>
    <cellStyle name="Normal 15 6 4" xfId="19483" xr:uid="{CB2B5B6E-57CA-4D42-A599-AC4B000C517B}"/>
    <cellStyle name="Normal 15 6 5" xfId="19484" xr:uid="{04040960-C9AB-4914-B126-F652477FF26D}"/>
    <cellStyle name="Normal 15 6 6" xfId="19485" xr:uid="{9A91829C-3325-44D5-9705-A49CF95B68F6}"/>
    <cellStyle name="Normal 15 6 7" xfId="19486" xr:uid="{BEE7A2DF-6E18-476D-A01F-BE5964253CE7}"/>
    <cellStyle name="Normal 15 6 8" xfId="19487" xr:uid="{23DBBDAF-891E-488F-A9DB-5F35AAA0DFE6}"/>
    <cellStyle name="Normal 15 6 8 2" xfId="19488" xr:uid="{08F1C554-B0D1-4607-97D8-BC792A66A7C2}"/>
    <cellStyle name="Normal 15 7" xfId="19489" xr:uid="{1748388B-D988-4A06-97E5-06BE53615890}"/>
    <cellStyle name="Normal 15 7 2" xfId="19490" xr:uid="{85E8366B-BAF9-434A-AD69-3321756B9E5E}"/>
    <cellStyle name="Normal 15 7 3" xfId="19491" xr:uid="{1A687CF3-C4D8-4485-834A-3DDB265058B1}"/>
    <cellStyle name="Normal 15 8" xfId="19492" xr:uid="{8C6E5336-4F1F-4D2A-AD05-62449489E0AC}"/>
    <cellStyle name="Normal 15 9" xfId="19493" xr:uid="{05438156-DF4F-4EB2-AFB1-3A717E1A08C5}"/>
    <cellStyle name="Normal 16" xfId="19494" xr:uid="{D82144C1-3CDB-4B40-A4FD-EF9070551EB4}"/>
    <cellStyle name="Normal 16 10" xfId="19495" xr:uid="{DB8590FD-37FA-4097-8491-7D9ED254DC7E}"/>
    <cellStyle name="Normal 16 11" xfId="19496" xr:uid="{1FBC3F0C-68D1-48FF-88B2-70ADDAD3F6FB}"/>
    <cellStyle name="Normal 16 12" xfId="19497" xr:uid="{640759A1-38E4-4C9F-8764-888656051920}"/>
    <cellStyle name="Normal 16 13" xfId="19498" xr:uid="{8772784F-6522-4BDB-9B0C-38ABCA5A449E}"/>
    <cellStyle name="Normal 16 13 2" xfId="19499" xr:uid="{3603B948-1118-4F67-AD9A-B20CB8793AAD}"/>
    <cellStyle name="Normal 16 14" xfId="19500" xr:uid="{981CCFE4-ADC8-471D-A850-BC6AD4215A48}"/>
    <cellStyle name="Normal 16 14 2" xfId="19501" xr:uid="{60957B04-1EC5-42D6-9BEF-A57DBEDAC54E}"/>
    <cellStyle name="Normal 16 14 3" xfId="19502" xr:uid="{3C325C38-F7D2-45E0-988C-1F829062AE11}"/>
    <cellStyle name="Normal 16 15" xfId="19503" xr:uid="{184FDFDF-B0D4-4088-A219-35EBE60C91A6}"/>
    <cellStyle name="Normal 16 15 2" xfId="19504" xr:uid="{92D917B1-5F51-4C86-9BBB-2DF79EDD7E6B}"/>
    <cellStyle name="Normal 16 15 3" xfId="19505" xr:uid="{6D11395D-E2F7-4A5B-80A2-8B37A9B13AB4}"/>
    <cellStyle name="Normal 16 16" xfId="19506" xr:uid="{8A30869C-F338-4E6C-837D-92AF6E3ECCFE}"/>
    <cellStyle name="Normal 16 16 2" xfId="19507" xr:uid="{38D9F3A7-4C34-42AE-9F71-E83023745C6E}"/>
    <cellStyle name="Normal 16 16 3" xfId="19508" xr:uid="{8F368336-FD55-4C5D-B6B8-6E2BF47AE8D6}"/>
    <cellStyle name="Normal 16 17" xfId="19509" xr:uid="{3BFAFB90-BD3C-4C3F-AEB8-663B2686B9FC}"/>
    <cellStyle name="Normal 16 17 2" xfId="19510" xr:uid="{4FB6DBB8-FFED-49E4-A03A-EE18ED02C7F4}"/>
    <cellStyle name="Normal 16 17 3" xfId="19511" xr:uid="{46646360-5F4B-49D0-A969-191F2F80054A}"/>
    <cellStyle name="Normal 16 18" xfId="19512" xr:uid="{C7A05F4B-A323-4C50-8463-EA63A1197611}"/>
    <cellStyle name="Normal 16 18 2" xfId="19513" xr:uid="{B3C50D4D-28F2-42E7-8DF7-E636E5F247E3}"/>
    <cellStyle name="Normal 16 18 3" xfId="19514" xr:uid="{7AC8F052-305B-481E-9946-7AC39D764A90}"/>
    <cellStyle name="Normal 16 19" xfId="19515" xr:uid="{DF5DEEDD-5630-4A54-9825-459F3A037ACC}"/>
    <cellStyle name="Normal 16 19 2" xfId="19516" xr:uid="{C85A80EE-76E7-47E4-95B8-0FDB87C0B80A}"/>
    <cellStyle name="Normal 16 19 3" xfId="19517" xr:uid="{C7BC3983-7490-4360-85D8-E06045D86EB0}"/>
    <cellStyle name="Normal 16 2" xfId="19518" xr:uid="{A7DD7F90-329B-4276-9367-88CC8CD9D019}"/>
    <cellStyle name="Normal 16 2 10" xfId="19519" xr:uid="{960D80F0-6799-4A17-8161-4C34B83B8423}"/>
    <cellStyle name="Normal 16 2 10 2" xfId="19520" xr:uid="{665945B1-E80E-4739-9BBB-725AA9DEBFCF}"/>
    <cellStyle name="Normal 16 2 10 3" xfId="19521" xr:uid="{F46ED997-E059-44D2-A789-CB7E1EE9A597}"/>
    <cellStyle name="Normal 16 2 11" xfId="19522" xr:uid="{02AEF17A-40AB-41A6-A295-139DB1CCC520}"/>
    <cellStyle name="Normal 16 2 11 2" xfId="19523" xr:uid="{A3DFCD2C-3DA3-4268-BC7E-280535BD0070}"/>
    <cellStyle name="Normal 16 2 11 3" xfId="19524" xr:uid="{854A32A8-0CD5-4F64-B52F-CF27A7705B41}"/>
    <cellStyle name="Normal 16 2 12" xfId="19525" xr:uid="{C1C1CA3B-559A-4A5C-9FDB-35D4E474A9D3}"/>
    <cellStyle name="Normal 16 2 12 2" xfId="19526" xr:uid="{95FA2ECF-D2E1-4E56-85ED-87738E90DF96}"/>
    <cellStyle name="Normal 16 2 12 3" xfId="19527" xr:uid="{CE5D2470-FEC5-439C-A180-66036C202A96}"/>
    <cellStyle name="Normal 16 2 13" xfId="19528" xr:uid="{A7A32C57-C35F-4B84-8736-A003659B8968}"/>
    <cellStyle name="Normal 16 2 13 2" xfId="19529" xr:uid="{A5C1BC73-9C73-4EC5-B4A2-0972A7F6A609}"/>
    <cellStyle name="Normal 16 2 13 3" xfId="19530" xr:uid="{F857A20C-42B6-4BE4-BB3C-2F0D714CEC79}"/>
    <cellStyle name="Normal 16 2 14" xfId="19531" xr:uid="{E4F7E3E8-B0E8-4EA6-B855-B431884E2310}"/>
    <cellStyle name="Normal 16 2 14 2" xfId="19532" xr:uid="{B7FE5541-6EF4-410C-AC8C-E4C51274855F}"/>
    <cellStyle name="Normal 16 2 14 3" xfId="19533" xr:uid="{BDBB842D-B184-473D-BD01-5EE75FC403B6}"/>
    <cellStyle name="Normal 16 2 15" xfId="19534" xr:uid="{C2ACD805-0E8A-44E5-8C6B-55177C0EF60F}"/>
    <cellStyle name="Normal 16 2 15 2" xfId="19535" xr:uid="{08E73291-70C8-44DF-91AA-30D5425F7EA8}"/>
    <cellStyle name="Normal 16 2 15 3" xfId="19536" xr:uid="{C3E379E7-CCAF-4BA8-AFF6-C6E81CD207BD}"/>
    <cellStyle name="Normal 16 2 16" xfId="19537" xr:uid="{229FD91D-D634-4587-8335-77FC05350CF0}"/>
    <cellStyle name="Normal 16 2 16 2" xfId="19538" xr:uid="{4874A507-6D18-4A3F-8FF9-932589BF66BE}"/>
    <cellStyle name="Normal 16 2 16 3" xfId="19539" xr:uid="{84CA4BAC-47EA-43D2-80EE-367FF5539566}"/>
    <cellStyle name="Normal 16 2 17" xfId="19540" xr:uid="{965E501E-F32A-4287-AA5D-C73E20212096}"/>
    <cellStyle name="Normal 16 2 17 2" xfId="19541" xr:uid="{62BF2231-460C-4801-828E-C7123425429C}"/>
    <cellStyle name="Normal 16 2 17 3" xfId="19542" xr:uid="{596E2161-D0F4-41EE-8F63-3B8000BF6102}"/>
    <cellStyle name="Normal 16 2 2" xfId="19543" xr:uid="{102CEBEC-EC79-40DC-9B5D-FE4ED2BE30D3}"/>
    <cellStyle name="Normal 16 2 2 2" xfId="19544" xr:uid="{63A86733-C9BB-41C3-9CAD-54B3AC6BB8DC}"/>
    <cellStyle name="Normal 16 2 3" xfId="19545" xr:uid="{ADEFDFE4-23E4-4910-AE3D-1DBD69F9AE86}"/>
    <cellStyle name="Normal 16 2 3 2" xfId="19546" xr:uid="{E33B8F22-67AA-44B2-AC0B-1B87108F2A5F}"/>
    <cellStyle name="Normal 16 2 4" xfId="19547" xr:uid="{1B8BB980-26BA-4296-9532-25E3CD98E756}"/>
    <cellStyle name="Normal 16 2 5" xfId="19548" xr:uid="{C50A16BB-931E-46D0-B86E-69B423947AB4}"/>
    <cellStyle name="Normal 16 2 6" xfId="19549" xr:uid="{12BB8CBC-9E2E-4476-9DA5-C95E2F170746}"/>
    <cellStyle name="Normal 16 2 7" xfId="19550" xr:uid="{3122543E-EC5A-4797-97F3-D1654C0BA375}"/>
    <cellStyle name="Normal 16 2 8" xfId="19551" xr:uid="{66234249-5792-418E-801F-A6FB11AF124D}"/>
    <cellStyle name="Normal 16 2 8 2" xfId="19552" xr:uid="{3F453E8F-456D-4A2F-B3E8-1A728C56C6BD}"/>
    <cellStyle name="Normal 16 2 9" xfId="19553" xr:uid="{904C4274-E8BD-4C48-BFBE-9ECCC7BDECE4}"/>
    <cellStyle name="Normal 16 2 9 2" xfId="19554" xr:uid="{B2D0960F-E6C7-4CB4-8ED6-AC5A97515CA1}"/>
    <cellStyle name="Normal 16 2 9 3" xfId="19555" xr:uid="{D0A5824D-81D6-42F6-A76A-A87792B1E269}"/>
    <cellStyle name="Normal 16 20" xfId="19556" xr:uid="{5E6A4CA5-A760-4946-BE12-A2783ED59B80}"/>
    <cellStyle name="Normal 16 20 2" xfId="19557" xr:uid="{2D7F3D67-9E6C-4787-9E31-A62111748BA7}"/>
    <cellStyle name="Normal 16 20 3" xfId="19558" xr:uid="{5A5A8AE9-CD92-48F0-952D-2B1ADFD5E789}"/>
    <cellStyle name="Normal 16 21" xfId="19559" xr:uid="{9F4726D7-E117-4BBB-BC39-677678369D89}"/>
    <cellStyle name="Normal 16 21 2" xfId="19560" xr:uid="{747DFB03-FC66-414B-B0D9-A1F9A6C2AF0A}"/>
    <cellStyle name="Normal 16 21 3" xfId="19561" xr:uid="{DD9209C6-C1E0-47F2-9701-F22FD4D4F2AF}"/>
    <cellStyle name="Normal 16 22" xfId="19562" xr:uid="{DD833D90-EA5D-430A-BAA7-A9E21AF17D2A}"/>
    <cellStyle name="Normal 16 22 2" xfId="19563" xr:uid="{E0425F99-8581-4C16-89C7-11C9F737BD9E}"/>
    <cellStyle name="Normal 16 22 3" xfId="19564" xr:uid="{9A1C74BB-BBDD-42A2-A74A-2B4E52EB404E}"/>
    <cellStyle name="Normal 16 23" xfId="19565" xr:uid="{2C547A38-8C9B-4C25-84B7-90B1DB52423E}"/>
    <cellStyle name="Normal 16 23 2" xfId="19566" xr:uid="{CD97C336-1A4F-471B-99E4-4211EA9BA8C7}"/>
    <cellStyle name="Normal 16 23 3" xfId="19567" xr:uid="{FFBC9B06-2281-43C4-827E-E4384B790D76}"/>
    <cellStyle name="Normal 16 24" xfId="19568" xr:uid="{DD7A7B19-6AE4-4991-A20D-86678151CFD5}"/>
    <cellStyle name="Normal 16 25" xfId="19569" xr:uid="{CCFBE2DE-BB5F-4F70-93BA-B59936F8150A}"/>
    <cellStyle name="Normal 16 3" xfId="19570" xr:uid="{A9C2075A-2714-436E-A601-3D94C0601B0B}"/>
    <cellStyle name="Normal 16 3 10" xfId="19571" xr:uid="{A94FE5A1-B69E-4D52-BE1A-BA07B5E54FFE}"/>
    <cellStyle name="Normal 16 3 10 2" xfId="19572" xr:uid="{C636D353-A99E-40EB-B0CA-29031C0F858F}"/>
    <cellStyle name="Normal 16 3 10 3" xfId="19573" xr:uid="{C25AC6FC-85BB-437A-A212-729BDD4D32AC}"/>
    <cellStyle name="Normal 16 3 11" xfId="19574" xr:uid="{0D291143-99B7-47C3-A5BE-A39CBC2307B5}"/>
    <cellStyle name="Normal 16 3 11 2" xfId="19575" xr:uid="{4F3957D9-2427-47E6-BE13-D18A1BD7380F}"/>
    <cellStyle name="Normal 16 3 11 3" xfId="19576" xr:uid="{0A3893D9-4102-4589-9628-282137E519EF}"/>
    <cellStyle name="Normal 16 3 12" xfId="19577" xr:uid="{343850E7-721B-4415-9387-2F799010F57E}"/>
    <cellStyle name="Normal 16 3 12 2" xfId="19578" xr:uid="{AF82264A-A0EE-4E19-9A61-AE3E56FED342}"/>
    <cellStyle name="Normal 16 3 12 3" xfId="19579" xr:uid="{7C63AFD4-1731-4794-AA56-68CFD08B5D09}"/>
    <cellStyle name="Normal 16 3 13" xfId="19580" xr:uid="{9FB57ABB-5A85-4586-98E3-894DB85919F6}"/>
    <cellStyle name="Normal 16 3 13 2" xfId="19581" xr:uid="{C6287DF8-37D6-4556-8CCE-FC1F7BD4479F}"/>
    <cellStyle name="Normal 16 3 13 3" xfId="19582" xr:uid="{B76C9B12-5DF9-4170-BC4C-5580979625BE}"/>
    <cellStyle name="Normal 16 3 14" xfId="19583" xr:uid="{8A7EDC0B-79C4-456C-ADEE-9D67AB620C13}"/>
    <cellStyle name="Normal 16 3 14 2" xfId="19584" xr:uid="{F25750EE-8CDE-4B56-91A2-D9AC00E9194D}"/>
    <cellStyle name="Normal 16 3 14 3" xfId="19585" xr:uid="{B91B2675-78FA-41D1-AB8B-A7850AD4C26F}"/>
    <cellStyle name="Normal 16 3 15" xfId="19586" xr:uid="{D37026DD-60D6-4D82-9BC4-F49C02D6D9F4}"/>
    <cellStyle name="Normal 16 3 15 2" xfId="19587" xr:uid="{ED728870-70DC-4066-887B-E8380B14164A}"/>
    <cellStyle name="Normal 16 3 15 3" xfId="19588" xr:uid="{F529C2F8-68A0-438E-A8AD-C373E6584135}"/>
    <cellStyle name="Normal 16 3 16" xfId="19589" xr:uid="{5B69F673-0BB0-434B-B670-A22B5EF5D4F9}"/>
    <cellStyle name="Normal 16 3 16 2" xfId="19590" xr:uid="{C1C79F97-0C3D-474B-97F1-7FD65FD78AD9}"/>
    <cellStyle name="Normal 16 3 16 3" xfId="19591" xr:uid="{C5F2CA0A-5CF0-42AA-BEC0-2090549EA0B2}"/>
    <cellStyle name="Normal 16 3 17" xfId="19592" xr:uid="{99B01F16-63A9-4CCA-B268-43ED82E85290}"/>
    <cellStyle name="Normal 16 3 17 2" xfId="19593" xr:uid="{4DC8BDC2-1E36-41B5-9C85-34B0F8AADC21}"/>
    <cellStyle name="Normal 16 3 17 3" xfId="19594" xr:uid="{CEE61FDF-899E-4704-8FD2-ECF0CF673604}"/>
    <cellStyle name="Normal 16 3 2" xfId="19595" xr:uid="{6FDC6CAF-7558-4F29-96FF-921F391B8BE8}"/>
    <cellStyle name="Normal 16 3 2 2" xfId="19596" xr:uid="{867C3B63-7C16-49F0-ACED-06F565396099}"/>
    <cellStyle name="Normal 16 3 3" xfId="19597" xr:uid="{D8B8F717-7C23-4FFC-8A2C-F27998FEC672}"/>
    <cellStyle name="Normal 16 3 4" xfId="19598" xr:uid="{47C8A464-1BCD-4A26-BF4E-9624654D0861}"/>
    <cellStyle name="Normal 16 3 5" xfId="19599" xr:uid="{E938EF86-0120-4174-BA19-FE1C0E836BD1}"/>
    <cellStyle name="Normal 16 3 6" xfId="19600" xr:uid="{635464C2-7D1D-4729-8816-EDB35528953E}"/>
    <cellStyle name="Normal 16 3 7" xfId="19601" xr:uid="{4401B126-0516-4238-A658-A953E55CF032}"/>
    <cellStyle name="Normal 16 3 8" xfId="19602" xr:uid="{2243C207-244C-4727-8C32-8A7AFEB958B5}"/>
    <cellStyle name="Normal 16 3 8 2" xfId="19603" xr:uid="{D81DE897-3EE0-44B0-A786-E37C0AC69A01}"/>
    <cellStyle name="Normal 16 3 9" xfId="19604" xr:uid="{588A26DC-B44C-459B-B15B-B45B763A9224}"/>
    <cellStyle name="Normal 16 3 9 2" xfId="19605" xr:uid="{DC5500EB-D8DC-428D-A6DF-C92251D80B4F}"/>
    <cellStyle name="Normal 16 3 9 3" xfId="19606" xr:uid="{4ACF985B-523D-48B4-8706-B759636278A9}"/>
    <cellStyle name="Normal 16 4" xfId="19607" xr:uid="{C6C28F54-7CB7-4702-8872-7004555E997E}"/>
    <cellStyle name="Normal 16 4 2" xfId="19608" xr:uid="{7A050D96-C2A8-4434-8E9B-0B889B86F3E5}"/>
    <cellStyle name="Normal 16 4 2 2" xfId="19609" xr:uid="{B8C0C8AC-2856-488A-8852-967B4D1BEAD1}"/>
    <cellStyle name="Normal 16 4 3" xfId="19610" xr:uid="{D11FBCC8-A4D0-4CA9-AA61-E105A95E035E}"/>
    <cellStyle name="Normal 16 4 4" xfId="19611" xr:uid="{5523E80D-EEA5-494F-ADBC-14B73031AC5F}"/>
    <cellStyle name="Normal 16 4 5" xfId="19612" xr:uid="{8CF8CDD2-0EA0-414D-97B6-3412C0F6F8CF}"/>
    <cellStyle name="Normal 16 4 6" xfId="19613" xr:uid="{88B48CC9-119F-4F54-9E13-89BFA4D86EB3}"/>
    <cellStyle name="Normal 16 4 7" xfId="19614" xr:uid="{CC877F1E-70CD-43C7-9F42-83D50136425F}"/>
    <cellStyle name="Normal 16 4 8" xfId="19615" xr:uid="{4D0A0B22-6B4D-476F-945A-A3DBDAD2A092}"/>
    <cellStyle name="Normal 16 4 8 2" xfId="19616" xr:uid="{A6414894-0243-4639-8B04-AE944457BD2E}"/>
    <cellStyle name="Normal 16 5" xfId="19617" xr:uid="{82B51866-1576-4635-8127-364C206606D6}"/>
    <cellStyle name="Normal 16 5 2" xfId="19618" xr:uid="{79053FAF-FECF-4E0E-9DDF-096B2E4BBC58}"/>
    <cellStyle name="Normal 16 5 2 2" xfId="19619" xr:uid="{8264DC3C-99C4-46A8-BA2D-F3572E4F7245}"/>
    <cellStyle name="Normal 16 5 3" xfId="19620" xr:uid="{7FA80E9F-81D8-4426-A619-4BC355A39665}"/>
    <cellStyle name="Normal 16 5 4" xfId="19621" xr:uid="{ADF055A6-55CD-48EF-98B1-045EA881F28A}"/>
    <cellStyle name="Normal 16 5 5" xfId="19622" xr:uid="{CA3EBDC0-2C42-414E-9A05-A26D1F608602}"/>
    <cellStyle name="Normal 16 5 6" xfId="19623" xr:uid="{95CA3BA3-10A5-48D3-AEA7-E881D789946F}"/>
    <cellStyle name="Normal 16 5 7" xfId="19624" xr:uid="{0156528F-C00C-493F-9C6A-33C0043F5AF0}"/>
    <cellStyle name="Normal 16 5 8" xfId="19625" xr:uid="{12A4A6AD-3291-421B-911E-C180DE449101}"/>
    <cellStyle name="Normal 16 5 8 2" xfId="19626" xr:uid="{9DE15725-A665-4DFF-A9B8-0A9B77EA842D}"/>
    <cellStyle name="Normal 16 6" xfId="19627" xr:uid="{52D1D136-1BD1-461D-8011-2B80716EB77C}"/>
    <cellStyle name="Normal 16 6 2" xfId="19628" xr:uid="{1D6BEAA9-E83E-44BC-9673-84FEC38FBDC0}"/>
    <cellStyle name="Normal 16 6 2 2" xfId="19629" xr:uid="{0D677849-5A9F-4361-A6CB-5363562284A1}"/>
    <cellStyle name="Normal 16 6 3" xfId="19630" xr:uid="{D1303543-CAB7-4619-B392-5702B3C81B11}"/>
    <cellStyle name="Normal 16 6 4" xfId="19631" xr:uid="{02382AEC-E55E-4A0C-A528-83765A118BA9}"/>
    <cellStyle name="Normal 16 6 5" xfId="19632" xr:uid="{412020C2-6C1C-40B4-961D-9E2C6A22F97D}"/>
    <cellStyle name="Normal 16 6 6" xfId="19633" xr:uid="{BC25FC7C-DEFC-4CC7-8D4E-568A4986BDF8}"/>
    <cellStyle name="Normal 16 6 7" xfId="19634" xr:uid="{8944E67F-722F-44DE-9094-DA05BEA5C43A}"/>
    <cellStyle name="Normal 16 6 8" xfId="19635" xr:uid="{B53FCFD1-5A85-4470-9A23-873EC1AE721A}"/>
    <cellStyle name="Normal 16 6 8 2" xfId="19636" xr:uid="{F9193795-C7A9-4D89-977D-14A3A83FCA1E}"/>
    <cellStyle name="Normal 16 7" xfId="19637" xr:uid="{69DD5988-EE48-4B03-BF5C-7AF31F3A6965}"/>
    <cellStyle name="Normal 16 7 2" xfId="19638" xr:uid="{58984508-F8B8-45E5-9896-85BF575A8A93}"/>
    <cellStyle name="Normal 16 7 3" xfId="19639" xr:uid="{7B0761B2-44BD-408B-B768-209A18852F52}"/>
    <cellStyle name="Normal 16 8" xfId="19640" xr:uid="{9BC9B59B-8A8C-447C-94A8-E4A8B00840F1}"/>
    <cellStyle name="Normal 16 9" xfId="19641" xr:uid="{BFAA4CA2-36C6-41FB-8009-F5FA1E360C72}"/>
    <cellStyle name="Normal 17" xfId="19642" xr:uid="{C13F8376-1A24-406C-B04B-EF78753AE216}"/>
    <cellStyle name="Normal 17 10" xfId="19643" xr:uid="{746C5150-DA73-4464-915A-C49C6295F71D}"/>
    <cellStyle name="Normal 17 11" xfId="19644" xr:uid="{EAA758F5-3867-449C-9633-234B8C40C087}"/>
    <cellStyle name="Normal 17 12" xfId="19645" xr:uid="{3FEA375F-950C-4653-B752-ED468E678AEC}"/>
    <cellStyle name="Normal 17 13" xfId="19646" xr:uid="{64356668-4970-41F9-A50C-0D68D764E553}"/>
    <cellStyle name="Normal 17 13 2" xfId="19647" xr:uid="{9FAB002D-22A1-473B-8B30-B68539B567B1}"/>
    <cellStyle name="Normal 17 14" xfId="19648" xr:uid="{5C1F98A1-2437-4786-816D-6EC0D306F033}"/>
    <cellStyle name="Normal 17 14 2" xfId="19649" xr:uid="{EE9F2B36-D300-4390-BF8F-FE91CE7C4CCA}"/>
    <cellStyle name="Normal 17 14 3" xfId="19650" xr:uid="{0E2B885F-84B0-4654-881F-7A2798F5E41E}"/>
    <cellStyle name="Normal 17 15" xfId="19651" xr:uid="{C6621EFB-C76D-4AFC-9B5A-633F419907A3}"/>
    <cellStyle name="Normal 17 15 2" xfId="19652" xr:uid="{62D6543E-3AE8-4899-9DCE-A8CBA35FC0BB}"/>
    <cellStyle name="Normal 17 15 3" xfId="19653" xr:uid="{B84E839A-FD91-493A-BF68-3D078B200C51}"/>
    <cellStyle name="Normal 17 16" xfId="19654" xr:uid="{0249E4C0-D165-4C1F-ABD5-C38B16DFBC2A}"/>
    <cellStyle name="Normal 17 16 2" xfId="19655" xr:uid="{AA949E4A-A2E1-4A5E-A702-BB03582384F8}"/>
    <cellStyle name="Normal 17 16 3" xfId="19656" xr:uid="{32ED4245-E4F2-4869-85DF-B2A10F4B857C}"/>
    <cellStyle name="Normal 17 17" xfId="19657" xr:uid="{EF5BD5D5-8972-4459-BB0E-8D22A24D9024}"/>
    <cellStyle name="Normal 17 17 2" xfId="19658" xr:uid="{E2F7C2C1-D3A0-4CDC-B3EE-7D3BBA0BDAE2}"/>
    <cellStyle name="Normal 17 17 3" xfId="19659" xr:uid="{AD01C436-E422-4C18-B119-7CC5F2C80345}"/>
    <cellStyle name="Normal 17 18" xfId="19660" xr:uid="{6DD8C63F-61A0-47C8-B591-4360B181A88A}"/>
    <cellStyle name="Normal 17 18 2" xfId="19661" xr:uid="{897F36F5-309F-4242-8F49-12554073591E}"/>
    <cellStyle name="Normal 17 18 3" xfId="19662" xr:uid="{EA831FA5-664A-48B2-97D9-5D214FD544DB}"/>
    <cellStyle name="Normal 17 19" xfId="19663" xr:uid="{6A7DC6B0-DFFD-4A2C-86EF-5A849733A71F}"/>
    <cellStyle name="Normal 17 19 2" xfId="19664" xr:uid="{B1C1AC0B-0613-457A-A70F-364BA8CA5288}"/>
    <cellStyle name="Normal 17 19 3" xfId="19665" xr:uid="{212269EB-B8F4-4356-AF1C-41F7DC28CBF9}"/>
    <cellStyle name="Normal 17 2" xfId="19666" xr:uid="{0114E9CF-93CD-4561-8606-06E8F2B72DD9}"/>
    <cellStyle name="Normal 17 2 10" xfId="19667" xr:uid="{C1A19F73-05D1-4D99-8E74-6321D4444FA0}"/>
    <cellStyle name="Normal 17 2 10 2" xfId="19668" xr:uid="{124E85B1-1F12-4680-BA37-E9DD7E678E6F}"/>
    <cellStyle name="Normal 17 2 10 3" xfId="19669" xr:uid="{332ED229-5EA1-49EC-90A2-FDCDD7375099}"/>
    <cellStyle name="Normal 17 2 11" xfId="19670" xr:uid="{7D5D9106-C30E-4186-8DDF-251D2BE0C31A}"/>
    <cellStyle name="Normal 17 2 11 2" xfId="19671" xr:uid="{A57B6CBC-CF48-4F5B-96F3-26AAC0786DF0}"/>
    <cellStyle name="Normal 17 2 11 3" xfId="19672" xr:uid="{A689FFEF-90DC-4240-AA05-34E36E5C8DB5}"/>
    <cellStyle name="Normal 17 2 12" xfId="19673" xr:uid="{17508999-46FB-4CE4-8841-42698D44C07C}"/>
    <cellStyle name="Normal 17 2 12 2" xfId="19674" xr:uid="{B9367772-6285-4CE4-BB54-8D1761129EA7}"/>
    <cellStyle name="Normal 17 2 12 3" xfId="19675" xr:uid="{1093E08A-7132-4A5B-8CE6-6FC3875B3A71}"/>
    <cellStyle name="Normal 17 2 13" xfId="19676" xr:uid="{140C5596-01EC-48F4-9479-C8DC820AEF9D}"/>
    <cellStyle name="Normal 17 2 13 2" xfId="19677" xr:uid="{F9680400-B124-46EC-8116-F87834783413}"/>
    <cellStyle name="Normal 17 2 13 3" xfId="19678" xr:uid="{492DC2FD-9883-4C40-90C8-3EBDB9CED016}"/>
    <cellStyle name="Normal 17 2 14" xfId="19679" xr:uid="{E8A1C65A-B540-4796-8D58-B4B210115148}"/>
    <cellStyle name="Normal 17 2 14 2" xfId="19680" xr:uid="{09115E1C-2FED-495D-9119-1411B53B5A0E}"/>
    <cellStyle name="Normal 17 2 14 3" xfId="19681" xr:uid="{8533151E-2853-4CC3-985E-1D4AFB316D81}"/>
    <cellStyle name="Normal 17 2 15" xfId="19682" xr:uid="{4CE04C7E-223F-48F3-9E89-145582C938AC}"/>
    <cellStyle name="Normal 17 2 15 2" xfId="19683" xr:uid="{37A63A3D-5F5A-4DC2-9743-7647F44A4B18}"/>
    <cellStyle name="Normal 17 2 15 3" xfId="19684" xr:uid="{77926326-A56E-4399-809B-BA9CC691542F}"/>
    <cellStyle name="Normal 17 2 16" xfId="19685" xr:uid="{96275311-8123-41B0-8EC3-45D7CA3DA676}"/>
    <cellStyle name="Normal 17 2 16 2" xfId="19686" xr:uid="{66F314CF-B4A3-4316-AF74-1F07D47D091B}"/>
    <cellStyle name="Normal 17 2 16 3" xfId="19687" xr:uid="{75DF0494-D74F-429F-89BF-AC66038A8790}"/>
    <cellStyle name="Normal 17 2 17" xfId="19688" xr:uid="{4F5E8363-1416-4761-B03D-C6E852E6E261}"/>
    <cellStyle name="Normal 17 2 17 2" xfId="19689" xr:uid="{0798E11F-A807-43C3-840F-9AE43EB47F11}"/>
    <cellStyle name="Normal 17 2 17 3" xfId="19690" xr:uid="{C74828FE-0D26-4324-905E-6B70CA1CF81D}"/>
    <cellStyle name="Normal 17 2 2" xfId="19691" xr:uid="{4D78368F-66ED-4697-A476-6C09F1487ED4}"/>
    <cellStyle name="Normal 17 2 2 2" xfId="19692" xr:uid="{B72B88CC-1AD4-4B2A-A488-C2ABC46BD048}"/>
    <cellStyle name="Normal 17 2 3" xfId="19693" xr:uid="{F73DFE9E-54C8-499F-AA86-BC130FD2612D}"/>
    <cellStyle name="Normal 17 2 3 2" xfId="19694" xr:uid="{8A199242-B8E8-423E-B46F-B7F277D17430}"/>
    <cellStyle name="Normal 17 2 4" xfId="19695" xr:uid="{74FC1BD7-A5EA-47BA-80E6-51691E4ECDF2}"/>
    <cellStyle name="Normal 17 2 5" xfId="19696" xr:uid="{FB259CFC-C465-430D-B9B5-2FEE527B0A92}"/>
    <cellStyle name="Normal 17 2 6" xfId="19697" xr:uid="{B8F4C4E2-76C2-4345-90A0-874B77920011}"/>
    <cellStyle name="Normal 17 2 7" xfId="19698" xr:uid="{9F997E58-E5C2-4701-B3A7-4C908AD31A07}"/>
    <cellStyle name="Normal 17 2 8" xfId="19699" xr:uid="{2491E0D9-9D19-4B31-B8D0-18C5D9AF2919}"/>
    <cellStyle name="Normal 17 2 8 2" xfId="19700" xr:uid="{BD89CCC2-C509-400D-9229-2122CA1DE4F2}"/>
    <cellStyle name="Normal 17 2 9" xfId="19701" xr:uid="{8C722071-803A-40D3-AE17-F8EA8FD6FF1F}"/>
    <cellStyle name="Normal 17 2 9 2" xfId="19702" xr:uid="{645003D9-00D9-4722-9ACF-4EA238311C8A}"/>
    <cellStyle name="Normal 17 2 9 3" xfId="19703" xr:uid="{8C031189-0F67-430B-BE5A-C01F362B12BF}"/>
    <cellStyle name="Normal 17 20" xfId="19704" xr:uid="{441F8850-CD98-469A-8FDF-49289B59F498}"/>
    <cellStyle name="Normal 17 20 2" xfId="19705" xr:uid="{CD45C291-D5DB-4689-ABAF-44891B14B193}"/>
    <cellStyle name="Normal 17 20 3" xfId="19706" xr:uid="{C4FDFB49-F565-4FFD-BC7B-EB236AE78913}"/>
    <cellStyle name="Normal 17 21" xfId="19707" xr:uid="{9DE34656-23A2-47A8-A531-A6DF35F1CF1A}"/>
    <cellStyle name="Normal 17 21 2" xfId="19708" xr:uid="{2F118221-5813-4C3B-9FA0-693CB8D310AF}"/>
    <cellStyle name="Normal 17 21 3" xfId="19709" xr:uid="{BE9376B1-56BD-46F1-A8A7-33455343B77C}"/>
    <cellStyle name="Normal 17 22" xfId="19710" xr:uid="{7FEE026F-ABDA-4327-A576-AF848DBF5FAB}"/>
    <cellStyle name="Normal 17 22 2" xfId="19711" xr:uid="{1CB29543-5CB2-4267-B1BB-CC1AFA0898FF}"/>
    <cellStyle name="Normal 17 22 3" xfId="19712" xr:uid="{B33F8E00-DDCD-4DB2-A682-A7790E110D8A}"/>
    <cellStyle name="Normal 17 23" xfId="19713" xr:uid="{D8061B6C-40C1-4EB1-8D48-B955E3B69E78}"/>
    <cellStyle name="Normal 17 23 2" xfId="19714" xr:uid="{610E2DA8-60AC-4128-9DE0-929C9181F12D}"/>
    <cellStyle name="Normal 17 23 3" xfId="19715" xr:uid="{166AD84B-6B25-4D46-B281-84A4AF2FC3EC}"/>
    <cellStyle name="Normal 17 24" xfId="19716" xr:uid="{3303FCBE-AC94-4196-88ED-8773E62322B8}"/>
    <cellStyle name="Normal 17 3" xfId="19717" xr:uid="{EC849DB2-E8BE-4A3B-BAFB-8E6125129EF9}"/>
    <cellStyle name="Normal 17 3 10" xfId="19718" xr:uid="{C5F8D87F-7352-4005-A0C6-2937C0E0179D}"/>
    <cellStyle name="Normal 17 3 10 2" xfId="19719" xr:uid="{C7B5481F-7F83-487D-961C-EDCDEE899F4D}"/>
    <cellStyle name="Normal 17 3 10 3" xfId="19720" xr:uid="{6F6DC97A-CD23-4C01-98F7-307604B1D6BC}"/>
    <cellStyle name="Normal 17 3 11" xfId="19721" xr:uid="{BAEF83CE-B25A-49DF-BC5B-5B514F3BF20A}"/>
    <cellStyle name="Normal 17 3 11 2" xfId="19722" xr:uid="{74274610-A4EE-40EE-8E4A-C4C2BCAA761C}"/>
    <cellStyle name="Normal 17 3 11 3" xfId="19723" xr:uid="{44623D58-7906-4368-8000-7AC7157934D6}"/>
    <cellStyle name="Normal 17 3 12" xfId="19724" xr:uid="{09CD50BB-60B0-459B-A8A2-CC1A7530A78E}"/>
    <cellStyle name="Normal 17 3 12 2" xfId="19725" xr:uid="{44CB8695-BA67-4B0F-BCCD-537051B9F711}"/>
    <cellStyle name="Normal 17 3 12 3" xfId="19726" xr:uid="{9E9DE340-9723-4CC4-ACA9-6D050D967DCC}"/>
    <cellStyle name="Normal 17 3 13" xfId="19727" xr:uid="{2583A1AE-0DEC-4631-A017-FB979E96CFC4}"/>
    <cellStyle name="Normal 17 3 13 2" xfId="19728" xr:uid="{9A125FF2-5320-47CB-8635-A960744E9F66}"/>
    <cellStyle name="Normal 17 3 13 3" xfId="19729" xr:uid="{2B702626-C8CF-4027-89DF-B190EB5BE6E8}"/>
    <cellStyle name="Normal 17 3 14" xfId="19730" xr:uid="{6F53B591-83C5-4FE9-9C60-3D9D50C81113}"/>
    <cellStyle name="Normal 17 3 14 2" xfId="19731" xr:uid="{D8443745-36B7-43B2-AF35-0208BE0A01B0}"/>
    <cellStyle name="Normal 17 3 14 3" xfId="19732" xr:uid="{C2DF4EBC-D5D4-4164-BCF0-D9FE0FEC53DD}"/>
    <cellStyle name="Normal 17 3 15" xfId="19733" xr:uid="{36F46D8C-2377-41FF-AACA-D11512A2E82C}"/>
    <cellStyle name="Normal 17 3 15 2" xfId="19734" xr:uid="{379D33B8-6148-4DE9-B6EA-90352757B317}"/>
    <cellStyle name="Normal 17 3 15 3" xfId="19735" xr:uid="{9909D27C-1637-49D1-9876-E807BB741EE6}"/>
    <cellStyle name="Normal 17 3 16" xfId="19736" xr:uid="{253925EF-3F0B-4B4C-B68A-3161277BD68C}"/>
    <cellStyle name="Normal 17 3 16 2" xfId="19737" xr:uid="{BE87358E-BEE7-462B-BFA0-9317BC5A9AA4}"/>
    <cellStyle name="Normal 17 3 16 3" xfId="19738" xr:uid="{0B83A1D8-A70B-45E0-A426-1397F524355F}"/>
    <cellStyle name="Normal 17 3 17" xfId="19739" xr:uid="{32968A2C-5F51-4AB3-8A9E-D2FE30C1A838}"/>
    <cellStyle name="Normal 17 3 17 2" xfId="19740" xr:uid="{6F06E5DA-BB6A-420C-9FB6-10CCC4E50628}"/>
    <cellStyle name="Normal 17 3 17 3" xfId="19741" xr:uid="{1B1C3EEA-86C6-4E11-96AA-11DF54D509D6}"/>
    <cellStyle name="Normal 17 3 2" xfId="19742" xr:uid="{41982D94-B8FC-49D7-A536-8B86722A807F}"/>
    <cellStyle name="Normal 17 3 2 2" xfId="19743" xr:uid="{3F6409D1-4FC2-4E1B-9CF2-B17C577D1529}"/>
    <cellStyle name="Normal 17 3 3" xfId="19744" xr:uid="{3B9B8936-DFED-4CAD-BA6D-91DBF64E4B5C}"/>
    <cellStyle name="Normal 17 3 4" xfId="19745" xr:uid="{3412ED43-BB39-442C-BB33-810BC0E39C02}"/>
    <cellStyle name="Normal 17 3 5" xfId="19746" xr:uid="{72FD7479-1883-4EEA-9258-7276B9DBCE22}"/>
    <cellStyle name="Normal 17 3 6" xfId="19747" xr:uid="{718D885B-7211-4848-8814-AE8E5CD2E6E0}"/>
    <cellStyle name="Normal 17 3 7" xfId="19748" xr:uid="{1E15DEF3-FA25-419E-B81A-FAC6A5462A28}"/>
    <cellStyle name="Normal 17 3 8" xfId="19749" xr:uid="{60BD930B-9D94-4BC7-AB51-26E8A79F9945}"/>
    <cellStyle name="Normal 17 3 8 2" xfId="19750" xr:uid="{FBC3E04D-E9BC-47DE-B410-506343316CE8}"/>
    <cellStyle name="Normal 17 3 9" xfId="19751" xr:uid="{90334671-0986-457A-AA16-B70B5F1125F9}"/>
    <cellStyle name="Normal 17 3 9 2" xfId="19752" xr:uid="{CAE38BE4-8CA7-4698-9DC4-76A531CC870F}"/>
    <cellStyle name="Normal 17 3 9 3" xfId="19753" xr:uid="{BE5E3303-6C20-4AE0-9057-AF01ADE6F49A}"/>
    <cellStyle name="Normal 17 4" xfId="19754" xr:uid="{6F95D747-F1B1-4C9D-BC0A-82972D31F2B4}"/>
    <cellStyle name="Normal 17 4 2" xfId="19755" xr:uid="{CE02FD32-9B0F-404E-A740-5F39345DF18D}"/>
    <cellStyle name="Normal 17 4 2 2" xfId="19756" xr:uid="{1BAB178E-72D4-4C95-92CD-829B6D25CCF0}"/>
    <cellStyle name="Normal 17 4 3" xfId="19757" xr:uid="{A5EF6169-54E7-454D-9ED9-5481809C8D7F}"/>
    <cellStyle name="Normal 17 4 4" xfId="19758" xr:uid="{7C3173C0-98E6-42E2-ADB3-151A9B4D1DDB}"/>
    <cellStyle name="Normal 17 4 5" xfId="19759" xr:uid="{E7501BC7-51FA-4C56-AFC0-D62EEB9CF9EB}"/>
    <cellStyle name="Normal 17 4 6" xfId="19760" xr:uid="{649BE124-8CBA-4EF0-BA96-E97247AD457C}"/>
    <cellStyle name="Normal 17 4 7" xfId="19761" xr:uid="{19E28CC4-3225-4971-8B06-133F639E147D}"/>
    <cellStyle name="Normal 17 4 8" xfId="19762" xr:uid="{5ECA8CB2-F67F-4925-B71C-A917ABC684AF}"/>
    <cellStyle name="Normal 17 4 8 2" xfId="19763" xr:uid="{C11167BD-3A46-4936-84A5-571CB2B20501}"/>
    <cellStyle name="Normal 17 5" xfId="19764" xr:uid="{BD8FCD1B-F14F-44D0-8C24-4D49F06C3467}"/>
    <cellStyle name="Normal 17 5 2" xfId="19765" xr:uid="{0CF02F9D-74C2-4D6D-BC74-AC829EF29298}"/>
    <cellStyle name="Normal 17 5 2 2" xfId="19766" xr:uid="{47DD106D-E7EE-47DC-BECC-6350BDA58926}"/>
    <cellStyle name="Normal 17 5 3" xfId="19767" xr:uid="{DE2FE8B3-C982-4954-8D30-B15C565CCD90}"/>
    <cellStyle name="Normal 17 5 4" xfId="19768" xr:uid="{E1AABF18-7B49-4E67-B4A6-D2BE294A2D3C}"/>
    <cellStyle name="Normal 17 5 5" xfId="19769" xr:uid="{6AE0788F-A107-48CF-9487-AB2D5AB48A71}"/>
    <cellStyle name="Normal 17 5 6" xfId="19770" xr:uid="{E90D4C89-678B-42FA-9C12-3A4444F9626D}"/>
    <cellStyle name="Normal 17 5 7" xfId="19771" xr:uid="{C4430D7D-2203-49C9-B359-93275E58FA2E}"/>
    <cellStyle name="Normal 17 5 8" xfId="19772" xr:uid="{5E12B229-2AA1-4F73-8328-9F301D4FF7B2}"/>
    <cellStyle name="Normal 17 5 8 2" xfId="19773" xr:uid="{50FD8B70-BEF2-4363-8F01-7C4564479EEF}"/>
    <cellStyle name="Normal 17 6" xfId="19774" xr:uid="{5FBC2B9C-8100-404E-9756-983C9E907EA3}"/>
    <cellStyle name="Normal 17 6 2" xfId="19775" xr:uid="{1962B95C-AF88-4137-B8C0-8807D1027FC2}"/>
    <cellStyle name="Normal 17 6 2 2" xfId="19776" xr:uid="{CA99795A-D481-4BF5-A708-B86852ADBCE5}"/>
    <cellStyle name="Normal 17 6 3" xfId="19777" xr:uid="{0D9DAEE7-05BA-4DA0-81B7-1EB197683FA8}"/>
    <cellStyle name="Normal 17 6 4" xfId="19778" xr:uid="{394A3D35-7AD0-4F65-9D71-25226F03022A}"/>
    <cellStyle name="Normal 17 6 5" xfId="19779" xr:uid="{50365296-F5A0-4250-A77E-48FB767A1BF4}"/>
    <cellStyle name="Normal 17 6 6" xfId="19780" xr:uid="{10B73DDC-932C-412B-AA8F-D3D6624A0C16}"/>
    <cellStyle name="Normal 17 6 7" xfId="19781" xr:uid="{508411E9-0DD3-4697-AED7-E74065B9497E}"/>
    <cellStyle name="Normal 17 6 8" xfId="19782" xr:uid="{CCC8BE1F-0255-44ED-BAF1-2E6D62C106F9}"/>
    <cellStyle name="Normal 17 6 8 2" xfId="19783" xr:uid="{05EBA5F9-70DE-4019-A728-C18D2BC2C6F9}"/>
    <cellStyle name="Normal 17 7" xfId="19784" xr:uid="{7694C8C0-BFC0-494A-A053-D5553D8C5E15}"/>
    <cellStyle name="Normal 17 7 2" xfId="19785" xr:uid="{F7EB735B-EA49-4B84-8701-3A95F605178D}"/>
    <cellStyle name="Normal 17 8" xfId="19786" xr:uid="{5634C959-C388-4CC2-BA8F-370A73F27887}"/>
    <cellStyle name="Normal 17 9" xfId="19787" xr:uid="{F885F53E-AB55-4683-8D02-85BD43E51B6D}"/>
    <cellStyle name="Normal 18" xfId="19788" xr:uid="{9BD1C950-1A06-4C76-9795-6955BD5CB840}"/>
    <cellStyle name="Normal 18 10" xfId="19789" xr:uid="{347C46B4-0B15-4C4C-A73B-D68503CECAED}"/>
    <cellStyle name="Normal 18 10 2" xfId="19790" xr:uid="{432D5A2A-40B7-4B8F-A0FA-555FFE1846F0}"/>
    <cellStyle name="Normal 18 10 3" xfId="19791" xr:uid="{797D3B24-2B67-4BCB-99AD-F99E592F3C83}"/>
    <cellStyle name="Normal 18 11" xfId="19792" xr:uid="{A24CA8AC-E6E5-4947-BF3C-DA3BCE10F1E5}"/>
    <cellStyle name="Normal 18 11 2" xfId="19793" xr:uid="{6FE806C2-A8C6-40F9-A8DE-2146DE8B63AC}"/>
    <cellStyle name="Normal 18 11 3" xfId="19794" xr:uid="{72211738-1691-4671-9366-F9C2784F75D3}"/>
    <cellStyle name="Normal 18 12" xfId="19795" xr:uid="{27D8BCC9-3549-4096-AF61-C368C274C5F7}"/>
    <cellStyle name="Normal 18 12 2" xfId="19796" xr:uid="{F994802B-88B2-4068-A295-FF74A7E5458C}"/>
    <cellStyle name="Normal 18 12 3" xfId="19797" xr:uid="{AD77333C-CA14-4404-96E9-1820FC7EFD29}"/>
    <cellStyle name="Normal 18 13" xfId="19798" xr:uid="{B2D4A60E-0268-4E2C-803F-CE33661F6F24}"/>
    <cellStyle name="Normal 18 13 2" xfId="19799" xr:uid="{69572C7A-3230-404C-A2D4-53F8DE04962B}"/>
    <cellStyle name="Normal 18 13 3" xfId="19800" xr:uid="{9D8B9973-B98D-4DCA-BC03-685C3F52CE55}"/>
    <cellStyle name="Normal 18 14" xfId="19801" xr:uid="{6C5E678D-A195-42AE-B158-1333323EF539}"/>
    <cellStyle name="Normal 18 14 2" xfId="19802" xr:uid="{1C422830-55C9-44F6-9E28-99585A387271}"/>
    <cellStyle name="Normal 18 15" xfId="19803" xr:uid="{67EFF6D8-0DA0-4AE2-95EE-E9525FB46D19}"/>
    <cellStyle name="Normal 18 16" xfId="19804" xr:uid="{65873ACA-CC12-4F5C-AD5A-0131F1FAE9EF}"/>
    <cellStyle name="Normal 18 2" xfId="19805" xr:uid="{F06BB732-D327-40BE-8B1C-1116F86D12A4}"/>
    <cellStyle name="Normal 18 2 10" xfId="19806" xr:uid="{6AA1FDAC-8059-45D9-B02E-AED2A203B0FA}"/>
    <cellStyle name="Normal 18 2 10 2" xfId="19807" xr:uid="{98EDBA3F-0FDA-4E43-A212-008CE499A16D}"/>
    <cellStyle name="Normal 18 2 10 3" xfId="19808" xr:uid="{3C03DF63-0424-47C1-B4C6-6754D62E3E8F}"/>
    <cellStyle name="Normal 18 2 11" xfId="19809" xr:uid="{A18DA179-7571-452F-A6EA-161BB1BF599D}"/>
    <cellStyle name="Normal 18 2 11 2" xfId="19810" xr:uid="{0E84562B-0702-47F5-BBE3-664F97A4E527}"/>
    <cellStyle name="Normal 18 2 12" xfId="19811" xr:uid="{E3D3BAA1-32BD-4ABE-BAF1-45FF402AC1DF}"/>
    <cellStyle name="Normal 18 2 13" xfId="19812" xr:uid="{0004D143-42B4-4402-BD06-5E2D2A14B7B0}"/>
    <cellStyle name="Normal 18 2 2" xfId="19813" xr:uid="{7CD3870E-D7C9-47AD-8336-1357A5C975AF}"/>
    <cellStyle name="Normal 18 2 2 2" xfId="19814" xr:uid="{9E7A8F19-611A-4B98-9B2E-693675CE521A}"/>
    <cellStyle name="Normal 18 2 2 3" xfId="19815" xr:uid="{CE18188B-6F74-4C8A-80E7-419A0A55F220}"/>
    <cellStyle name="Normal 18 2 3" xfId="19816" xr:uid="{51D8BE4A-0722-4C2F-8ACC-2B18C8310ACA}"/>
    <cellStyle name="Normal 18 2 3 2" xfId="19817" xr:uid="{96F0A12E-C879-4530-A0D6-276ECAE681D5}"/>
    <cellStyle name="Normal 18 2 3 3" xfId="19818" xr:uid="{CDE43AA9-54E7-4A88-999B-EF3E128D82E7}"/>
    <cellStyle name="Normal 18 2 4" xfId="19819" xr:uid="{06D5CA53-A3DD-496B-BCFE-4C49083F05B0}"/>
    <cellStyle name="Normal 18 2 4 2" xfId="19820" xr:uid="{FFA94A7E-B49D-46B4-98B9-62733535790E}"/>
    <cellStyle name="Normal 18 2 4 3" xfId="19821" xr:uid="{EBE7B21D-B2B4-4806-B43D-1991BB6D80FC}"/>
    <cellStyle name="Normal 18 2 5" xfId="19822" xr:uid="{A8D3EFA3-3968-4A25-9237-33A6115069C7}"/>
    <cellStyle name="Normal 18 2 5 2" xfId="19823" xr:uid="{AD637FD6-A0BA-4F45-A621-AA6BD352979B}"/>
    <cellStyle name="Normal 18 2 5 3" xfId="19824" xr:uid="{D404CDCB-C96A-466A-81AC-18C596913D2F}"/>
    <cellStyle name="Normal 18 2 6" xfId="19825" xr:uid="{ED029893-E73E-4316-BFA9-EFCD9137FB5C}"/>
    <cellStyle name="Normal 18 2 6 2" xfId="19826" xr:uid="{0848AB3F-809B-4731-8682-391AE36DB329}"/>
    <cellStyle name="Normal 18 2 6 3" xfId="19827" xr:uid="{BFFEBEDF-9C9A-4216-8E47-B7BD4915F94B}"/>
    <cellStyle name="Normal 18 2 7" xfId="19828" xr:uid="{579C8D0D-E679-491C-8D13-6CADE5EC7C0F}"/>
    <cellStyle name="Normal 18 2 7 2" xfId="19829" xr:uid="{8A6C3BD8-FA82-4331-95AA-A184A28A088E}"/>
    <cellStyle name="Normal 18 2 7 3" xfId="19830" xr:uid="{848C77C9-7582-44F6-AAE4-C44148F12219}"/>
    <cellStyle name="Normal 18 2 8" xfId="19831" xr:uid="{DE31BEBB-C6D1-4438-BF1B-CAB6CB4DF1B5}"/>
    <cellStyle name="Normal 18 2 8 2" xfId="19832" xr:uid="{A9C66021-24FD-494A-AF64-9BB698AD92E7}"/>
    <cellStyle name="Normal 18 2 8 3" xfId="19833" xr:uid="{A2810056-602A-4F87-8D5E-3F4D754159DC}"/>
    <cellStyle name="Normal 18 2 9" xfId="19834" xr:uid="{8FC35100-5C20-49F2-98C6-97F98AF9BC06}"/>
    <cellStyle name="Normal 18 2 9 2" xfId="19835" xr:uid="{237F9F18-713A-4B74-A0C7-05F888A41525}"/>
    <cellStyle name="Normal 18 2 9 3" xfId="19836" xr:uid="{53DBF7EB-E6EE-4E73-B895-4E212FCBC0A9}"/>
    <cellStyle name="Normal 18 3" xfId="19837" xr:uid="{7C486110-6DE4-4997-85A6-68C8D87B666A}"/>
    <cellStyle name="Normal 18 3 10" xfId="19838" xr:uid="{B791F88B-7E3C-4488-A67D-3B71CB580E20}"/>
    <cellStyle name="Normal 18 3 10 2" xfId="19839" xr:uid="{AF6DAB5A-02E9-463C-AC7E-EEA96028A047}"/>
    <cellStyle name="Normal 18 3 10 3" xfId="19840" xr:uid="{95409799-0A79-4A04-867D-7EF639B70C97}"/>
    <cellStyle name="Normal 18 3 11" xfId="19841" xr:uid="{9942C2E2-FF19-4158-9C57-2F22D7BC3865}"/>
    <cellStyle name="Normal 18 3 12" xfId="19842" xr:uid="{D14ABCA8-AE6B-45B7-8882-EE37263ACE67}"/>
    <cellStyle name="Normal 18 3 2" xfId="19843" xr:uid="{0E631EF8-F54D-47BD-96A9-E56B5876EDAB}"/>
    <cellStyle name="Normal 18 3 2 2" xfId="19844" xr:uid="{9A594120-B0A2-43AB-864B-4BFBDD9167D8}"/>
    <cellStyle name="Normal 18 3 2 3" xfId="19845" xr:uid="{2867EBBC-BEC8-4AD2-AC9A-0A44D13C458F}"/>
    <cellStyle name="Normal 18 3 3" xfId="19846" xr:uid="{0609E132-36A6-4968-9C04-D8927DACD9BF}"/>
    <cellStyle name="Normal 18 3 3 2" xfId="19847" xr:uid="{3FA09CDE-2900-487C-A625-D6FA72B72D44}"/>
    <cellStyle name="Normal 18 3 3 3" xfId="19848" xr:uid="{87F0EFDD-6A95-46AA-B059-F1027B717281}"/>
    <cellStyle name="Normal 18 3 4" xfId="19849" xr:uid="{0CB61E15-66A8-46FB-8515-95CB28B85067}"/>
    <cellStyle name="Normal 18 3 4 2" xfId="19850" xr:uid="{302AD616-8F58-4A66-8342-247D85F9970D}"/>
    <cellStyle name="Normal 18 3 4 3" xfId="19851" xr:uid="{4D264602-CEA9-4BF5-9C8B-18BE6BD2F6F4}"/>
    <cellStyle name="Normal 18 3 5" xfId="19852" xr:uid="{99CBFAE1-4D33-446A-A357-66A7E55AFAAC}"/>
    <cellStyle name="Normal 18 3 5 2" xfId="19853" xr:uid="{0A5B3C54-3379-4780-80E2-2A40D5E169BB}"/>
    <cellStyle name="Normal 18 3 5 3" xfId="19854" xr:uid="{F357F38A-8378-4D8E-A815-CC053EDAC50E}"/>
    <cellStyle name="Normal 18 3 6" xfId="19855" xr:uid="{DFC2C3CC-319A-40D5-A4D5-E42CFABB8951}"/>
    <cellStyle name="Normal 18 3 6 2" xfId="19856" xr:uid="{B68C40D3-0095-455E-9794-1F49FE3CEC2D}"/>
    <cellStyle name="Normal 18 3 6 3" xfId="19857" xr:uid="{B9FBB9BA-DED5-4009-ABB1-BF3C4CBA13F9}"/>
    <cellStyle name="Normal 18 3 7" xfId="19858" xr:uid="{805CA5B4-89CF-4A5A-ABC8-6AAB822D42DC}"/>
    <cellStyle name="Normal 18 3 7 2" xfId="19859" xr:uid="{EBFE46F4-55B0-4381-9766-9C03B573FF68}"/>
    <cellStyle name="Normal 18 3 7 3" xfId="19860" xr:uid="{5F450275-16BC-41DB-B6CB-56954A5FCEE0}"/>
    <cellStyle name="Normal 18 3 8" xfId="19861" xr:uid="{F8BCF249-2C31-4515-8341-5148686D1DBE}"/>
    <cellStyle name="Normal 18 3 8 2" xfId="19862" xr:uid="{F9325324-46C4-48C8-9AA2-14B5D5813747}"/>
    <cellStyle name="Normal 18 3 8 3" xfId="19863" xr:uid="{4448ECCD-B1B3-4E44-A864-4FCCC40B75C2}"/>
    <cellStyle name="Normal 18 3 9" xfId="19864" xr:uid="{4F88B6D0-8206-4442-B2F8-C0A3E39B7B4A}"/>
    <cellStyle name="Normal 18 3 9 2" xfId="19865" xr:uid="{34BE054B-14EA-44EF-A863-3D7C58935677}"/>
    <cellStyle name="Normal 18 3 9 3" xfId="19866" xr:uid="{DE256E04-A51D-4371-98F1-E68114EBE46A}"/>
    <cellStyle name="Normal 18 4" xfId="19867" xr:uid="{B2B1DBB8-5ACC-4888-8F8B-C04021E1FC61}"/>
    <cellStyle name="Normal 18 4 2" xfId="19868" xr:uid="{4A1D308E-1DB3-4AE2-A61F-D44DE5DEB2FB}"/>
    <cellStyle name="Normal 18 4 3" xfId="19869" xr:uid="{23ABD511-DBB0-4DCC-8650-C0B214F1A1D7}"/>
    <cellStyle name="Normal 18 4 4" xfId="19870" xr:uid="{0BDC95F8-8B7E-4CB4-965E-939DA61EE5EC}"/>
    <cellStyle name="Normal 18 5" xfId="19871" xr:uid="{C5CDDD5B-B0C2-45D7-AA7A-B8246C140087}"/>
    <cellStyle name="Normal 18 5 2" xfId="19872" xr:uid="{02226005-5E76-42FF-AACA-53ADABF22BA3}"/>
    <cellStyle name="Normal 18 5 3" xfId="19873" xr:uid="{F9198FDB-DB4C-44F2-AE84-6436E9A2FE8A}"/>
    <cellStyle name="Normal 18 6" xfId="19874" xr:uid="{13C58788-076D-4759-9FD3-69868B47F5F4}"/>
    <cellStyle name="Normal 18 6 2" xfId="19875" xr:uid="{2E66DAEE-49D8-4138-8359-E16DFF27E882}"/>
    <cellStyle name="Normal 18 6 3" xfId="19876" xr:uid="{15E58D13-D3FC-4F02-871E-59241386911A}"/>
    <cellStyle name="Normal 18 7" xfId="19877" xr:uid="{D86C92BC-7337-441D-9531-D68340516CE8}"/>
    <cellStyle name="Normal 18 7 2" xfId="19878" xr:uid="{78B424AA-467A-4EA2-A187-402A92C1A58A}"/>
    <cellStyle name="Normal 18 7 3" xfId="19879" xr:uid="{52981834-DC2B-4E9C-9D23-653E7FE5B6C4}"/>
    <cellStyle name="Normal 18 8" xfId="19880" xr:uid="{52EE0E58-B585-42AB-BABC-D7388C4B1194}"/>
    <cellStyle name="Normal 18 8 2" xfId="19881" xr:uid="{8ADEEFCC-5B54-45CC-8E88-C5D85F99E68E}"/>
    <cellStyle name="Normal 18 8 3" xfId="19882" xr:uid="{8419E14F-7AB7-4672-87A8-FD90FA11AE09}"/>
    <cellStyle name="Normal 18 9" xfId="19883" xr:uid="{E0752544-8981-42EB-ADED-A2D6D5D99CD3}"/>
    <cellStyle name="Normal 18 9 2" xfId="19884" xr:uid="{68C2CA62-0F14-4441-8297-58AD09FAA453}"/>
    <cellStyle name="Normal 18 9 3" xfId="19885" xr:uid="{87C3707C-94FD-4FE4-8E55-CF67D89579B2}"/>
    <cellStyle name="Normal 19" xfId="19886" xr:uid="{3E4DDFFA-F6F6-4C15-899F-5A75F459E3F8}"/>
    <cellStyle name="Normal 19 10" xfId="19887" xr:uid="{3788D412-EEC1-4932-BE48-F3AFC2AC778A}"/>
    <cellStyle name="Normal 19 11" xfId="19888" xr:uid="{49E8795B-465A-42E7-BF5D-89307C36785C}"/>
    <cellStyle name="Normal 19 12" xfId="19889" xr:uid="{DEE871B9-AFE3-4176-9FEA-719B814C008A}"/>
    <cellStyle name="Normal 19 13" xfId="19890" xr:uid="{9ABEAEC3-4DC0-4166-8F5C-4D5D8897339C}"/>
    <cellStyle name="Normal 19 13 2" xfId="19891" xr:uid="{3BB878AE-D7B0-44F6-9A14-701E3897171E}"/>
    <cellStyle name="Normal 19 14" xfId="19892" xr:uid="{59B4CE7D-16C8-4590-AF31-833BE7D0934A}"/>
    <cellStyle name="Normal 19 14 2" xfId="19893" xr:uid="{ED5E71FC-E3DF-494E-B6A3-A709090A79D7}"/>
    <cellStyle name="Normal 19 14 3" xfId="19894" xr:uid="{1029714B-D808-4DBD-B9BB-D0655B986259}"/>
    <cellStyle name="Normal 19 15" xfId="19895" xr:uid="{4E0DE978-BEF7-436A-BDB2-B15C68721B29}"/>
    <cellStyle name="Normal 19 15 2" xfId="19896" xr:uid="{D4563ED6-D050-4D82-B49F-1B85869464EF}"/>
    <cellStyle name="Normal 19 15 3" xfId="19897" xr:uid="{7AE7CEAD-8E3F-471C-BC9F-E450A012B13A}"/>
    <cellStyle name="Normal 19 16" xfId="19898" xr:uid="{4AAA076B-A44F-4947-9416-2472A72E9109}"/>
    <cellStyle name="Normal 19 16 2" xfId="19899" xr:uid="{952422FD-1D1A-4AA1-9C68-E80AF94E1094}"/>
    <cellStyle name="Normal 19 16 3" xfId="19900" xr:uid="{794D9D8E-127E-4CEE-AB5D-113D795A2A15}"/>
    <cellStyle name="Normal 19 17" xfId="19901" xr:uid="{CA6A81EF-72F3-4713-B1E0-F62B2D0A8A43}"/>
    <cellStyle name="Normal 19 17 2" xfId="19902" xr:uid="{4FF115B2-908C-4F30-980D-976028DBBC60}"/>
    <cellStyle name="Normal 19 17 3" xfId="19903" xr:uid="{5C2D19FD-1204-4927-A724-64EBE6587C6D}"/>
    <cellStyle name="Normal 19 18" xfId="19904" xr:uid="{9CF17539-19AE-4153-93D5-6F92DD3BE519}"/>
    <cellStyle name="Normal 19 18 2" xfId="19905" xr:uid="{7470649C-2B77-4C6D-880D-7AB95DF6BFC8}"/>
    <cellStyle name="Normal 19 18 3" xfId="19906" xr:uid="{053FC8E8-61E4-4CD9-91B4-7B26884E86A2}"/>
    <cellStyle name="Normal 19 19" xfId="19907" xr:uid="{E969814F-4116-4406-8F40-61EC74EAE27C}"/>
    <cellStyle name="Normal 19 19 2" xfId="19908" xr:uid="{3E1D5878-B9F7-4BE6-99D1-604B7AE9C7E8}"/>
    <cellStyle name="Normal 19 19 3" xfId="19909" xr:uid="{5766DF13-B48E-449B-9C01-498FE0FEBF00}"/>
    <cellStyle name="Normal 19 2" xfId="19910" xr:uid="{B832BA84-243A-4BE7-94F5-DD2E5BC9643A}"/>
    <cellStyle name="Normal 19 2 10" xfId="19911" xr:uid="{69BFF61D-DF88-4777-A87B-F9B116700CC9}"/>
    <cellStyle name="Normal 19 2 10 2" xfId="19912" xr:uid="{C41D0C48-164A-466C-B315-EA998911E0CE}"/>
    <cellStyle name="Normal 19 2 10 3" xfId="19913" xr:uid="{25CBD5C8-F05D-4F51-9C31-76A50429F0C1}"/>
    <cellStyle name="Normal 19 2 11" xfId="19914" xr:uid="{BC6D763E-1FD7-42B9-9B30-DFE23D013E06}"/>
    <cellStyle name="Normal 19 2 11 2" xfId="19915" xr:uid="{1444942A-EFF2-41F5-A25D-1AE33124BE4C}"/>
    <cellStyle name="Normal 19 2 11 3" xfId="19916" xr:uid="{66C866B7-16F7-4D4B-991B-FDB472786C9C}"/>
    <cellStyle name="Normal 19 2 12" xfId="19917" xr:uid="{6C3302A6-E3AF-4166-A367-2DC1322E380F}"/>
    <cellStyle name="Normal 19 2 12 2" xfId="19918" xr:uid="{495984B4-F160-4BBD-944D-23E8D2DB45EA}"/>
    <cellStyle name="Normal 19 2 12 3" xfId="19919" xr:uid="{AF309004-4997-40B5-9471-CC1C4E8379F0}"/>
    <cellStyle name="Normal 19 2 13" xfId="19920" xr:uid="{77DB1A85-4E70-4037-8E4C-7CCD8C37A1A8}"/>
    <cellStyle name="Normal 19 2 13 2" xfId="19921" xr:uid="{03EE713F-276E-47F1-BE44-7CE50B33693E}"/>
    <cellStyle name="Normal 19 2 13 3" xfId="19922" xr:uid="{E28D3A5D-58A1-48D9-BB1E-C886E30AEB48}"/>
    <cellStyle name="Normal 19 2 14" xfId="19923" xr:uid="{48407B96-02D0-42EF-BE22-2B454BA49050}"/>
    <cellStyle name="Normal 19 2 14 2" xfId="19924" xr:uid="{A00F1B2F-6194-4B43-950F-0149BDCE81B1}"/>
    <cellStyle name="Normal 19 2 14 3" xfId="19925" xr:uid="{231AB506-B892-40C5-A6B5-CD303CCBF3A6}"/>
    <cellStyle name="Normal 19 2 15" xfId="19926" xr:uid="{129B2DAA-3ECC-47CB-B76A-A8DC0A880D77}"/>
    <cellStyle name="Normal 19 2 15 2" xfId="19927" xr:uid="{350A2CEE-F6CE-41C3-8367-21B619BAF6F8}"/>
    <cellStyle name="Normal 19 2 15 3" xfId="19928" xr:uid="{20B04089-599D-4276-8B60-3C0416A01D6F}"/>
    <cellStyle name="Normal 19 2 16" xfId="19929" xr:uid="{422B9514-1672-4874-ADA9-B96837C959C9}"/>
    <cellStyle name="Normal 19 2 16 2" xfId="19930" xr:uid="{9ADB0B63-E42B-4208-905C-A66F722739FE}"/>
    <cellStyle name="Normal 19 2 16 3" xfId="19931" xr:uid="{7FCC2B5C-792E-4E75-A6E8-A609E35C4A12}"/>
    <cellStyle name="Normal 19 2 17" xfId="19932" xr:uid="{6315611B-9B98-4EF8-9809-9F6B4E55A622}"/>
    <cellStyle name="Normal 19 2 17 2" xfId="19933" xr:uid="{8C43A659-E5E2-437A-A4F8-57F00CA630D1}"/>
    <cellStyle name="Normal 19 2 17 3" xfId="19934" xr:uid="{88FDB793-3EEA-4EBF-A954-A3877C1E2BD2}"/>
    <cellStyle name="Normal 19 2 2" xfId="19935" xr:uid="{16D84213-4652-4299-B09E-82ED3CE6A2D3}"/>
    <cellStyle name="Normal 19 2 2 2" xfId="19936" xr:uid="{DE0EAB88-763B-46BB-9B96-04E1D9CF37B9}"/>
    <cellStyle name="Normal 19 2 3" xfId="19937" xr:uid="{28840178-6D05-4216-86E5-2DF75C381FA6}"/>
    <cellStyle name="Normal 19 2 4" xfId="19938" xr:uid="{E5A47409-B128-4CD2-A135-EFBB6B54BB89}"/>
    <cellStyle name="Normal 19 2 5" xfId="19939" xr:uid="{DDDB309B-4646-4806-967A-2F4B0F68AA19}"/>
    <cellStyle name="Normal 19 2 6" xfId="19940" xr:uid="{3A534609-6B33-427D-978F-18E88E0BFEB9}"/>
    <cellStyle name="Normal 19 2 7" xfId="19941" xr:uid="{8904E4D4-66F1-436A-8BBF-08A9E05CC2E2}"/>
    <cellStyle name="Normal 19 2 8" xfId="19942" xr:uid="{0B3D4112-07C7-4157-987A-3ECC62552569}"/>
    <cellStyle name="Normal 19 2 8 2" xfId="19943" xr:uid="{6A0BF84A-8296-4F39-8B88-EC47DCB6D4FF}"/>
    <cellStyle name="Normal 19 2 9" xfId="19944" xr:uid="{9B5DF8BE-6B20-4D82-AABA-3F0F284BAB59}"/>
    <cellStyle name="Normal 19 2 9 2" xfId="19945" xr:uid="{FF72F225-9614-4886-B90E-ABB3705106A8}"/>
    <cellStyle name="Normal 19 2 9 3" xfId="19946" xr:uid="{F62B6E98-96BF-4DE0-8AC7-27794CF8698A}"/>
    <cellStyle name="Normal 19 20" xfId="19947" xr:uid="{08151EB8-C0A0-4286-A3CE-392A4B4F8C75}"/>
    <cellStyle name="Normal 19 20 2" xfId="19948" xr:uid="{C2FE3E46-7753-4AC5-A54E-735261244DAB}"/>
    <cellStyle name="Normal 19 20 3" xfId="19949" xr:uid="{2866EF70-22E4-4FCE-BBFB-58F5D814C30B}"/>
    <cellStyle name="Normal 19 21" xfId="19950" xr:uid="{E4A47662-BA03-46C1-914F-F46A6B6950A9}"/>
    <cellStyle name="Normal 19 21 2" xfId="19951" xr:uid="{976EF5AF-22BC-496E-94AC-BA2EE5FDE72A}"/>
    <cellStyle name="Normal 19 21 3" xfId="19952" xr:uid="{68F38F1A-214D-4F7D-A26A-32D55EB0F7BD}"/>
    <cellStyle name="Normal 19 22" xfId="19953" xr:uid="{3C285A85-659E-4B6E-8E72-655D0C5832F0}"/>
    <cellStyle name="Normal 19 22 2" xfId="19954" xr:uid="{5203EFB4-7CF5-4C5F-83E5-B969E3E64899}"/>
    <cellStyle name="Normal 19 22 3" xfId="19955" xr:uid="{95B486A0-1B68-42B5-A0B7-3326E06A6125}"/>
    <cellStyle name="Normal 19 23" xfId="19956" xr:uid="{16A2221B-B2E2-42AD-B3DB-26DBF63AFE45}"/>
    <cellStyle name="Normal 19 3" xfId="19957" xr:uid="{D36D8E8D-E612-4ABF-B21A-733ED916F95B}"/>
    <cellStyle name="Normal 19 3 10" xfId="19958" xr:uid="{6D91A852-FD9E-45B4-B565-BEC050FBFD31}"/>
    <cellStyle name="Normal 19 3 10 2" xfId="19959" xr:uid="{985CB8C3-3F64-4CFD-81FA-16FD1D4C4C48}"/>
    <cellStyle name="Normal 19 3 10 3" xfId="19960" xr:uid="{986B32F8-A9BD-48A1-936C-EF47A21CF697}"/>
    <cellStyle name="Normal 19 3 11" xfId="19961" xr:uid="{A831A860-CDAD-49EC-A486-EA86BADF204B}"/>
    <cellStyle name="Normal 19 3 11 2" xfId="19962" xr:uid="{7B521B7E-2C8C-4114-AF9B-5A6FBC785A95}"/>
    <cellStyle name="Normal 19 3 11 3" xfId="19963" xr:uid="{B43032B3-FB25-4B19-96FD-143E4114DF2F}"/>
    <cellStyle name="Normal 19 3 12" xfId="19964" xr:uid="{0FD95255-84E7-477C-A71C-607B35034DF8}"/>
    <cellStyle name="Normal 19 3 12 2" xfId="19965" xr:uid="{431BE965-1C54-41AF-BBF3-BD759A5C5C4B}"/>
    <cellStyle name="Normal 19 3 12 3" xfId="19966" xr:uid="{DBCD189A-9DB9-498E-9B66-A8A6BF0B705A}"/>
    <cellStyle name="Normal 19 3 13" xfId="19967" xr:uid="{745C4C6D-561C-4C93-8B57-9EBFF48474F0}"/>
    <cellStyle name="Normal 19 3 13 2" xfId="19968" xr:uid="{44CCA957-0506-43A9-A2DD-D4858F6F62CE}"/>
    <cellStyle name="Normal 19 3 13 3" xfId="19969" xr:uid="{30E2317E-E3F9-43E0-B950-200DD85698AA}"/>
    <cellStyle name="Normal 19 3 14" xfId="19970" xr:uid="{CA534AD1-17F5-43DB-AC50-735539D0E4B8}"/>
    <cellStyle name="Normal 19 3 14 2" xfId="19971" xr:uid="{556D9C54-95EB-4DD1-BC6E-E9F4C4AD68EA}"/>
    <cellStyle name="Normal 19 3 14 3" xfId="19972" xr:uid="{CD28D1D5-64E9-4F3F-B5E3-3C0C8E3FFAD0}"/>
    <cellStyle name="Normal 19 3 15" xfId="19973" xr:uid="{598C50D1-E4DA-4ECF-BCA2-F82874448809}"/>
    <cellStyle name="Normal 19 3 15 2" xfId="19974" xr:uid="{E962DE21-E14B-49AF-BDF1-B767D8364708}"/>
    <cellStyle name="Normal 19 3 15 3" xfId="19975" xr:uid="{6287BCF7-1511-4FE7-ADA7-DA1E91A9F8B4}"/>
    <cellStyle name="Normal 19 3 16" xfId="19976" xr:uid="{EC68DA85-3715-4AA8-9E3B-9D3CBC94661C}"/>
    <cellStyle name="Normal 19 3 16 2" xfId="19977" xr:uid="{44D48695-7E52-43AC-AF76-D26605458180}"/>
    <cellStyle name="Normal 19 3 16 3" xfId="19978" xr:uid="{27EF72B1-CC35-45BF-BBB1-A335A168FE03}"/>
    <cellStyle name="Normal 19 3 17" xfId="19979" xr:uid="{BB3C2652-39F5-4997-93CE-16629C82EE7A}"/>
    <cellStyle name="Normal 19 3 17 2" xfId="19980" xr:uid="{AE34E914-02CC-4869-A209-5A76F8B8BEBD}"/>
    <cellStyle name="Normal 19 3 17 3" xfId="19981" xr:uid="{D693EFF9-B699-4386-B037-7517BDFEA7BE}"/>
    <cellStyle name="Normal 19 3 2" xfId="19982" xr:uid="{34FDC95E-C676-460C-B130-4419F3272093}"/>
    <cellStyle name="Normal 19 3 2 2" xfId="19983" xr:uid="{9C96E1A6-264A-4AB2-9E85-90B1C9D89AFD}"/>
    <cellStyle name="Normal 19 3 3" xfId="19984" xr:uid="{BE947BAC-3997-4904-9A63-6E212BC865D3}"/>
    <cellStyle name="Normal 19 3 4" xfId="19985" xr:uid="{C5A81D62-7478-42B2-91B2-6C834DBC30A8}"/>
    <cellStyle name="Normal 19 3 5" xfId="19986" xr:uid="{848554B7-F58B-4678-A84E-3430E8B6D35B}"/>
    <cellStyle name="Normal 19 3 6" xfId="19987" xr:uid="{CC18B852-CF09-40EC-ADDB-C77D5522D4C1}"/>
    <cellStyle name="Normal 19 3 7" xfId="19988" xr:uid="{693C8FC1-B92E-4EF0-AFCA-9CF2EC09AB21}"/>
    <cellStyle name="Normal 19 3 8" xfId="19989" xr:uid="{255EB9C5-CAD1-40B6-84B0-6CED8766077C}"/>
    <cellStyle name="Normal 19 3 8 2" xfId="19990" xr:uid="{52587441-8C0D-4F36-BE54-34D74DB7FD68}"/>
    <cellStyle name="Normal 19 3 9" xfId="19991" xr:uid="{FF9B1E63-43CE-4BE2-AEC2-1A50F477AAA6}"/>
    <cellStyle name="Normal 19 3 9 2" xfId="19992" xr:uid="{1174219B-3647-404C-83AF-5DAC4F9F8839}"/>
    <cellStyle name="Normal 19 3 9 3" xfId="19993" xr:uid="{9072120F-15F4-43A3-A3E0-10B6314243C8}"/>
    <cellStyle name="Normal 19 4" xfId="19994" xr:uid="{EEF2345E-59DA-4AC7-9AC1-4762FD3E73F0}"/>
    <cellStyle name="Normal 19 4 2" xfId="19995" xr:uid="{AA8B76FD-7098-4DD8-BE91-DF9DDEEB7D39}"/>
    <cellStyle name="Normal 19 4 2 2" xfId="19996" xr:uid="{204FA9FB-8591-41AF-BB91-862F9ABE74EF}"/>
    <cellStyle name="Normal 19 4 3" xfId="19997" xr:uid="{3D914416-B58A-4173-81B5-53DF43C5AB51}"/>
    <cellStyle name="Normal 19 4 4" xfId="19998" xr:uid="{42C093D0-A2C6-4AE2-8470-17D79C39ED85}"/>
    <cellStyle name="Normal 19 4 5" xfId="19999" xr:uid="{92CFA063-D215-4415-8FAB-35E9461B65D2}"/>
    <cellStyle name="Normal 19 4 6" xfId="20000" xr:uid="{12176149-EA28-4F0A-AEB4-1D35B5300E0A}"/>
    <cellStyle name="Normal 19 4 7" xfId="20001" xr:uid="{39A191E2-E3E0-4873-ADE7-46180E3EB8AD}"/>
    <cellStyle name="Normal 19 4 8" xfId="20002" xr:uid="{CA6E613F-4F5D-4921-B641-1FA8AEA9D5E7}"/>
    <cellStyle name="Normal 19 4 8 2" xfId="20003" xr:uid="{3B78CC32-BDF2-4F06-B8D8-DB09008E04D9}"/>
    <cellStyle name="Normal 19 5" xfId="20004" xr:uid="{72764117-F3EF-4A09-96AD-EC4180970139}"/>
    <cellStyle name="Normal 19 5 2" xfId="20005" xr:uid="{16E9AC31-0C24-4F07-B066-715EDC72FB50}"/>
    <cellStyle name="Normal 19 5 2 2" xfId="20006" xr:uid="{7253C2BF-AE30-4E9E-9E70-19C5894177AD}"/>
    <cellStyle name="Normal 19 5 3" xfId="20007" xr:uid="{8B779AE6-01B4-47F0-A18C-F7E0076D2F3B}"/>
    <cellStyle name="Normal 19 5 4" xfId="20008" xr:uid="{1B5C60B4-188C-4323-9DA6-F71C6BDBF299}"/>
    <cellStyle name="Normal 19 5 5" xfId="20009" xr:uid="{35DDE26C-87BC-4B84-9565-F9FAF61BEB08}"/>
    <cellStyle name="Normal 19 5 6" xfId="20010" xr:uid="{D14883CB-4301-44D7-9280-7C4BC50BF59B}"/>
    <cellStyle name="Normal 19 5 7" xfId="20011" xr:uid="{ADDA447A-B0F8-4C3E-BB78-72B02E56C3E5}"/>
    <cellStyle name="Normal 19 5 8" xfId="20012" xr:uid="{14C66DF7-BF61-4068-B0BB-D7BEF7865FF7}"/>
    <cellStyle name="Normal 19 5 8 2" xfId="20013" xr:uid="{CD1C8B4F-AA91-4906-B4E5-DE9B6AE8CF3D}"/>
    <cellStyle name="Normal 19 6" xfId="20014" xr:uid="{8A84BEE0-EDD2-424B-A2DB-0776C18369A0}"/>
    <cellStyle name="Normal 19 6 2" xfId="20015" xr:uid="{7ECDA7B3-3A03-44A7-9B29-1B5D4BB09D9D}"/>
    <cellStyle name="Normal 19 6 2 2" xfId="20016" xr:uid="{94C72FD3-0206-4B8A-A246-63D33A176065}"/>
    <cellStyle name="Normal 19 6 3" xfId="20017" xr:uid="{D9350CED-4712-4583-874C-6A9013DD7840}"/>
    <cellStyle name="Normal 19 6 4" xfId="20018" xr:uid="{BEB0473B-D7B3-48FD-8135-AAD3509E3F9A}"/>
    <cellStyle name="Normal 19 6 5" xfId="20019" xr:uid="{D299E3F2-AAB4-4996-AA96-21AD2215F6F5}"/>
    <cellStyle name="Normal 19 6 6" xfId="20020" xr:uid="{39548C8F-C60B-4381-9C5B-6B0378F706C7}"/>
    <cellStyle name="Normal 19 6 7" xfId="20021" xr:uid="{FCAFCAF8-7763-4768-97E6-FF963B94415A}"/>
    <cellStyle name="Normal 19 6 8" xfId="20022" xr:uid="{766876C8-342E-49CA-ACD2-3CA9DE08232D}"/>
    <cellStyle name="Normal 19 6 8 2" xfId="20023" xr:uid="{EDF100D4-016A-44A2-AE60-E3FF59B444C3}"/>
    <cellStyle name="Normal 19 7" xfId="20024" xr:uid="{1F3ED6F5-6A20-4CE4-AC4A-8BB95285747E}"/>
    <cellStyle name="Normal 19 7 2" xfId="20025" xr:uid="{05053ADD-973F-469B-B782-0A45E8ECE926}"/>
    <cellStyle name="Normal 19 8" xfId="20026" xr:uid="{CE50102E-65EA-4641-B7D2-B3E0C480FE99}"/>
    <cellStyle name="Normal 19 9" xfId="20027" xr:uid="{413C7D91-269C-45E0-B2E3-7C6D66F3AA1F}"/>
    <cellStyle name="Normal 2" xfId="2" xr:uid="{00000000-0005-0000-0000-00000D000000}"/>
    <cellStyle name="Normál 2" xfId="20028" xr:uid="{2CF0047E-D759-46F4-9C32-F16FF92112B6}"/>
    <cellStyle name="Normal 2 10" xfId="20029" xr:uid="{4B298588-FBC0-41A0-A5AB-9C78D6B3237B}"/>
    <cellStyle name="Normal 2 10 2" xfId="20030" xr:uid="{80C37C37-DE4F-41D6-8903-C3500CEB7255}"/>
    <cellStyle name="Normal 2 10 2 2" xfId="20031" xr:uid="{900D28A3-07D0-4B89-B6EE-8B12D27F2611}"/>
    <cellStyle name="Normal 2 10 2 2 2" xfId="20032" xr:uid="{30E095F1-F77C-4C89-A4C6-3A0A1DF7B785}"/>
    <cellStyle name="Normal 2 10 2 2 3" xfId="20033" xr:uid="{C0F46AF5-19F5-4348-9FB4-CA181B3FFC5B}"/>
    <cellStyle name="Normal 2 10 2 3" xfId="20034" xr:uid="{85F8D4C9-FE16-4DAF-BE1C-A8C43C4E145D}"/>
    <cellStyle name="Normal 2 10 2 4" xfId="20035" xr:uid="{441D5821-D168-4DE9-BCD4-D8287AE1D96E}"/>
    <cellStyle name="Normal 2 10 3" xfId="20036" xr:uid="{524370C1-8656-4740-A2AB-15D223B33BA4}"/>
    <cellStyle name="Normal 2 11" xfId="20037" xr:uid="{6D8BFCF4-7545-49CF-8A51-EB4BE78CD8C5}"/>
    <cellStyle name="Normal 2 12" xfId="20038" xr:uid="{76EC653C-C260-4580-9BB8-8781E336F720}"/>
    <cellStyle name="Normal 2 13" xfId="20039" xr:uid="{C2B57350-0D5B-4528-9220-F5026D50AB75}"/>
    <cellStyle name="Normal 2 14" xfId="20040" xr:uid="{08D0A6BC-54E6-49B9-85AA-0740CF6840C7}"/>
    <cellStyle name="Normal 2 15" xfId="20041" xr:uid="{7A666817-CF99-4B52-A581-D2853AE2A922}"/>
    <cellStyle name="Normal 2 16" xfId="20042" xr:uid="{CC16CC1F-57AB-4CCF-942F-33796C1C097F}"/>
    <cellStyle name="Normal 2 17" xfId="20043" xr:uid="{4F465410-77B5-44A6-A428-076F66580CAC}"/>
    <cellStyle name="Normal 2 18" xfId="20044" xr:uid="{4273DF7C-209C-4916-A18D-F4A9D4310986}"/>
    <cellStyle name="Normal 2 18 2" xfId="20045" xr:uid="{9190EA6A-D430-4EB7-AC2E-B8D38AA425E8}"/>
    <cellStyle name="Normal 2 18 2 2" xfId="20046" xr:uid="{01186E1C-F569-4020-82BE-680D62F60C67}"/>
    <cellStyle name="Normal 2 18 2 3" xfId="20047" xr:uid="{78C590BC-4D52-43FF-9D41-6273ECA75D6B}"/>
    <cellStyle name="Normal 2 18 2 4" xfId="20048" xr:uid="{FE2FF42D-370A-42F2-BBB2-9912F4AA16EE}"/>
    <cellStyle name="Normal 2 18 3" xfId="20049" xr:uid="{AD206170-75CE-4488-BFE9-78DE6CEC5903}"/>
    <cellStyle name="Normal 2 18 3 2" xfId="20050" xr:uid="{B4DC9FA2-28C7-475B-9A49-2570A210A97F}"/>
    <cellStyle name="Normal 2 18 3 3" xfId="20051" xr:uid="{2C8DC6E2-E8DD-42DC-8502-A9B44A9431BF}"/>
    <cellStyle name="Normal 2 18 3 4" xfId="20052" xr:uid="{6BA09C12-A49C-402A-8CFA-5109E006C4C5}"/>
    <cellStyle name="Normal 2 18 4" xfId="20053" xr:uid="{C2CDA171-14E8-48BB-A661-F7CBEB4DE402}"/>
    <cellStyle name="Normal 2 19" xfId="20054" xr:uid="{AFC5A7A2-96F7-4B55-953D-E545037DDF28}"/>
    <cellStyle name="Normal 2 19 2" xfId="20055" xr:uid="{C9361DBA-8C19-457E-B9C7-06C03E0250D6}"/>
    <cellStyle name="Normal 2 19 2 2" xfId="20056" xr:uid="{A03568CB-6D70-48B0-B082-B24D4058AD40}"/>
    <cellStyle name="Normal 2 19 3" xfId="20057" xr:uid="{16A2AC59-0752-4347-B2C0-16D3E4CB4B17}"/>
    <cellStyle name="Normal 2 19 4" xfId="20058" xr:uid="{898A1547-42A7-4CEC-8716-290077519BFC}"/>
    <cellStyle name="Normal 2 2" xfId="21" xr:uid="{00000000-0005-0000-0000-00000E000000}"/>
    <cellStyle name="Normal 2 2 10" xfId="20059" xr:uid="{5AADDBCB-5131-4AEA-A68F-D80B10F3ABFF}"/>
    <cellStyle name="Normal 2 2 10 2" xfId="20060" xr:uid="{1D5EAEE2-0CB6-4BAB-9501-455F4009DA3C}"/>
    <cellStyle name="Normal 2 2 10 2 2" xfId="20061" xr:uid="{2A4677B7-7C52-4789-B731-317005ED3427}"/>
    <cellStyle name="Normal 2 2 10 2 3" xfId="20062" xr:uid="{44837BA4-9DA3-4D15-A2BC-6341EE2042DD}"/>
    <cellStyle name="Normal 2 2 11" xfId="20063" xr:uid="{FBE913CD-EBE8-4392-BF89-F9D81E11F464}"/>
    <cellStyle name="Normal 2 2 11 2" xfId="20064" xr:uid="{2FAF1D75-ED99-4014-B62F-09AC830C28E1}"/>
    <cellStyle name="Normal 2 2 11 2 2" xfId="20065" xr:uid="{7407A062-6A2A-425C-B421-54B73E072194}"/>
    <cellStyle name="Normal 2 2 11 2 2 2" xfId="20066" xr:uid="{33AA4D28-181A-4D0F-884D-16E26FBC862A}"/>
    <cellStyle name="Normal 2 2 11 2 3" xfId="20067" xr:uid="{FBDBCEAA-0C28-4100-81DD-5FA6A3BF8B8B}"/>
    <cellStyle name="Normal 2 2 11 2 4" xfId="20068" xr:uid="{52E106FB-99B0-4395-B8D4-BEFF83AAF167}"/>
    <cellStyle name="Normal 2 2 11 3" xfId="20069" xr:uid="{7A65237E-436C-42B6-94A7-7147CBD7FD40}"/>
    <cellStyle name="Normal 2 2 11 3 2" xfId="20070" xr:uid="{F65F189D-2078-4A6C-A14C-EF7FC878F109}"/>
    <cellStyle name="Normal 2 2 11 3 3" xfId="20071" xr:uid="{E7397A2A-1122-4220-B351-6F67FCE1B39F}"/>
    <cellStyle name="Normal 2 2 11 4" xfId="20072" xr:uid="{1A0482E0-4E9F-4474-B087-453E820E33DE}"/>
    <cellStyle name="Normal 2 2 11 4 2" xfId="20073" xr:uid="{A1EA86BB-86C0-438E-A770-74E495D2B098}"/>
    <cellStyle name="Normal 2 2 11 5" xfId="20074" xr:uid="{13295E29-5416-4374-821A-F47C9962CA36}"/>
    <cellStyle name="Normal 2 2 12" xfId="20075" xr:uid="{4CDE7AEE-DE2F-4CA8-B011-92C5DC5E165D}"/>
    <cellStyle name="Normal 2 2 12 2" xfId="20076" xr:uid="{36208814-2649-4AAF-B1EA-BA7EBF79F57E}"/>
    <cellStyle name="Normal 2 2 12 2 2" xfId="20077" xr:uid="{4C73A6C7-691F-4A10-84EF-0764494B3639}"/>
    <cellStyle name="Normal 2 2 12 2 3" xfId="20078" xr:uid="{DAD2C871-0C52-4C97-8B99-149ADEB4F1F8}"/>
    <cellStyle name="Normal 2 2 13" xfId="20079" xr:uid="{0257493D-885C-4955-BF8D-E223735655C4}"/>
    <cellStyle name="Normal 2 2 13 2" xfId="20080" xr:uid="{ED0DCF22-863F-430F-ACB0-BAB8704A5DE7}"/>
    <cellStyle name="Normal 2 2 13 2 2" xfId="20081" xr:uid="{DCEE117A-041A-4B8A-A771-9EE809916A49}"/>
    <cellStyle name="Normal 2 2 13 2 3" xfId="20082" xr:uid="{97F7FF4B-9B38-4435-87E8-E70A22A802C2}"/>
    <cellStyle name="Normal 2 2 13 3" xfId="20083" xr:uid="{54796F8F-D520-4CB9-82AF-0BF1213B4081}"/>
    <cellStyle name="Normal 2 2 13 3 2" xfId="20084" xr:uid="{B8535EA6-ECFB-4EAD-9ED8-DFA890AC3EFA}"/>
    <cellStyle name="Normal 2 2 13 4" xfId="20085" xr:uid="{41296CFA-B336-44A8-9A7B-5FEA2D0FB60E}"/>
    <cellStyle name="Normal 2 2 14" xfId="20086" xr:uid="{5AC9956B-5835-4262-816E-DE582A41B06A}"/>
    <cellStyle name="Normal 2 2 14 2" xfId="20087" xr:uid="{5954ABDD-A4CB-4E33-93E2-E3618A7946E6}"/>
    <cellStyle name="Normal 2 2 14 2 2" xfId="20088" xr:uid="{54744A24-82CE-4643-B40A-BC69C3341ECA}"/>
    <cellStyle name="Normal 2 2 14 3" xfId="20089" xr:uid="{E0B60C38-55A9-4190-822A-FCC669836B67}"/>
    <cellStyle name="Normal 2 2 14 4" xfId="20090" xr:uid="{F753B07E-B143-4BC7-A287-0CA68081AE0C}"/>
    <cellStyle name="Normal 2 2 15" xfId="20091" xr:uid="{CC8A1FD0-A50B-4F62-B7A2-673A4AA2ED82}"/>
    <cellStyle name="Normal 2 2 15 2" xfId="20092" xr:uid="{8E935B1D-4A89-4D2E-BED6-7C06415CC5AA}"/>
    <cellStyle name="Normal 2 2 15 3" xfId="20093" xr:uid="{D338A5C1-03BB-444D-96F9-2E85C5D620C0}"/>
    <cellStyle name="Normal 2 2 15 4" xfId="20094" xr:uid="{2E6EC1F3-FB96-4131-B74B-E3C1B3EBEC20}"/>
    <cellStyle name="Normal 2 2 15 5" xfId="20095" xr:uid="{EEEB0B1B-CA6C-44F4-A89A-D922EFBC5F96}"/>
    <cellStyle name="Normal 2 2 15 6" xfId="20096" xr:uid="{2A2F887C-0500-4F8C-A923-486A1B56A8A7}"/>
    <cellStyle name="Normal 2 2 16" xfId="20097" xr:uid="{973DD5E3-A7B0-4A33-9ABC-DDC5CC9CE3B6}"/>
    <cellStyle name="Normal 2 2 16 2" xfId="20098" xr:uid="{5BB9E074-758F-4D00-A8BB-30BDCCE53394}"/>
    <cellStyle name="Normal 2 2 16 3" xfId="20099" xr:uid="{78CF8B09-6686-45C4-96BD-57BD7A6F445B}"/>
    <cellStyle name="Normal 2 2 17" xfId="20100" xr:uid="{03ED74F7-FC7F-4BB1-B0C0-FECD773E09DF}"/>
    <cellStyle name="Normal 2 2 17 2" xfId="20101" xr:uid="{2423608A-3F85-4393-A068-57C5C062624E}"/>
    <cellStyle name="Normal 2 2 17 3" xfId="20102" xr:uid="{FEA38890-E6C3-4D05-98E6-B16C698631C8}"/>
    <cellStyle name="Normal 2 2 18" xfId="20103" xr:uid="{4632DFAC-C35C-4101-B1D5-F416E0E12B8E}"/>
    <cellStyle name="Normal 2 2 18 2" xfId="20104" xr:uid="{8EAEE026-52AA-44D3-8325-2B57CA4CBF27}"/>
    <cellStyle name="Normal 2 2 18 3" xfId="20105" xr:uid="{ABF53685-04C0-422F-A074-C244B7A07612}"/>
    <cellStyle name="Normal 2 2 19" xfId="20106" xr:uid="{9BEAA0FF-DC82-4F73-96A3-85579F9ABF6B}"/>
    <cellStyle name="Normal 2 2 19 2" xfId="20107" xr:uid="{F3C921C0-14C2-410C-B621-C354CB13990D}"/>
    <cellStyle name="Normal 2 2 19 3" xfId="20108" xr:uid="{6153854C-8CD8-4D5F-8060-C1FAF1639363}"/>
    <cellStyle name="Normal 2 2 2" xfId="20109" xr:uid="{BAE29186-B92D-47DE-8C21-889A00DCABB6}"/>
    <cellStyle name="Normal 2 2 2 2" xfId="20110" xr:uid="{9F8C0D84-7CC5-455F-BCAE-D598E6A14AA8}"/>
    <cellStyle name="Normal 2 2 2 2 10" xfId="20111" xr:uid="{B07A680A-46F8-4B73-B522-8E918D95990F}"/>
    <cellStyle name="Normal 2 2 2 2 10 2" xfId="20112" xr:uid="{8E8FA038-6CD8-488E-902D-1691E1EC100E}"/>
    <cellStyle name="Normal 2 2 2 2 10 3" xfId="20113" xr:uid="{EAC15114-A036-4779-BECD-1AA609B429D1}"/>
    <cellStyle name="Normal 2 2 2 2 11" xfId="20114" xr:uid="{8C2F8B1E-645C-4790-A1DB-D110363937B4}"/>
    <cellStyle name="Normal 2 2 2 2 11 2" xfId="20115" xr:uid="{2DBCCFE1-30BD-4F28-811A-912545DB3617}"/>
    <cellStyle name="Normal 2 2 2 2 11 3" xfId="20116" xr:uid="{EAD53EA4-2F5A-472E-81D9-A3F6F3D0A121}"/>
    <cellStyle name="Normal 2 2 2 2 12" xfId="20117" xr:uid="{47B51E02-7D70-4987-A030-72CBA30CB2E7}"/>
    <cellStyle name="Normal 2 2 2 2 12 2" xfId="20118" xr:uid="{E9244B41-1496-4F37-AB60-B8683451F333}"/>
    <cellStyle name="Normal 2 2 2 2 12 3" xfId="20119" xr:uid="{DBFB8080-3EE6-429D-9131-737E51C9D4D7}"/>
    <cellStyle name="Normal 2 2 2 2 13" xfId="20120" xr:uid="{F3391197-A121-49CF-87DB-077CD1EC0581}"/>
    <cellStyle name="Normal 2 2 2 2 13 2" xfId="20121" xr:uid="{B99D673B-4E86-4C8A-AD04-3929EC92D3C7}"/>
    <cellStyle name="Normal 2 2 2 2 14" xfId="20122" xr:uid="{2595471D-2095-469F-B22F-7CCE2C2458D7}"/>
    <cellStyle name="Normal 2 2 2 2 15" xfId="20123" xr:uid="{1F8FBC62-6F5F-417A-AEBF-5E5F8FC50EA6}"/>
    <cellStyle name="Normal 2 2 2 2 16" xfId="20124" xr:uid="{E442D362-9413-4E9B-8509-C2B30F33BA5C}"/>
    <cellStyle name="Normal 2 2 2 2 2" xfId="20125" xr:uid="{8C51B18F-A684-4083-8FE7-4871766D3304}"/>
    <cellStyle name="Normal 2 2 2 2 2 2" xfId="20126" xr:uid="{342B72F5-1518-4B9A-B6B4-DB171D3E263E}"/>
    <cellStyle name="Normal 2 2 2 2 2 2 2" xfId="20127" xr:uid="{58381458-C649-47AC-8446-1FA579020641}"/>
    <cellStyle name="Normal 2 2 2 2 2 2 3" xfId="20128" xr:uid="{133994F8-1404-4F38-B0B1-93CAF8EC9BC7}"/>
    <cellStyle name="Normal 2 2 2 2 2 3" xfId="20129" xr:uid="{596EB792-8061-4980-ABF5-4ACDD5FDB0F4}"/>
    <cellStyle name="Normal 2 2 2 2 2 4" xfId="20130" xr:uid="{72AAA3FD-2EE6-4F52-87A4-02A2ABE0845D}"/>
    <cellStyle name="Normal 2 2 2 2 2 5" xfId="20131" xr:uid="{6E969B1B-FB9C-4392-B605-E214B0CF696C}"/>
    <cellStyle name="Normal 2 2 2 2 2 6" xfId="20132" xr:uid="{5BFF4CA4-2B09-48CC-B21C-E377B4713614}"/>
    <cellStyle name="Normal 2 2 2 2 3" xfId="20133" xr:uid="{95D8B53E-F3C8-41C1-982D-2173A7F5B0A5}"/>
    <cellStyle name="Normal 2 2 2 2 3 2" xfId="20134" xr:uid="{FADD10F6-51E8-4594-9A6B-D9FA5A54972B}"/>
    <cellStyle name="Normal 2 2 2 2 3 3" xfId="20135" xr:uid="{D3979F21-07CB-4EF9-B6F2-A0B591948B82}"/>
    <cellStyle name="Normal 2 2 2 2 4" xfId="20136" xr:uid="{4DF423B0-28DA-4E2D-9D57-04DB68AE092F}"/>
    <cellStyle name="Normal 2 2 2 2 4 2" xfId="20137" xr:uid="{0DFB34B9-FEDA-4CB0-AFAF-26FCB3CF3CD3}"/>
    <cellStyle name="Normal 2 2 2 2 4 3" xfId="20138" xr:uid="{ED913C9D-DEBA-473B-9E4E-8960F3809AED}"/>
    <cellStyle name="Normal 2 2 2 2 5" xfId="20139" xr:uid="{984115DD-847D-4D02-B6E5-733733A4F849}"/>
    <cellStyle name="Normal 2 2 2 2 5 2" xfId="20140" xr:uid="{9F29FC9E-7A6F-4245-AE4F-73E174A4223F}"/>
    <cellStyle name="Normal 2 2 2 2 5 3" xfId="20141" xr:uid="{01DA3896-DE84-4BF3-B2EA-0711B65F787E}"/>
    <cellStyle name="Normal 2 2 2 2 6" xfId="20142" xr:uid="{0400376D-BF3C-4889-8F17-0B5A72E2A31D}"/>
    <cellStyle name="Normal 2 2 2 2 6 2" xfId="20143" xr:uid="{0512307C-CB01-4CE9-9830-D83C40E54203}"/>
    <cellStyle name="Normal 2 2 2 2 6 3" xfId="20144" xr:uid="{DA625DFA-49CD-4165-9F12-D4F8DAF7717E}"/>
    <cellStyle name="Normal 2 2 2 2 7" xfId="20145" xr:uid="{C98EF471-C900-40C5-BE3C-0FACD0C06F90}"/>
    <cellStyle name="Normal 2 2 2 2 7 2" xfId="20146" xr:uid="{385AAB50-9A02-4E01-BE61-E2012912FEFA}"/>
    <cellStyle name="Normal 2 2 2 2 7 3" xfId="20147" xr:uid="{98446FDA-AC00-4F1C-BE7E-46F4382968F5}"/>
    <cellStyle name="Normal 2 2 2 2 8" xfId="20148" xr:uid="{4AB4FDA3-47CE-490C-BA76-D10D6F47900C}"/>
    <cellStyle name="Normal 2 2 2 2 8 2" xfId="20149" xr:uid="{F90A127F-75F8-475F-8154-ED21504DE256}"/>
    <cellStyle name="Normal 2 2 2 2 8 3" xfId="20150" xr:uid="{DDE4200E-4F28-4A49-B427-A50D84A68CD1}"/>
    <cellStyle name="Normal 2 2 2 2 9" xfId="20151" xr:uid="{C8023F48-24AC-4B4A-AAD4-C6F8EC78B086}"/>
    <cellStyle name="Normal 2 2 2 2 9 2" xfId="20152" xr:uid="{86BACDFD-39FE-4C06-B1FC-8F54BAB2A0A7}"/>
    <cellStyle name="Normal 2 2 2 2 9 3" xfId="20153" xr:uid="{943903EE-A557-4A52-9878-92975FE82E54}"/>
    <cellStyle name="Normal 2 2 2 3" xfId="20154" xr:uid="{A10CA85F-B48D-450F-BB53-3A248929A8ED}"/>
    <cellStyle name="Normal 2 2 2 3 10" xfId="20155" xr:uid="{F68B0F82-CE46-480C-ADFA-8E27C5680689}"/>
    <cellStyle name="Normal 2 2 2 3 10 2" xfId="20156" xr:uid="{614FB6B0-2D1C-42D1-8977-D198AF4D5EEC}"/>
    <cellStyle name="Normal 2 2 2 3 10 3" xfId="20157" xr:uid="{60C2DC1D-E4A1-4F66-84B5-643D6B9C45D6}"/>
    <cellStyle name="Normal 2 2 2 3 11" xfId="20158" xr:uid="{5355A69D-B7FC-413B-A9A1-B270C5D79A7D}"/>
    <cellStyle name="Normal 2 2 2 3 11 2" xfId="20159" xr:uid="{04F8F351-32C5-4715-B23B-A63344ED58C6}"/>
    <cellStyle name="Normal 2 2 2 3 11 3" xfId="20160" xr:uid="{01D01557-F265-458F-B6A4-EF589480C722}"/>
    <cellStyle name="Normal 2 2 2 3 12" xfId="20161" xr:uid="{77F8736F-72D9-49F1-9CA9-BF22B9589C2A}"/>
    <cellStyle name="Normal 2 2 2 3 12 2" xfId="20162" xr:uid="{A88E47D2-640A-4BFD-BA8F-C3E26E275FF5}"/>
    <cellStyle name="Normal 2 2 2 3 13" xfId="20163" xr:uid="{5980C34E-6838-465A-875F-74D68ED60A58}"/>
    <cellStyle name="Normal 2 2 2 3 14" xfId="20164" xr:uid="{50E1C732-C090-4DCC-A53F-091A3355C8E9}"/>
    <cellStyle name="Normal 2 2 2 3 2" xfId="20165" xr:uid="{8A4EEB2D-811D-46C3-8B1D-0E868E1B893D}"/>
    <cellStyle name="Normal 2 2 2 3 2 2" xfId="20166" xr:uid="{2B4AF1E8-BBF2-4CB8-9D60-137AA7F710E1}"/>
    <cellStyle name="Normal 2 2 2 3 2 2 2" xfId="20167" xr:uid="{349DFEDD-9658-4754-BEEB-A73EAF766E7C}"/>
    <cellStyle name="Normal 2 2 2 3 2 3" xfId="20168" xr:uid="{40914D99-E303-4919-AAC5-FD5F72B99D69}"/>
    <cellStyle name="Normal 2 2 2 3 2 4" xfId="20169" xr:uid="{445CB097-F344-4F76-80A0-BD3801DCCB37}"/>
    <cellStyle name="Normal 2 2 2 3 3" xfId="20170" xr:uid="{EEE377A3-785E-4161-8EB1-2BE579137251}"/>
    <cellStyle name="Normal 2 2 2 3 3 2" xfId="20171" xr:uid="{0EC8FC02-03C6-4AB7-9E0D-0F94DA4C3752}"/>
    <cellStyle name="Normal 2 2 2 3 3 3" xfId="20172" xr:uid="{DE14506B-E442-4AB1-AC71-25A8644DC712}"/>
    <cellStyle name="Normal 2 2 2 3 4" xfId="20173" xr:uid="{A36569C8-AD81-40E5-86DF-E6BDFB3AE13B}"/>
    <cellStyle name="Normal 2 2 2 3 4 2" xfId="20174" xr:uid="{B9D51207-4E56-43D6-B06A-ACAD728FCD3D}"/>
    <cellStyle name="Normal 2 2 2 3 4 3" xfId="20175" xr:uid="{1D09D334-CCF6-4496-BB28-C91D0127E348}"/>
    <cellStyle name="Normal 2 2 2 3 5" xfId="20176" xr:uid="{6BD2E376-9CA5-49B7-B6A8-0A96048A9A3D}"/>
    <cellStyle name="Normal 2 2 2 3 5 2" xfId="20177" xr:uid="{DA800967-ECA0-4370-8C95-5001A871E792}"/>
    <cellStyle name="Normal 2 2 2 3 5 3" xfId="20178" xr:uid="{CC16D043-07ED-44A3-BA47-A9FA1AFD6D78}"/>
    <cellStyle name="Normal 2 2 2 3 6" xfId="20179" xr:uid="{8C77B87A-576C-4850-B2BE-35B5C4320FA9}"/>
    <cellStyle name="Normal 2 2 2 3 6 2" xfId="20180" xr:uid="{E7B5A1F4-8B0A-44DC-8CE4-7B651C684580}"/>
    <cellStyle name="Normal 2 2 2 3 6 3" xfId="20181" xr:uid="{6A08BC34-0FD9-4941-A7E1-2A220EB8C607}"/>
    <cellStyle name="Normal 2 2 2 3 7" xfId="20182" xr:uid="{D8EEAD2B-74F3-49EA-94C8-608445E717B7}"/>
    <cellStyle name="Normal 2 2 2 3 7 2" xfId="20183" xr:uid="{0545F7B3-7063-4F7A-9145-7D9961CB68CF}"/>
    <cellStyle name="Normal 2 2 2 3 7 3" xfId="20184" xr:uid="{B7C879CD-F58D-4753-880C-04799164698A}"/>
    <cellStyle name="Normal 2 2 2 3 8" xfId="20185" xr:uid="{F0CCE971-79E9-4ADA-9E10-2C9D3A4FA3F5}"/>
    <cellStyle name="Normal 2 2 2 3 8 2" xfId="20186" xr:uid="{592E79CB-2DF9-4557-8364-68ADE861CD85}"/>
    <cellStyle name="Normal 2 2 2 3 8 3" xfId="20187" xr:uid="{A1A54E02-E20A-43B1-BCC8-5F0957A355CD}"/>
    <cellStyle name="Normal 2 2 2 3 9" xfId="20188" xr:uid="{6470987E-A370-4590-B8AD-619957CB8109}"/>
    <cellStyle name="Normal 2 2 2 3 9 2" xfId="20189" xr:uid="{C11A8120-7009-48A2-9BBA-186DC211EE51}"/>
    <cellStyle name="Normal 2 2 2 3 9 3" xfId="20190" xr:uid="{D0094787-4E88-46FB-8A4B-5D6ED13AE5FE}"/>
    <cellStyle name="Normal 2 2 2 4" xfId="20191" xr:uid="{1E804D4C-D5D7-4022-BAD2-8444AA709AB8}"/>
    <cellStyle name="Normal 2 2 2 4 10" xfId="20192" xr:uid="{9FC24418-A6B8-4F1C-B47A-18601A6E98F2}"/>
    <cellStyle name="Normal 2 2 2 4 10 2" xfId="20193" xr:uid="{EBE43319-9D56-4866-956E-2D929D6DC103}"/>
    <cellStyle name="Normal 2 2 2 4 10 3" xfId="20194" xr:uid="{D06458D0-EF72-462C-B232-DE2F80A16B3F}"/>
    <cellStyle name="Normal 2 2 2 4 11" xfId="20195" xr:uid="{AA2E2833-B272-49F1-A45E-66BC0C43855A}"/>
    <cellStyle name="Normal 2 2 2 4 11 2" xfId="20196" xr:uid="{D316253F-5595-4A8F-B62C-3E47030E88B3}"/>
    <cellStyle name="Normal 2 2 2 4 11 3" xfId="20197" xr:uid="{313A0322-6AD6-424D-99E7-A2FF217E5511}"/>
    <cellStyle name="Normal 2 2 2 4 12" xfId="20198" xr:uid="{FE034DB2-A393-40A5-81CF-1E695AEBD91F}"/>
    <cellStyle name="Normal 2 2 2 4 12 2" xfId="20199" xr:uid="{E0D530C8-CA26-4743-97FE-03D6788A9EC8}"/>
    <cellStyle name="Normal 2 2 2 4 13" xfId="20200" xr:uid="{636C801F-3801-492C-B6B8-2E01A4A69BB7}"/>
    <cellStyle name="Normal 2 2 2 4 14" xfId="20201" xr:uid="{17B7067C-7517-4880-9823-C1F1DCDBB2FB}"/>
    <cellStyle name="Normal 2 2 2 4 15" xfId="20202" xr:uid="{5705AA1D-3C31-44AE-A54E-E1205E7DF00D}"/>
    <cellStyle name="Normal 2 2 2 4 2" xfId="20203" xr:uid="{6E797F87-8BF4-40EC-AF7B-6905F6E5FB06}"/>
    <cellStyle name="Normal 2 2 2 4 2 2" xfId="20204" xr:uid="{DF155F4B-4ECB-4E9E-B3B3-28A1393BD099}"/>
    <cellStyle name="Normal 2 2 2 4 2 2 2" xfId="20205" xr:uid="{16E2EC6F-72BF-48B5-88FC-87B4DBBBC9BA}"/>
    <cellStyle name="Normal 2 2 2 4 2 3" xfId="20206" xr:uid="{539F8ED1-A0BB-4CF7-A903-D2231B744EFE}"/>
    <cellStyle name="Normal 2 2 2 4 2 4" xfId="20207" xr:uid="{752EB757-DFB6-4B95-9FD1-FDD012655588}"/>
    <cellStyle name="Normal 2 2 2 4 3" xfId="20208" xr:uid="{8113A8B5-6710-4483-8C99-62F507A07A7D}"/>
    <cellStyle name="Normal 2 2 2 4 3 2" xfId="20209" xr:uid="{34CAD881-0B1E-40E1-A081-61AEF7710488}"/>
    <cellStyle name="Normal 2 2 2 4 3 3" xfId="20210" xr:uid="{01385F5A-73E6-47E7-AC39-A6282A48488A}"/>
    <cellStyle name="Normal 2 2 2 4 4" xfId="20211" xr:uid="{15DC289B-8C17-4B43-A8A1-BC1E609586A3}"/>
    <cellStyle name="Normal 2 2 2 4 4 2" xfId="20212" xr:uid="{7A107E9B-CC24-4409-AF4C-A178025CDCEB}"/>
    <cellStyle name="Normal 2 2 2 4 4 3" xfId="20213" xr:uid="{C3A9E365-5C80-4203-8D27-3F2A43C21C56}"/>
    <cellStyle name="Normal 2 2 2 4 5" xfId="20214" xr:uid="{34796BCA-AD42-4793-B713-017174E0FA5D}"/>
    <cellStyle name="Normal 2 2 2 4 5 2" xfId="20215" xr:uid="{7D7D7100-1C44-4999-A082-C38DB2E1DA5A}"/>
    <cellStyle name="Normal 2 2 2 4 5 3" xfId="20216" xr:uid="{F505C751-BDFE-4731-8DD0-EF0131186D41}"/>
    <cellStyle name="Normal 2 2 2 4 6" xfId="20217" xr:uid="{9C2BB132-2284-4C46-ABCF-AA3BC65B2622}"/>
    <cellStyle name="Normal 2 2 2 4 6 2" xfId="20218" xr:uid="{EEC8BD02-3218-48D0-9FBE-0335D3014B54}"/>
    <cellStyle name="Normal 2 2 2 4 6 3" xfId="20219" xr:uid="{66D455ED-0976-4978-A25C-4C20FD3268EC}"/>
    <cellStyle name="Normal 2 2 2 4 7" xfId="20220" xr:uid="{369D76BE-2685-4B40-90EE-1437D4E7DECB}"/>
    <cellStyle name="Normal 2 2 2 4 7 2" xfId="20221" xr:uid="{C584CD0A-C47D-49CA-9F75-E3743615C233}"/>
    <cellStyle name="Normal 2 2 2 4 7 3" xfId="20222" xr:uid="{B3156439-B27B-42E5-9415-915C2B601646}"/>
    <cellStyle name="Normal 2 2 2 4 8" xfId="20223" xr:uid="{72D0E365-7140-4BBB-BA13-24A6E868CA66}"/>
    <cellStyle name="Normal 2 2 2 4 8 2" xfId="20224" xr:uid="{F781C3B1-7D5D-4DE6-B94F-C83F46181068}"/>
    <cellStyle name="Normal 2 2 2 4 8 3" xfId="20225" xr:uid="{6EC3DA76-2EC5-4071-A316-A83B3F0EEFE9}"/>
    <cellStyle name="Normal 2 2 2 4 9" xfId="20226" xr:uid="{04F28E0B-DB84-413B-BE44-45AE7CE351BD}"/>
    <cellStyle name="Normal 2 2 2 4 9 2" xfId="20227" xr:uid="{B79D0606-4ECD-4528-A713-4B6FDE1A45C2}"/>
    <cellStyle name="Normal 2 2 2 4 9 3" xfId="20228" xr:uid="{09268AAC-493C-47AB-8C11-5AF96EE1CFE3}"/>
    <cellStyle name="Normal 2 2 2 5" xfId="20229" xr:uid="{66AAF5B0-DEA4-4AEC-89DC-1C74A4200709}"/>
    <cellStyle name="Normal 2 2 2 5 10" xfId="20230" xr:uid="{308F7635-D0A8-440B-A05B-1C2F98E323D0}"/>
    <cellStyle name="Normal 2 2 2 5 10 2" xfId="20231" xr:uid="{D8E263EC-B9CD-4A90-A698-025595052728}"/>
    <cellStyle name="Normal 2 2 2 5 10 3" xfId="20232" xr:uid="{1F3605EA-E849-417A-AB7A-BC7236C5F816}"/>
    <cellStyle name="Normal 2 2 2 5 11" xfId="20233" xr:uid="{EADF8A8A-2EC2-491C-9904-6025CBEF13BD}"/>
    <cellStyle name="Normal 2 2 2 5 11 2" xfId="20234" xr:uid="{3F1AAD9F-96CE-411C-B670-16AF08FCAB21}"/>
    <cellStyle name="Normal 2 2 2 5 11 3" xfId="20235" xr:uid="{E1EFD346-C4CC-4A99-B66B-1813DDA6D232}"/>
    <cellStyle name="Normal 2 2 2 5 12" xfId="20236" xr:uid="{F4C372CF-AD1D-4A50-AE2A-264B1241C48A}"/>
    <cellStyle name="Normal 2 2 2 5 12 2" xfId="20237" xr:uid="{9CB6F249-2718-4DA8-BA00-10AC840645B7}"/>
    <cellStyle name="Normal 2 2 2 5 13" xfId="20238" xr:uid="{3FF8F8F3-41C0-41D1-A351-776F453A6C65}"/>
    <cellStyle name="Normal 2 2 2 5 14" xfId="20239" xr:uid="{E5C9E42E-BDE3-43AE-BDDD-B18118C91C80}"/>
    <cellStyle name="Normal 2 2 2 5 2" xfId="20240" xr:uid="{2C61679E-CEFF-4ED5-B84A-A3594B6F4286}"/>
    <cellStyle name="Normal 2 2 2 5 2 2" xfId="20241" xr:uid="{5EEFE504-6928-4EE6-867B-78E06ABFB53F}"/>
    <cellStyle name="Normal 2 2 2 5 2 2 2" xfId="20242" xr:uid="{4DDF89E7-8844-495C-80D8-A9211321F60A}"/>
    <cellStyle name="Normal 2 2 2 5 2 3" xfId="20243" xr:uid="{51424FA3-C9C3-48B1-840A-A19A8E96E71E}"/>
    <cellStyle name="Normal 2 2 2 5 2 4" xfId="20244" xr:uid="{C204D928-EB1F-4851-A8B2-D9859CD95F82}"/>
    <cellStyle name="Normal 2 2 2 5 3" xfId="20245" xr:uid="{C81978DE-CEE6-484A-BAC6-233FE94F8E15}"/>
    <cellStyle name="Normal 2 2 2 5 3 2" xfId="20246" xr:uid="{13F22BE3-755B-465D-8A26-399E6C2A8569}"/>
    <cellStyle name="Normal 2 2 2 5 3 3" xfId="20247" xr:uid="{3F3928D7-5B73-4942-9E8C-81773865112D}"/>
    <cellStyle name="Normal 2 2 2 5 4" xfId="20248" xr:uid="{A82269B7-64B2-4AC3-BD40-EE204DB05CEF}"/>
    <cellStyle name="Normal 2 2 2 5 4 2" xfId="20249" xr:uid="{404D3CE6-08EE-44FF-B77A-F321EE635DEE}"/>
    <cellStyle name="Normal 2 2 2 5 4 3" xfId="20250" xr:uid="{C8EB5C8E-3BC8-4E86-9F7D-E9EBAB9DE067}"/>
    <cellStyle name="Normal 2 2 2 5 5" xfId="20251" xr:uid="{7B3245BB-6ED9-4437-9E31-CEF021F55635}"/>
    <cellStyle name="Normal 2 2 2 5 5 2" xfId="20252" xr:uid="{29794C85-F724-47F9-A4BB-88AB9640027B}"/>
    <cellStyle name="Normal 2 2 2 5 5 3" xfId="20253" xr:uid="{40AA243D-58D7-4DA0-8E29-B5C5663F8390}"/>
    <cellStyle name="Normal 2 2 2 5 6" xfId="20254" xr:uid="{29CCB32E-0600-4E7C-8BEA-ED97D69E6FAB}"/>
    <cellStyle name="Normal 2 2 2 5 6 2" xfId="20255" xr:uid="{D7875459-13F6-4806-8819-295707838D33}"/>
    <cellStyle name="Normal 2 2 2 5 6 3" xfId="20256" xr:uid="{E25BD953-A926-41E6-9C4B-EDB556BBAAE4}"/>
    <cellStyle name="Normal 2 2 2 5 7" xfId="20257" xr:uid="{92B6F168-B380-4B0B-9C49-93429AFCA4CE}"/>
    <cellStyle name="Normal 2 2 2 5 7 2" xfId="20258" xr:uid="{8E9EC283-4183-4ED2-A712-8F8D0225CC98}"/>
    <cellStyle name="Normal 2 2 2 5 7 3" xfId="20259" xr:uid="{99B27D82-5DDD-4D3C-A20D-4E137EFBF396}"/>
    <cellStyle name="Normal 2 2 2 5 8" xfId="20260" xr:uid="{01C1073C-FD1C-4B03-9C63-AF1FB0A46B28}"/>
    <cellStyle name="Normal 2 2 2 5 8 2" xfId="20261" xr:uid="{BACB45FD-4309-43D3-8A28-51197F95DD3B}"/>
    <cellStyle name="Normal 2 2 2 5 8 3" xfId="20262" xr:uid="{595EB7EC-B634-4243-8C45-1A5723EC3020}"/>
    <cellStyle name="Normal 2 2 2 5 9" xfId="20263" xr:uid="{B74E67A7-6E17-4304-A495-42EB08849EEE}"/>
    <cellStyle name="Normal 2 2 2 5 9 2" xfId="20264" xr:uid="{12831770-E055-425A-8F2D-DB414493EE48}"/>
    <cellStyle name="Normal 2 2 2 5 9 3" xfId="20265" xr:uid="{0392F00D-21E6-40FD-82FA-6221E1720BAE}"/>
    <cellStyle name="Normal 2 2 2 6" xfId="20266" xr:uid="{57F3007C-A2F1-4487-9B46-7E085149734F}"/>
    <cellStyle name="Normal 2 2 2 6 10" xfId="20267" xr:uid="{2BEF3F66-24C6-420F-A75C-123B66CBD505}"/>
    <cellStyle name="Normal 2 2 2 6 10 2" xfId="20268" xr:uid="{1CFDDA59-8B58-4762-8AC2-E57F7A87F425}"/>
    <cellStyle name="Normal 2 2 2 6 10 3" xfId="20269" xr:uid="{8BCA1D9B-27AE-4B2D-A474-B1EB8E4A5F9A}"/>
    <cellStyle name="Normal 2 2 2 6 11" xfId="20270" xr:uid="{AB10060E-CF0B-443C-9DAE-882F528D4B8B}"/>
    <cellStyle name="Normal 2 2 2 6 11 2" xfId="20271" xr:uid="{57B22103-72F9-4431-BB7B-AF7F065B6AFD}"/>
    <cellStyle name="Normal 2 2 2 6 11 3" xfId="20272" xr:uid="{F616079B-3849-437C-BA96-ABDDF5559026}"/>
    <cellStyle name="Normal 2 2 2 6 12" xfId="20273" xr:uid="{922FFB11-646C-41AE-962F-78F593893BC2}"/>
    <cellStyle name="Normal 2 2 2 6 12 2" xfId="20274" xr:uid="{F20D4224-BC25-484E-B2B3-573EF78910C5}"/>
    <cellStyle name="Normal 2 2 2 6 13" xfId="20275" xr:uid="{B90DA8E6-FBFB-4E0D-A19B-B50E685494EE}"/>
    <cellStyle name="Normal 2 2 2 6 14" xfId="20276" xr:uid="{0AEC9C2B-E214-43E2-B4A3-0DDE09730D9C}"/>
    <cellStyle name="Normal 2 2 2 6 2" xfId="20277" xr:uid="{14B5D367-8026-43B1-862B-48B59905BF18}"/>
    <cellStyle name="Normal 2 2 2 6 2 2" xfId="20278" xr:uid="{3198D25E-52AD-41EF-ABC7-26670F5B6DC2}"/>
    <cellStyle name="Normal 2 2 2 6 2 2 2" xfId="20279" xr:uid="{49C487A7-4A2E-4D70-9AC7-87F78072B7BA}"/>
    <cellStyle name="Normal 2 2 2 6 2 3" xfId="20280" xr:uid="{294D6842-F5D9-4850-9599-68A47163F117}"/>
    <cellStyle name="Normal 2 2 2 6 2 4" xfId="20281" xr:uid="{ADD2F637-4740-410E-A1C3-6BD7071F1BE4}"/>
    <cellStyle name="Normal 2 2 2 6 3" xfId="20282" xr:uid="{039DC8BF-505C-400F-8265-DAC0E174BD2C}"/>
    <cellStyle name="Normal 2 2 2 6 3 2" xfId="20283" xr:uid="{D1820A76-F273-4B9F-9210-58E748150289}"/>
    <cellStyle name="Normal 2 2 2 6 3 3" xfId="20284" xr:uid="{6752A283-D2D2-4086-8099-CF5D5DE3398D}"/>
    <cellStyle name="Normal 2 2 2 6 4" xfId="20285" xr:uid="{6F8E17A2-BC6A-4F99-B817-60C6989BB1F2}"/>
    <cellStyle name="Normal 2 2 2 6 4 2" xfId="20286" xr:uid="{7F1036F0-15A2-449E-827F-6819D62C01CA}"/>
    <cellStyle name="Normal 2 2 2 6 4 3" xfId="20287" xr:uid="{7972644A-73C3-4EB3-936C-F42F5B95FF36}"/>
    <cellStyle name="Normal 2 2 2 6 5" xfId="20288" xr:uid="{02D1AC46-B008-4F2A-8248-300CCC7F4175}"/>
    <cellStyle name="Normal 2 2 2 6 5 2" xfId="20289" xr:uid="{63A0DBDB-820A-41BC-80A5-FC0C11096334}"/>
    <cellStyle name="Normal 2 2 2 6 5 3" xfId="20290" xr:uid="{F8030007-D8E6-4FB7-944E-346DC0591044}"/>
    <cellStyle name="Normal 2 2 2 6 6" xfId="20291" xr:uid="{1E3AC7C5-10EA-45EC-8CFB-BBA4B9843BFD}"/>
    <cellStyle name="Normal 2 2 2 6 6 2" xfId="20292" xr:uid="{D08F7198-7868-4EAE-827A-408A75388120}"/>
    <cellStyle name="Normal 2 2 2 6 6 3" xfId="20293" xr:uid="{0A512D58-FCCD-4D05-8954-76B983C8319E}"/>
    <cellStyle name="Normal 2 2 2 6 7" xfId="20294" xr:uid="{9731DD85-2AC1-4302-877E-36F92445B6EF}"/>
    <cellStyle name="Normal 2 2 2 6 7 2" xfId="20295" xr:uid="{290D565F-E997-4F7F-B69E-CD3065FB1FD2}"/>
    <cellStyle name="Normal 2 2 2 6 7 3" xfId="20296" xr:uid="{59628DE3-E7A3-46D9-B320-EACAE09A0845}"/>
    <cellStyle name="Normal 2 2 2 6 8" xfId="20297" xr:uid="{5B946F57-363F-4AF9-A2F5-9CB866052930}"/>
    <cellStyle name="Normal 2 2 2 6 8 2" xfId="20298" xr:uid="{7BFB5AAE-3352-40C8-A4D5-0498CEC92C4C}"/>
    <cellStyle name="Normal 2 2 2 6 8 3" xfId="20299" xr:uid="{D15B1D6F-4886-4F81-A265-1F3A92A093A6}"/>
    <cellStyle name="Normal 2 2 2 6 9" xfId="20300" xr:uid="{65C50607-AD82-427D-99EC-CD72405A308B}"/>
    <cellStyle name="Normal 2 2 2 6 9 2" xfId="20301" xr:uid="{53F251FF-DAAA-4AC9-B7D4-F0337FBA2118}"/>
    <cellStyle name="Normal 2 2 2 6 9 3" xfId="20302" xr:uid="{015A5BB6-1E8C-4AE5-83CF-622F85D0E098}"/>
    <cellStyle name="Normal 2 2 2 7" xfId="20303" xr:uid="{C85D6EAF-BCA8-4CDD-B799-6DAA41C3A0A8}"/>
    <cellStyle name="Normal 2 2 2 7 2" xfId="20304" xr:uid="{8E3822CD-497B-4842-8B01-297D489D23E7}"/>
    <cellStyle name="Normal 2 2 2 7 2 2" xfId="20305" xr:uid="{A815DB8E-6473-42AB-A82E-62A4AC33C8C8}"/>
    <cellStyle name="Normal 2 2 2 7 2 2 2" xfId="20306" xr:uid="{2154DC3C-EA63-4437-8B0A-97457620CDB4}"/>
    <cellStyle name="Normal 2 2 2 7 2 3" xfId="20307" xr:uid="{90DED8C8-BDC9-4B9A-AD41-340300034701}"/>
    <cellStyle name="Normal 2 2 2 7 2 3 2" xfId="20308" xr:uid="{6A2BDEBA-FDF6-443B-8AD4-22155BD3962D}"/>
    <cellStyle name="Normal 2 2 2 7 2 3 3" xfId="20309" xr:uid="{56A0D61B-B2B2-4499-A57E-F0C11C86CC7A}"/>
    <cellStyle name="Normal 2 2 2 7 2 4" xfId="20310" xr:uid="{BC5EE91F-F011-4C11-ABBB-D879C3835FBB}"/>
    <cellStyle name="Normal 2 2 2 7 3" xfId="20311" xr:uid="{681DFA3B-F7D8-4DCF-B974-8DC1998CE373}"/>
    <cellStyle name="Normal 2 2 2 7 3 2" xfId="20312" xr:uid="{2E264609-18F1-4F37-B2E7-6B76C08DD9F2}"/>
    <cellStyle name="Normal 2 2 2 7 4" xfId="20313" xr:uid="{0D63277A-B30F-4390-A457-A3174B635AF2}"/>
    <cellStyle name="Normal 2 2 2 7 4 2" xfId="20314" xr:uid="{65423A53-4416-48F3-998B-07B7C53E0E90}"/>
    <cellStyle name="Normal 2 2 2 7 4 3" xfId="20315" xr:uid="{8DE820B9-1DC1-49F8-AE31-63046D3D33AF}"/>
    <cellStyle name="Normal 2 2 2 7 5" xfId="20316" xr:uid="{021B2901-CA1B-468B-935D-CE2E9A1E9103}"/>
    <cellStyle name="Normal 2 2 2 8" xfId="20317" xr:uid="{16DB3701-1A72-49AB-B0F6-39A881986D5B}"/>
    <cellStyle name="Normal 2 2 2 8 2" xfId="20318" xr:uid="{3DE0348C-57E1-4FB8-99B1-D289B207A5E6}"/>
    <cellStyle name="Normal 2 2 2 8 2 2" xfId="20319" xr:uid="{E9244313-70BB-4FC3-8AB0-C5D462117043}"/>
    <cellStyle name="Normal 2 2 2 8 2 2 2" xfId="20320" xr:uid="{71E44FDD-691F-4CB4-90AF-D0ADF49E0646}"/>
    <cellStyle name="Normal 2 2 2 8 2 3" xfId="20321" xr:uid="{2A6491CC-5CB2-4436-B5AC-A6DAD273B359}"/>
    <cellStyle name="Normal 2 2 2 8 2 4" xfId="20322" xr:uid="{EFDDA938-DD21-4CFF-B27D-64F6F0CA194E}"/>
    <cellStyle name="Normal 2 2 2 8 3" xfId="20323" xr:uid="{FBC969DD-5785-47C6-810A-DFF27B3FE522}"/>
    <cellStyle name="Normal 2 2 2 8 3 2" xfId="20324" xr:uid="{86EF3F97-81EA-49FD-8A19-99D2ED8D4D9F}"/>
    <cellStyle name="Normal 2 2 2 8 4" xfId="20325" xr:uid="{5BD73478-B4C4-4253-AA5C-D07031F70DA0}"/>
    <cellStyle name="Normal 2 2 2 8 5" xfId="20326" xr:uid="{42E7F467-16EF-4E26-A6F2-43138E55792F}"/>
    <cellStyle name="Normal 2 2 2 9" xfId="20327" xr:uid="{5F91B7AB-3316-4FAA-8F2C-8BF099FC4B58}"/>
    <cellStyle name="Normal 2 2 2 9 2" xfId="20328" xr:uid="{2D08F496-52A3-4DAF-A829-46C5D66C4657}"/>
    <cellStyle name="Normal 2 2 2 9 2 2" xfId="20329" xr:uid="{C98B5DFF-6AE5-42DE-A3D5-D63F214B61A0}"/>
    <cellStyle name="Normal 2 2 2 9 3" xfId="20330" xr:uid="{3787F0E7-F171-4184-98ED-49047BD03329}"/>
    <cellStyle name="Normal 2 2 2 9 4" xfId="20331" xr:uid="{E46F552A-58B2-42F8-BB3F-3E622AF25BF3}"/>
    <cellStyle name="Normal 2 2 20" xfId="20332" xr:uid="{4CCE3E35-AF6F-4260-A468-DA302577E057}"/>
    <cellStyle name="Normal 2 2 20 2" xfId="20333" xr:uid="{71520F2E-4FCA-4EFB-869B-2CF1B3AC1187}"/>
    <cellStyle name="Normal 2 2 20 3" xfId="20334" xr:uid="{CCF3C917-B1AB-4201-9F63-40293A6E5F21}"/>
    <cellStyle name="Normal 2 2 21" xfId="20335" xr:uid="{C7FE3EF4-6775-4C28-8AFF-980CC41FA2F6}"/>
    <cellStyle name="Normal 2 2 21 2" xfId="20336" xr:uid="{3E490BBE-65DD-445E-AFDC-D11B6E28BDF3}"/>
    <cellStyle name="Normal 2 2 21 3" xfId="20337" xr:uid="{A5D91CF1-EAE6-40C0-808B-BC35ED058860}"/>
    <cellStyle name="Normal 2 2 22" xfId="20338" xr:uid="{7EE156EF-2F0D-4711-B538-F7D8621E339A}"/>
    <cellStyle name="Normal 2 2 22 2" xfId="20339" xr:uid="{5E680FD2-62D8-4A7E-A811-56248535FD4A}"/>
    <cellStyle name="Normal 2 2 22 3" xfId="20340" xr:uid="{C6A79F30-7AE6-4E2A-8FB7-70AB3143CAD8}"/>
    <cellStyle name="Normal 2 2 23" xfId="20341" xr:uid="{6B83F8AF-0123-4638-9363-D90AB505F088}"/>
    <cellStyle name="Normal 2 2 23 2" xfId="20342" xr:uid="{192593B6-9A9A-41F3-8482-E1612A53EE3F}"/>
    <cellStyle name="Normal 2 2 23 3" xfId="20343" xr:uid="{4DA61A66-782A-49AE-9BEF-4953FB33D600}"/>
    <cellStyle name="Normal 2 2 24" xfId="20344" xr:uid="{05D939BC-C44D-4F1C-B4BC-F462B1C04872}"/>
    <cellStyle name="Normal 2 2 25" xfId="20345" xr:uid="{F888AC5B-7782-4EB0-9656-9C7C05031523}"/>
    <cellStyle name="Normal 2 2 26" xfId="78" xr:uid="{BC9EB8B1-850C-414B-B943-59F56970A202}"/>
    <cellStyle name="Normal 2 2 3" xfId="20346" xr:uid="{0B988372-8ED6-4A4D-B2A7-A6A125C41BDA}"/>
    <cellStyle name="Normal 2 2 3 2" xfId="20347" xr:uid="{31086B22-BBDF-4A01-A6E0-657FC5006D69}"/>
    <cellStyle name="Normal 2 2 3 2 2" xfId="20348" xr:uid="{8ACF9CE6-9B49-42FD-B30E-D931C45E5256}"/>
    <cellStyle name="Normal 2 2 3 2 3" xfId="20349" xr:uid="{BC111D13-679B-48DB-A7EE-AC46C5A3D7C2}"/>
    <cellStyle name="Normal 2 2 3 2 4" xfId="20350" xr:uid="{7E11210C-E762-4B7D-8B6B-EEF16CC2CD3D}"/>
    <cellStyle name="Normal 2 2 3 3" xfId="20351" xr:uid="{35F860A7-F502-4BB9-AECF-FAE8A7DC27AF}"/>
    <cellStyle name="Normal 2 2 3 3 2" xfId="20352" xr:uid="{39653AF2-CB5C-4983-A904-5A57B6471C89}"/>
    <cellStyle name="Normal 2 2 3 3 3" xfId="20353" xr:uid="{26D4F84C-8050-435E-B041-934896C7DD6A}"/>
    <cellStyle name="Normal 2 2 3 3 4" xfId="20354" xr:uid="{F739277D-1929-4971-AAF7-527A51F6577D}"/>
    <cellStyle name="Normal 2 2 4" xfId="20355" xr:uid="{CA91E714-3813-4FC2-A1C3-0F59153B10BD}"/>
    <cellStyle name="Normal 2 2 4 2" xfId="20356" xr:uid="{F2320827-5075-4CCE-A81A-EF8B82463C17}"/>
    <cellStyle name="Normal 2 2 4 2 2" xfId="20357" xr:uid="{6EB43E8D-A32D-4D4C-9EB6-EE56022FA037}"/>
    <cellStyle name="Normal 2 2 4 2 2 2" xfId="20358" xr:uid="{1BEBBB0E-F874-44EC-AE0E-AE5AFE78DA5D}"/>
    <cellStyle name="Normal 2 2 4 2 2 3" xfId="20359" xr:uid="{C4D13BF2-72C0-4BCB-B417-10F7B6266C94}"/>
    <cellStyle name="Normal 2 2 4 2 3" xfId="20360" xr:uid="{152EDD5E-77CF-49EC-B7CE-09A34B119FFC}"/>
    <cellStyle name="Normal 2 2 4 2 4" xfId="20361" xr:uid="{DB14DCF5-7E64-4E1B-84BF-BAE4091AD4A1}"/>
    <cellStyle name="Normal 2 2 4 3" xfId="20362" xr:uid="{550E42CF-C07E-455B-A9FA-781E17E01F96}"/>
    <cellStyle name="Normal 2 2 5" xfId="20363" xr:uid="{12DCA3C4-14A8-445D-870C-73CFF1F365D2}"/>
    <cellStyle name="Normal 2 2 5 2" xfId="20364" xr:uid="{D6AB84EE-C2DE-4231-9A15-8FD7B9720DC5}"/>
    <cellStyle name="Normal 2 2 5 2 2" xfId="20365" xr:uid="{76FD3313-E55E-44E3-B5F9-8AC767CD7A54}"/>
    <cellStyle name="Normal 2 2 5 2 2 2" xfId="20366" xr:uid="{A57257B3-9639-4AF2-9EB1-427A5A7866E2}"/>
    <cellStyle name="Normal 2 2 5 2 2 3" xfId="20367" xr:uid="{05E07A96-191C-4A6C-964F-893681733C16}"/>
    <cellStyle name="Normal 2 2 5 2 3" xfId="20368" xr:uid="{BA9DAA90-75DC-4506-9ACA-460A31351AC5}"/>
    <cellStyle name="Normal 2 2 5 2 4" xfId="20369" xr:uid="{05D71AE1-86E3-4A56-A4A1-3873577C9073}"/>
    <cellStyle name="Normal 2 2 6" xfId="20370" xr:uid="{5C5DEAA9-3FA6-44A7-A6AF-7D4195B1DAE0}"/>
    <cellStyle name="Normal 2 2 6 2" xfId="20371" xr:uid="{A1B9EA60-26D7-45D0-AD4C-0D42A9B570BB}"/>
    <cellStyle name="Normal 2 2 6 2 2" xfId="20372" xr:uid="{6309E79C-FB3E-43B6-88E9-539B835F6F87}"/>
    <cellStyle name="Normal 2 2 6 2 2 2" xfId="20373" xr:uid="{8970DB6D-EECA-45DB-A1D8-BB5C1395E0E0}"/>
    <cellStyle name="Normal 2 2 6 2 2 3" xfId="20374" xr:uid="{C34B62C8-F94E-4E1E-98E0-3A78F7234037}"/>
    <cellStyle name="Normal 2 2 6 2 3" xfId="20375" xr:uid="{B123DCF5-EF25-43C6-88A8-F55ED805B4AD}"/>
    <cellStyle name="Normal 2 2 6 2 4" xfId="20376" xr:uid="{C9CDB088-A118-4A6D-870B-1E74C952A8AA}"/>
    <cellStyle name="Normal 2 2 7" xfId="20377" xr:uid="{12B9A271-7FD1-44F9-8D1E-F0BC38C85B1A}"/>
    <cellStyle name="Normal 2 2 7 2" xfId="20378" xr:uid="{0889FED6-C648-4F6C-83F2-4CB9218A33AD}"/>
    <cellStyle name="Normal 2 2 7 2 2" xfId="20379" xr:uid="{4E22E7FB-6389-4A16-AEB5-63C350AD18F5}"/>
    <cellStyle name="Normal 2 2 7 2 3" xfId="20380" xr:uid="{5959DA85-73AF-4768-8257-A52671C22E7F}"/>
    <cellStyle name="Normal 2 2 7 3" xfId="20381" xr:uid="{94A48DDF-E128-4C61-A582-92432DD9E505}"/>
    <cellStyle name="Normal 2 2 8" xfId="20382" xr:uid="{5D9AA70C-FC98-4977-BF3D-017DA8877528}"/>
    <cellStyle name="Normal 2 2 8 2" xfId="20383" xr:uid="{5CB0F8D8-EAEE-49A8-BCC4-FEADF020F522}"/>
    <cellStyle name="Normal 2 2 8 2 2" xfId="20384" xr:uid="{D1171DDE-70AB-4A35-8DC3-F89C118D0175}"/>
    <cellStyle name="Normal 2 2 8 2 3" xfId="20385" xr:uid="{9D6DB772-17AE-4FAC-9703-390E7B355A26}"/>
    <cellStyle name="Normal 2 2 9" xfId="20386" xr:uid="{F37A3133-8C5D-44B0-81B1-F16FCDDA34ED}"/>
    <cellStyle name="Normal 2 2 9 2" xfId="20387" xr:uid="{F01A02FB-7847-47A3-A64F-F1F948978D01}"/>
    <cellStyle name="Normal 2 2 9 2 2" xfId="20388" xr:uid="{6CBEA6D0-08D1-4E1D-AD58-4186DC3C3936}"/>
    <cellStyle name="Normal 2 2 9 2 3" xfId="20389" xr:uid="{6BC13718-48D5-4F44-AB43-8E792561B587}"/>
    <cellStyle name="Normal 2 2_Copy of Commissioning date correction" xfId="20390" xr:uid="{5340091F-CB85-4F80-BFA8-D781F1998210}"/>
    <cellStyle name="Normal 2 20" xfId="20391" xr:uid="{B55761CB-5D42-404E-BCF0-4CDE90101DF7}"/>
    <cellStyle name="Normal 2 20 2" xfId="20392" xr:uid="{9ED8DC07-5BA9-49A7-92A1-548E28584838}"/>
    <cellStyle name="Normal 2 20 3" xfId="20393" xr:uid="{38C8F57E-0EA8-4284-BF11-281E654ECE54}"/>
    <cellStyle name="Normal 2 20 4" xfId="20394" xr:uid="{9C8701E0-9A47-4449-9331-3E4568C89A23}"/>
    <cellStyle name="Normal 2 21" xfId="20395" xr:uid="{971F071E-6F0A-4155-8539-D7F4A8D856AC}"/>
    <cellStyle name="Normal 2 21 2" xfId="20396" xr:uid="{69CB81F9-314D-4508-BD4C-E70B9B9BE032}"/>
    <cellStyle name="Normal 2 21 3" xfId="20397" xr:uid="{522A95D6-A4F8-4C07-AC4C-E77C510AEFCF}"/>
    <cellStyle name="Normal 2 21 4" xfId="20398" xr:uid="{8E215033-17C1-45CF-A698-CCE4714E9683}"/>
    <cellStyle name="Normal 2 22" xfId="20399" xr:uid="{284A2529-BFFA-49FB-ACA0-58FEC510B319}"/>
    <cellStyle name="Normal 2 22 2" xfId="20400" xr:uid="{7B7AD45F-6C3C-47F5-8FBC-A360F41357C6}"/>
    <cellStyle name="Normal 2 22 3" xfId="20401" xr:uid="{443F1381-1C01-401A-9134-C9A190B4DA55}"/>
    <cellStyle name="Normal 2 22 4" xfId="20402" xr:uid="{EE1225AF-552E-47EA-AFF2-7271B9E7F19A}"/>
    <cellStyle name="Normal 2 23" xfId="20403" xr:uid="{F5D0AB34-1CCA-45EB-917D-2FF7672571F9}"/>
    <cellStyle name="Normal 2 23 2" xfId="20404" xr:uid="{AB1AFE84-5C9C-4A64-9680-03869249CAB9}"/>
    <cellStyle name="Normal 2 23 3" xfId="20405" xr:uid="{E36E7EC7-F0CB-4AF8-99DA-FD5DDAB3DA72}"/>
    <cellStyle name="Normal 2 23 4" xfId="20406" xr:uid="{FCFDC24C-230F-479E-A9B8-9C7778A5024B}"/>
    <cellStyle name="Normal 2 24" xfId="20407" xr:uid="{6BAC9B97-A780-4141-95B7-6D852C8507F6}"/>
    <cellStyle name="Normal 2 24 2" xfId="20408" xr:uid="{D8853768-462D-497B-B1FF-EC6A2C5FF8BB}"/>
    <cellStyle name="Normal 2 25" xfId="20409" xr:uid="{B56375E3-3036-4B9D-96D6-2D223205FC14}"/>
    <cellStyle name="Normal 2 25 2" xfId="20410" xr:uid="{8A2ACCDC-DD63-4972-9AF5-53C81D0A87FA}"/>
    <cellStyle name="Normal 2 26" xfId="20411" xr:uid="{1D142110-150F-41F2-87E1-2EE848C24C06}"/>
    <cellStyle name="Normal 2 26 2" xfId="20412" xr:uid="{90B404A2-7562-4C99-A069-714DF7574DAB}"/>
    <cellStyle name="Normal 2 27" xfId="20413" xr:uid="{83FBEB63-89A0-4E4C-8B37-8BF5AC520F07}"/>
    <cellStyle name="Normal 2 27 2" xfId="20414" xr:uid="{8D71B725-0F7C-4E66-B6CC-35522D23A65F}"/>
    <cellStyle name="Normal 2 28" xfId="20415" xr:uid="{0E476659-3CDE-42EA-9720-776AAF09F9BC}"/>
    <cellStyle name="Normal 2 28 2" xfId="20416" xr:uid="{29942677-129A-4BDA-B9AE-24E13390DE30}"/>
    <cellStyle name="Normal 2 28 3" xfId="20417" xr:uid="{5A3E16BE-0288-4F5A-B8A1-17D11380634C}"/>
    <cellStyle name="Normal 2 28 4" xfId="20418" xr:uid="{B860A33C-F445-45BB-867B-F1A22DA68B81}"/>
    <cellStyle name="Normal 2 29" xfId="20419" xr:uid="{E3A60844-2FB2-4D95-83DA-0366E8F93DF4}"/>
    <cellStyle name="Normal 2 29 2" xfId="20420" xr:uid="{76082425-23F3-46C5-9186-2352785F5C1F}"/>
    <cellStyle name="Normal 2 29 3" xfId="20421" xr:uid="{6CACEDF2-7202-4CC9-A266-455B340B256F}"/>
    <cellStyle name="Normal 2 29 4" xfId="20422" xr:uid="{7A8BE4A0-370D-4CC8-B53E-604D35EFE26D}"/>
    <cellStyle name="Normal 2 3" xfId="22" xr:uid="{00000000-0005-0000-0000-00000F000000}"/>
    <cellStyle name="Normal 2 3 10" xfId="20423" xr:uid="{882BFEC4-817C-4411-ADBD-F14BC36A63EF}"/>
    <cellStyle name="Normal 2 3 10 2" xfId="20424" xr:uid="{6DE5758E-D350-4CAD-A35D-4274843F944D}"/>
    <cellStyle name="Normal 2 3 10 3" xfId="20425" xr:uid="{4A025683-1CAC-4A3A-A315-97575A7A7EEC}"/>
    <cellStyle name="Normal 2 3 11" xfId="20426" xr:uid="{5D205787-3694-426A-A4C9-25C693224FC1}"/>
    <cellStyle name="Normal 2 3 11 2" xfId="20427" xr:uid="{3497657B-E738-4DFC-B3EB-AA1C3C117E92}"/>
    <cellStyle name="Normal 2 3 11 3" xfId="20428" xr:uid="{764A7CBF-63BF-45D5-8022-8AA321F735FC}"/>
    <cellStyle name="Normal 2 3 12" xfId="20429" xr:uid="{36CEC9FB-B6FF-483D-A3B6-ECFC50A8DB38}"/>
    <cellStyle name="Normal 2 3 12 2" xfId="20430" xr:uid="{21377B1F-4CFC-4C20-BAE9-F227D8AECD80}"/>
    <cellStyle name="Normal 2 3 12 3" xfId="20431" xr:uid="{5D4567F4-8458-45CF-9AB6-CCC464C3BB15}"/>
    <cellStyle name="Normal 2 3 13" xfId="20432" xr:uid="{884897EA-6E5E-4030-A69F-096C555D41E9}"/>
    <cellStyle name="Normal 2 3 13 2" xfId="20433" xr:uid="{5378AE22-A421-4F55-AA84-0AA2A8119CA1}"/>
    <cellStyle name="Normal 2 3 13 3" xfId="20434" xr:uid="{434852C6-B7CB-4EF5-B9BB-D3A06260F98B}"/>
    <cellStyle name="Normal 2 3 14" xfId="20435" xr:uid="{E78DAB02-C2DE-49BF-A38E-9C61F71DBCE3}"/>
    <cellStyle name="Normal 2 3 14 2" xfId="20436" xr:uid="{03AA50E2-2EFC-499D-B631-31FE7B5E53A1}"/>
    <cellStyle name="Normal 2 3 14 3" xfId="20437" xr:uid="{9DFAEF3B-A328-4490-AD52-C768210CEB17}"/>
    <cellStyle name="Normal 2 3 15" xfId="20438" xr:uid="{9728473C-C8BB-4463-8360-FE938B168240}"/>
    <cellStyle name="Normal 2 3 15 2" xfId="20439" xr:uid="{2C3D6DCC-12C5-4C9A-B518-9064D4089E5B}"/>
    <cellStyle name="Normal 2 3 15 3" xfId="20440" xr:uid="{66CE6019-302C-4A73-8CCE-DEE744ABF521}"/>
    <cellStyle name="Normal 2 3 16" xfId="20441" xr:uid="{05B842FD-A4A1-4F5E-8D2D-5A397EDF7403}"/>
    <cellStyle name="Normal 2 3 16 2" xfId="20442" xr:uid="{267231AD-04CB-40C9-B49E-9DC77781B3B9}"/>
    <cellStyle name="Normal 2 3 16 3" xfId="20443" xr:uid="{CF7E5DB0-A6A7-494A-B858-DA555D1A6C88}"/>
    <cellStyle name="Normal 2 3 17" xfId="20444" xr:uid="{808C7F71-7E5C-4A21-9B33-D365C1AB9570}"/>
    <cellStyle name="Normal 2 3 17 2" xfId="20445" xr:uid="{507A0683-2C1E-473F-B859-2F61A6DD31BD}"/>
    <cellStyle name="Normal 2 3 17 3" xfId="20446" xr:uid="{D41E5955-82EF-4371-8503-42E0C76A893E}"/>
    <cellStyle name="Normal 2 3 18" xfId="20447" xr:uid="{4B49B0A5-4972-4328-AF7E-0E9257B624AB}"/>
    <cellStyle name="Normal 2 3 18 2" xfId="20448" xr:uid="{90384A16-E871-456F-8227-501C2CAA8D76}"/>
    <cellStyle name="Normal 2 3 18 3" xfId="20449" xr:uid="{EB533917-EE96-47A9-A2BC-A99C1122C7AD}"/>
    <cellStyle name="Normal 2 3 19" xfId="20450" xr:uid="{45DA133E-050E-47EC-BCF5-F54D7F0C52A9}"/>
    <cellStyle name="Normal 2 3 2" xfId="20451" xr:uid="{10C4E90E-0983-4AE7-93C6-4C081B091BF2}"/>
    <cellStyle name="Normal 2 3 2 2" xfId="20452" xr:uid="{C09D7DBE-AF74-4758-8893-8994329E9F04}"/>
    <cellStyle name="Normal 2 3 2 2 2" xfId="20453" xr:uid="{97694E06-8EB5-442F-AA41-BF4B7026FB6B}"/>
    <cellStyle name="Normal 2 3 2 2 2 2" xfId="20454" xr:uid="{21CD62AF-7E4C-40DF-BA8C-095C2375E0BC}"/>
    <cellStyle name="Normal 2 3 2 2 3" xfId="20455" xr:uid="{52E0618D-328B-4329-ACEC-02CB57258551}"/>
    <cellStyle name="Normal 2 3 2 2 3 2" xfId="20456" xr:uid="{790BE259-CFE1-4A6D-8489-600625CE6879}"/>
    <cellStyle name="Normal 2 3 2 2 3 3" xfId="20457" xr:uid="{13B75810-6926-4A00-9B45-F2B616DD2084}"/>
    <cellStyle name="Normal 2 3 2 2 4" xfId="20458" xr:uid="{AC799A2F-764E-4737-A667-4F8876CD3A76}"/>
    <cellStyle name="Normal 2 3 2 3" xfId="20459" xr:uid="{2713E434-98B4-4C81-B009-3F8EED6EEA99}"/>
    <cellStyle name="Normal 2 3 2 3 2" xfId="20460" xr:uid="{DB584782-9663-407F-B6F0-C8184D2EAAAA}"/>
    <cellStyle name="Normal 2 3 2 3 3" xfId="20461" xr:uid="{BEF4516E-A654-4178-AC33-B0338681FB26}"/>
    <cellStyle name="Normal 2 3 2 4" xfId="20462" xr:uid="{8F0B368B-FE3D-40C3-B176-2ADE824A4F4C}"/>
    <cellStyle name="Normal 2 3 2 4 2" xfId="20463" xr:uid="{DF870D2F-3F63-41DE-A7A2-5357DEF13C91}"/>
    <cellStyle name="Normal 2 3 2 4 3" xfId="20464" xr:uid="{362DC073-EF11-4CB3-A676-865C8F631DA2}"/>
    <cellStyle name="Normal 2 3 2 5" xfId="20465" xr:uid="{7CDF4805-CDEE-44C8-A69D-DCBEEB682749}"/>
    <cellStyle name="Normal 2 3 2 6" xfId="20466" xr:uid="{8843EB96-5222-4A37-B5DA-5FD43698E28F}"/>
    <cellStyle name="Normal 2 3 2 7" xfId="42459" xr:uid="{802B366F-022D-4953-A487-CB7845EA8E4E}"/>
    <cellStyle name="Normal 2 3 20" xfId="20467" xr:uid="{04181893-B4BE-40EA-8D28-0B81C1E91823}"/>
    <cellStyle name="Normal 2 3 21" xfId="20468" xr:uid="{BD19C6B3-1284-4455-A38B-66A2741751DA}"/>
    <cellStyle name="Normal 2 3 22" xfId="42270" xr:uid="{E2860409-925F-445A-AE98-3B8A446BBD9B}"/>
    <cellStyle name="Normal 2 3 23" xfId="83" xr:uid="{99128B2B-2C3A-4ACD-AE21-257FAF554CBC}"/>
    <cellStyle name="Normal 2 3 3" xfId="20469" xr:uid="{369312FF-EAB9-4F37-B8C5-8A9CE8F21A28}"/>
    <cellStyle name="Normal 2 3 3 2" xfId="20470" xr:uid="{E312A9E2-7055-4A2F-91EB-953983CC595D}"/>
    <cellStyle name="Normal 2 3 3 2 2" xfId="20471" xr:uid="{9DBA76E9-C310-4D6F-8135-648A91E4B6BB}"/>
    <cellStyle name="Normal 2 3 3 2 3" xfId="20472" xr:uid="{FF227936-5727-4079-AF85-A89D31A34918}"/>
    <cellStyle name="Normal 2 3 3 3" xfId="20473" xr:uid="{CC97930A-9BF8-4C27-A855-8F7A2CA3BEA1}"/>
    <cellStyle name="Normal 2 3 4" xfId="20474" xr:uid="{24B60067-290B-443F-9E9E-B6929E6F73BD}"/>
    <cellStyle name="Normal 2 3 4 2" xfId="20475" xr:uid="{7008B901-BDF4-4555-ADC3-168DFFF8D12C}"/>
    <cellStyle name="Normal 2 3 4 2 2" xfId="20476" xr:uid="{27FEAECD-E322-497E-82A0-28A7B51C47BB}"/>
    <cellStyle name="Normal 2 3 4 2 3" xfId="20477" xr:uid="{29CE4E49-CC47-4460-9CB3-15B0E4B60F48}"/>
    <cellStyle name="Normal 2 3 4 3" xfId="20478" xr:uid="{79344549-141E-4512-A10D-2B767531EFE9}"/>
    <cellStyle name="Normal 2 3 4 3 2" xfId="20479" xr:uid="{D4200E76-AD63-4039-BC59-3DC34C117262}"/>
    <cellStyle name="Normal 2 3 4 3 3" xfId="20480" xr:uid="{D967C8A7-EEFD-4BF1-8FBB-03E27D513267}"/>
    <cellStyle name="Normal 2 3 4 4" xfId="20481" xr:uid="{F16A6610-FC9C-4E8C-AD4A-45A8E87A273E}"/>
    <cellStyle name="Normal 2 3 4 4 2" xfId="20482" xr:uid="{5D37D359-E626-40E6-AB07-84446CE7BA75}"/>
    <cellStyle name="Normal 2 3 4 5" xfId="20483" xr:uid="{C4565561-310B-432D-A656-CC3A357C2D19}"/>
    <cellStyle name="Normal 2 3 4 6" xfId="20484" xr:uid="{52DCF652-656B-4383-ADE8-76652F41289A}"/>
    <cellStyle name="Normal 2 3 5" xfId="20485" xr:uid="{4B58C22E-19EB-4510-A6B1-88C7C340C126}"/>
    <cellStyle name="Normal 2 3 5 2" xfId="20486" xr:uid="{09955C76-2625-4A67-9AE0-CAAF7CFC7F18}"/>
    <cellStyle name="Normal 2 3 5 2 2" xfId="20487" xr:uid="{CB851AB3-F914-4EE1-9D09-0752BB5199AD}"/>
    <cellStyle name="Normal 2 3 5 2 3" xfId="20488" xr:uid="{D8F98BDE-77D4-49D7-922A-A55804AF324E}"/>
    <cellStyle name="Normal 2 3 5 3" xfId="20489" xr:uid="{2C566464-E0B1-4FD8-B7A9-65D5E778ECEA}"/>
    <cellStyle name="Normal 2 3 5 3 2" xfId="20490" xr:uid="{6ED647B1-F971-4BA6-9B6C-D5EC7E5CDE04}"/>
    <cellStyle name="Normal 2 3 5 3 3" xfId="20491" xr:uid="{91CE59F6-6261-4672-B69C-202D45AA3012}"/>
    <cellStyle name="Normal 2 3 5 4" xfId="20492" xr:uid="{A5CBABB3-AFEF-4E26-9EDE-0E9003C8EE34}"/>
    <cellStyle name="Normal 2 3 6" xfId="20493" xr:uid="{80AC8A28-A210-4C9D-B5E1-312BB16C9235}"/>
    <cellStyle name="Normal 2 3 6 2" xfId="20494" xr:uid="{2B278AA1-CE05-4BBA-A1F8-572153BED3DC}"/>
    <cellStyle name="Normal 2 3 6 2 2" xfId="20495" xr:uid="{40615F2A-D822-45C7-9ADF-038D766C343C}"/>
    <cellStyle name="Normal 2 3 6 2 3" xfId="20496" xr:uid="{A148FA2B-DFD4-45B5-BBD0-BFE5BDE03C6A}"/>
    <cellStyle name="Normal 2 3 6 3" xfId="20497" xr:uid="{67FA0B3E-201D-4B22-88DE-C8C1369BECB9}"/>
    <cellStyle name="Normal 2 3 6 4" xfId="20498" xr:uid="{1C294CB9-44DF-4D0A-AE54-9761897302FB}"/>
    <cellStyle name="Normal 2 3 7" xfId="20499" xr:uid="{D1C844C4-7036-4453-805A-E7BB2D2C40FA}"/>
    <cellStyle name="Normal 2 3 7 2" xfId="20500" xr:uid="{50252DAE-815D-43A1-BBCE-60267A731613}"/>
    <cellStyle name="Normal 2 3 7 2 2" xfId="20501" xr:uid="{76FAFE92-B3A1-4DAA-9155-F25938B97328}"/>
    <cellStyle name="Normal 2 3 7 2 3" xfId="20502" xr:uid="{105CB4AE-9C9E-4DEC-A74D-535CF813AD1F}"/>
    <cellStyle name="Normal 2 3 7 3" xfId="20503" xr:uid="{6271D585-E857-49F5-9FFB-623A94443236}"/>
    <cellStyle name="Normal 2 3 7 4" xfId="20504" xr:uid="{61DA1C70-8A59-441A-8C7C-4C8E996BE0BA}"/>
    <cellStyle name="Normal 2 3 8" xfId="20505" xr:uid="{20D5D3C8-6975-44DB-993D-3AC751967AB9}"/>
    <cellStyle name="Normal 2 3 8 2" xfId="20506" xr:uid="{B7FCF4C8-93C2-44AC-8F1D-97131A62CF48}"/>
    <cellStyle name="Normal 2 3 8 2 2" xfId="20507" xr:uid="{109445C6-0052-40E5-B943-F0DB93FB3516}"/>
    <cellStyle name="Normal 2 3 8 2 3" xfId="20508" xr:uid="{DD07172E-0447-4BAB-B7FC-6C535E89CED0}"/>
    <cellStyle name="Normal 2 3 8 3" xfId="20509" xr:uid="{046BA4A8-E7EE-4CF8-BA60-A6F168563AEE}"/>
    <cellStyle name="Normal 2 3 8 4" xfId="20510" xr:uid="{D39D69AC-B18B-4113-9736-6FEE6A9583C8}"/>
    <cellStyle name="Normal 2 3 9" xfId="20511" xr:uid="{8948C61E-9721-49F3-9665-EAF3A9FAEE5D}"/>
    <cellStyle name="Normal 2 3 9 2" xfId="20512" xr:uid="{60CF7911-ACBD-4D26-9E95-822274B9AD96}"/>
    <cellStyle name="Normal 2 3 9 3" xfId="20513" xr:uid="{82A66992-6311-4B29-B4E5-F8D14A0BCEE7}"/>
    <cellStyle name="Normal 2 30" xfId="20514" xr:uid="{0CBAFF4D-7B34-40F0-B992-44D925511D1C}"/>
    <cellStyle name="Normal 2 30 2" xfId="20515" xr:uid="{6998A13F-1C31-4083-B342-40B2BD40DF27}"/>
    <cellStyle name="Normal 2 30 3" xfId="20516" xr:uid="{AC4089A0-A700-439C-B54C-3E507EF34AD1}"/>
    <cellStyle name="Normal 2 30 4" xfId="20517" xr:uid="{2E022F59-EDDE-4B64-93E4-AA901A00B231}"/>
    <cellStyle name="Normal 2 31" xfId="20518" xr:uid="{A47A4803-DBF9-4CD9-92BA-F3FC9ECD9D76}"/>
    <cellStyle name="Normal 2 31 2" xfId="20519" xr:uid="{C225DB5D-0840-4FAD-8BA1-3CE12CBD6517}"/>
    <cellStyle name="Normal 2 31 3" xfId="20520" xr:uid="{4B7C2099-F7D9-4269-88BD-A8BD74707DEE}"/>
    <cellStyle name="Normal 2 31 4" xfId="20521" xr:uid="{4BC5329C-31ED-406A-AA2C-53074D14AA0C}"/>
    <cellStyle name="Normal 2 32" xfId="20522" xr:uid="{A7C479AA-FA0C-422F-894B-0F55861AA952}"/>
    <cellStyle name="Normal 2 32 2" xfId="20523" xr:uid="{DA3214CD-0BA4-43B3-88AE-FE1706CF82D0}"/>
    <cellStyle name="Normal 2 32 3" xfId="20524" xr:uid="{0FCB0FCB-F345-4CF2-BFAA-CE69D1A6E20F}"/>
    <cellStyle name="Normal 2 32 4" xfId="20525" xr:uid="{96EBBF3C-97E0-4460-AB7D-DB31823FB01B}"/>
    <cellStyle name="Normal 2 33" xfId="20526" xr:uid="{05FBAE4B-7E48-408C-B620-89DED092F0DB}"/>
    <cellStyle name="Normal 2 33 2" xfId="20527" xr:uid="{A2CC2F4C-F351-487C-92FB-3F35DC5FFECA}"/>
    <cellStyle name="Normal 2 34" xfId="20528" xr:uid="{7F4F7635-FB57-4947-A332-C7C2BC76CACB}"/>
    <cellStyle name="Normal 2 34 2" xfId="20529" xr:uid="{AD741CB8-8921-4A62-9829-1F050675FD5A}"/>
    <cellStyle name="Normal 2 34 3" xfId="20530" xr:uid="{65C6F678-A5B4-4098-A2B4-9D4388601E74}"/>
    <cellStyle name="Normal 2 35" xfId="20531" xr:uid="{4161AD46-CDDB-4FD9-94EE-4EAA6739EABB}"/>
    <cellStyle name="Normal 2 35 2" xfId="20532" xr:uid="{7E5042D5-12BC-4661-BC71-71F9B7A1F793}"/>
    <cellStyle name="Normal 2 36" xfId="20533" xr:uid="{645368A1-F364-4806-80B6-33FEC32D487A}"/>
    <cellStyle name="Normal 2 37" xfId="20534" xr:uid="{8FCD6450-E4ED-4F38-903E-A4086B22FD70}"/>
    <cellStyle name="Normal 2 38" xfId="20535" xr:uid="{B4DE584E-E5D9-4E45-BA86-BF47F53D0B91}"/>
    <cellStyle name="Normal 2 39" xfId="20536" xr:uid="{849DF71E-CE2D-4BF8-9FEC-E733143B2AD3}"/>
    <cellStyle name="Normal 2 4" xfId="20537" xr:uid="{BD02191E-DD91-4AF1-B82D-65917D108109}"/>
    <cellStyle name="Normal 2 4 10" xfId="20538" xr:uid="{0C5CD168-6079-40B0-A3BD-CFF695949C9B}"/>
    <cellStyle name="Normal 2 4 10 2" xfId="20539" xr:uid="{85DB6CF5-06D7-4120-B06A-390001D4F3C7}"/>
    <cellStyle name="Normal 2 4 10 3" xfId="20540" xr:uid="{12332A67-3251-4E08-A820-D1D0BCDEE3A7}"/>
    <cellStyle name="Normal 2 4 11" xfId="20541" xr:uid="{BDC23419-F8E5-4A9C-9AC3-6E4F07A0646B}"/>
    <cellStyle name="Normal 2 4 11 2" xfId="20542" xr:uid="{08D4E6C8-9C88-4BFE-B705-11F0EEC33E2F}"/>
    <cellStyle name="Normal 2 4 11 3" xfId="20543" xr:uid="{0C092D48-C535-475F-88E8-A66E19C93895}"/>
    <cellStyle name="Normal 2 4 12" xfId="20544" xr:uid="{10A3B71C-4201-45E8-B607-C50DBD98464E}"/>
    <cellStyle name="Normal 2 4 12 2" xfId="20545" xr:uid="{AE988797-D10C-4D88-BB82-05E8490166A9}"/>
    <cellStyle name="Normal 2 4 12 3" xfId="20546" xr:uid="{46057A7E-2347-4EC7-A267-80C9E1DBD25D}"/>
    <cellStyle name="Normal 2 4 13" xfId="20547" xr:uid="{6243FB89-9FB1-42F8-A55B-218EE08CA160}"/>
    <cellStyle name="Normal 2 4 13 2" xfId="20548" xr:uid="{7B0F8ABC-8268-4E19-AA50-EB408E5C16C2}"/>
    <cellStyle name="Normal 2 4 13 3" xfId="20549" xr:uid="{CA8BB8FB-54B5-4540-9BAA-9FAB2E96E722}"/>
    <cellStyle name="Normal 2 4 14" xfId="42183" xr:uid="{828687CF-BA55-4DBA-B5D7-6D2E85FDEE14}"/>
    <cellStyle name="Normal 2 4 2" xfId="20550" xr:uid="{C924A23C-18C3-4E63-9B01-673556123B5E}"/>
    <cellStyle name="Normal 2 4 2 2" xfId="20551" xr:uid="{33A5D20F-81FE-489E-BE7A-5C8F3B187CE1}"/>
    <cellStyle name="Normal 2 4 2 2 2" xfId="20552" xr:uid="{3CD62A6A-669D-4E8A-B83D-6530701A2627}"/>
    <cellStyle name="Normal 2 4 2 3" xfId="20553" xr:uid="{FFF8C766-AB3C-4A93-993C-FF89DBEE5DE5}"/>
    <cellStyle name="Normal 2 4 2 3 2" xfId="20554" xr:uid="{08313B4D-2272-45FB-A8F4-C40E574010BD}"/>
    <cellStyle name="Normal 2 4 2 3 3" xfId="20555" xr:uid="{C733C52A-ACEF-4A5F-BDBD-52E065928539}"/>
    <cellStyle name="Normal 2 4 3" xfId="20556" xr:uid="{12B0198A-64B9-4890-891F-7889493E1030}"/>
    <cellStyle name="Normal 2 4 3 2" xfId="20557" xr:uid="{26A7E2F5-6F0F-47EB-8618-6029DAD8A0E2}"/>
    <cellStyle name="Normal 2 4 3 2 2" xfId="20558" xr:uid="{CFC135DE-216F-4FC9-AA79-CACF6AC0D306}"/>
    <cellStyle name="Normal 2 4 3 2 3" xfId="20559" xr:uid="{E8168213-B4FC-4613-AD82-9C0CDA1C3035}"/>
    <cellStyle name="Normal 2 4 4" xfId="20560" xr:uid="{FE93D279-A36A-4F66-BBE7-96325EBD5D5E}"/>
    <cellStyle name="Normal 2 4 4 2" xfId="20561" xr:uid="{2E16C5A6-D39A-4C3B-95BA-0D7FF779FD6F}"/>
    <cellStyle name="Normal 2 4 4 2 2" xfId="20562" xr:uid="{9523E53A-96CA-460A-BED5-67A15E833970}"/>
    <cellStyle name="Normal 2 4 4 2 3" xfId="20563" xr:uid="{AA4ACD7A-D3B9-4923-BC44-F93C3CD27219}"/>
    <cellStyle name="Normal 2 4 4 2 4" xfId="20564" xr:uid="{FD3AF3D3-ED5B-4A71-B7F6-81C5C04BB4EF}"/>
    <cellStyle name="Normal 2 4 5" xfId="20565" xr:uid="{152C06DC-166B-44EE-84B8-894E9D934EA4}"/>
    <cellStyle name="Normal 2 4 5 2" xfId="20566" xr:uid="{154BFBBD-CAC9-4136-8B29-A317191CFA5B}"/>
    <cellStyle name="Normal 2 4 5 2 2" xfId="20567" xr:uid="{DC1AB955-3185-44ED-BC85-B1BF19E91326}"/>
    <cellStyle name="Normal 2 4 5 2 3" xfId="20568" xr:uid="{8CB27ACF-6500-44A8-B98C-D1D2CC1D7E32}"/>
    <cellStyle name="Normal 2 4 5 2 4" xfId="20569" xr:uid="{79505584-E523-498B-9C69-F723C000C44A}"/>
    <cellStyle name="Normal 2 4 6" xfId="20570" xr:uid="{3D5E0B0B-AF66-4125-BB2B-0B096DBA96C2}"/>
    <cellStyle name="Normal 2 4 6 2" xfId="20571" xr:uid="{60864095-F4A4-4A6D-8157-76515137A4D4}"/>
    <cellStyle name="Normal 2 4 6 2 2" xfId="20572" xr:uid="{FBC4620E-3359-4AF5-8A99-A3542A1CF400}"/>
    <cellStyle name="Normal 2 4 6 2 3" xfId="20573" xr:uid="{0B888A39-7F30-44A0-A934-7E8D24293358}"/>
    <cellStyle name="Normal 2 4 6 2 4" xfId="20574" xr:uid="{499B21D5-D822-4D25-8671-07EF3552AA97}"/>
    <cellStyle name="Normal 2 4 7" xfId="20575" xr:uid="{B0EAB119-5009-4CD2-A5E3-56BBB2CFC288}"/>
    <cellStyle name="Normal 2 4 7 2" xfId="20576" xr:uid="{A5068604-CF9B-4DCD-ADD8-53F97E6F1564}"/>
    <cellStyle name="Normal 2 4 7 2 2" xfId="20577" xr:uid="{219407F5-14A9-45DE-8C6D-9ED7F1154A0D}"/>
    <cellStyle name="Normal 2 4 7 2 3" xfId="20578" xr:uid="{69370E51-CDBD-43C3-85C2-42F984A14345}"/>
    <cellStyle name="Normal 2 4 8" xfId="20579" xr:uid="{475DC9B9-1D1E-45E7-B8CE-C139B97F4256}"/>
    <cellStyle name="Normal 2 4 8 2" xfId="20580" xr:uid="{D2857567-2D71-4432-845B-A2695C3D9423}"/>
    <cellStyle name="Normal 2 4 8 2 2" xfId="20581" xr:uid="{CD33F58C-2023-4DA4-9057-7B1011B51467}"/>
    <cellStyle name="Normal 2 4 8 2 3" xfId="20582" xr:uid="{1B15A2F6-A70B-408C-8F1C-E6FC0E4885F2}"/>
    <cellStyle name="Normal 2 4 9" xfId="20583" xr:uid="{E0E4B1BD-E456-4F1F-8E66-DBB25D4C7687}"/>
    <cellStyle name="Normal 2 4 9 2" xfId="20584" xr:uid="{D7C74EB9-B6B4-4E98-B4E4-5E407DA90665}"/>
    <cellStyle name="Normal 2 4 9 3" xfId="20585" xr:uid="{048311AA-EF3A-4574-AF34-DAB293D94042}"/>
    <cellStyle name="Normal 2 40" xfId="20586" xr:uid="{0ACD7857-9B58-482C-B8A4-C83BE1A90D84}"/>
    <cellStyle name="Normal 2 41" xfId="20587" xr:uid="{539BCB56-6DE8-4DE2-BF5C-DA0D56A8A1C9}"/>
    <cellStyle name="Normal 2 41 2" xfId="20588" xr:uid="{89FF88C0-997F-434C-A078-69C935F0A110}"/>
    <cellStyle name="Normal 2 42" xfId="20589" xr:uid="{EA8FA609-9D41-4812-BAE2-D437EBDB35ED}"/>
    <cellStyle name="Normal 2 42 2" xfId="20590" xr:uid="{16963606-B735-4641-824B-CEE34940CC36}"/>
    <cellStyle name="Normal 2 43" xfId="20591" xr:uid="{3547A272-A942-4D0D-B8B6-40FC777B81CB}"/>
    <cellStyle name="Normal 2 44" xfId="20592" xr:uid="{990BB752-14A1-4ECB-9F46-09B094EA5945}"/>
    <cellStyle name="Normal 2 45" xfId="20593" xr:uid="{B471D7FD-AAE3-4F30-B27D-CA67CADCA571}"/>
    <cellStyle name="Normal 2 46" xfId="20594" xr:uid="{CC4BAC67-F9DB-4953-A638-5EF0C281905A}"/>
    <cellStyle name="Normal 2 47" xfId="20595" xr:uid="{7554C823-417A-43D7-9E8D-49E72BE2CCFA}"/>
    <cellStyle name="Normal 2 48" xfId="20596" xr:uid="{A44279F7-E83B-49E5-A791-FAB09F33C050}"/>
    <cellStyle name="Normal 2 49" xfId="42168" xr:uid="{67F2B540-DA1C-48D6-9D85-01408286D86B}"/>
    <cellStyle name="Normal 2 5" xfId="20597" xr:uid="{F4B2A0F1-3C6F-4AC0-85D1-7F8AEDCF477F}"/>
    <cellStyle name="Normal 2 5 10" xfId="20598" xr:uid="{5F8EF83F-0939-4D4A-956E-1DA9986FAA7E}"/>
    <cellStyle name="Normal 2 5 11" xfId="20599" xr:uid="{B0397096-0A24-4294-B1E3-5E7DF4A7BC5A}"/>
    <cellStyle name="Normal 2 5 12" xfId="20600" xr:uid="{4B29CB57-1EB1-4A62-83E4-8D2B0FF1CE02}"/>
    <cellStyle name="Normal 2 5 13" xfId="20601" xr:uid="{24D288E8-8729-4EEC-84D4-6E5227E5BBCA}"/>
    <cellStyle name="Normal 2 5 14" xfId="20602" xr:uid="{26D8A8CA-BBF3-4433-B7B1-7A047A5DBF23}"/>
    <cellStyle name="Normal 2 5 15" xfId="20603" xr:uid="{90369037-DFAB-483F-B880-E22B3032ED4D}"/>
    <cellStyle name="Normal 2 5 16" xfId="20604" xr:uid="{803131B6-EC16-4AB8-B23F-CB7AC59232EF}"/>
    <cellStyle name="Normal 2 5 2" xfId="20605" xr:uid="{5330A229-8636-438D-B7A0-4465E5B38A9E}"/>
    <cellStyle name="Normal 2 5 2 2" xfId="20606" xr:uid="{92E31CE1-25D1-4316-A4A5-BC5B0636BB38}"/>
    <cellStyle name="Normal 2 5 2 2 2" xfId="20607" xr:uid="{1C1AD7EA-8431-4794-9B30-FBC87CB7849B}"/>
    <cellStyle name="Normal 2 5 2 2 2 2" xfId="20608" xr:uid="{14D5DBC6-2C15-45E6-A248-CB604BD435E2}"/>
    <cellStyle name="Normal 2 5 2 2 2 3" xfId="20609" xr:uid="{7E541859-0F9B-4533-B69B-F553E4B5EAA8}"/>
    <cellStyle name="Normal 2 5 2 2 3" xfId="20610" xr:uid="{DF6C4D81-9A77-41D1-9D71-B09E8CDF520A}"/>
    <cellStyle name="Normal 2 5 2 2 4" xfId="20611" xr:uid="{6BB06008-C465-4F4D-B577-ECD7DD5B5869}"/>
    <cellStyle name="Normal 2 5 2 2 5" xfId="20612" xr:uid="{FEA0D354-A52F-4ABC-BF51-30F3091084AB}"/>
    <cellStyle name="Normal 2 5 2 3" xfId="20613" xr:uid="{6990FA3C-417A-400B-8898-203ADF2EF109}"/>
    <cellStyle name="Normal 2 5 3" xfId="20614" xr:uid="{EA57ACFF-8285-4479-B96F-BB815B3382D0}"/>
    <cellStyle name="Normal 2 5 4" xfId="20615" xr:uid="{459BE638-4750-4468-8228-F0839A451795}"/>
    <cellStyle name="Normal 2 5 4 2" xfId="20616" xr:uid="{E0468BA8-296F-47B4-A8E5-AC02F2DB07F1}"/>
    <cellStyle name="Normal 2 5 5" xfId="20617" xr:uid="{5238E007-238B-4073-99B9-B01EF8C7A03B}"/>
    <cellStyle name="Normal 2 5 5 2" xfId="20618" xr:uid="{34A83F65-70FE-4D17-82FD-BF530BFA65DC}"/>
    <cellStyle name="Normal 2 5 6" xfId="20619" xr:uid="{A338F54E-FA93-4807-9E2E-5EE7F067F076}"/>
    <cellStyle name="Normal 2 5 6 2" xfId="20620" xr:uid="{EBB7C9AB-59FD-4976-AF36-BAC31BC2E5C7}"/>
    <cellStyle name="Normal 2 5 7" xfId="20621" xr:uid="{515ECED3-DDE5-46C8-9954-FF0E4740F996}"/>
    <cellStyle name="Normal 2 5 8" xfId="20622" xr:uid="{6F64FDEF-9AFD-4374-A6AC-49EAFC90DA47}"/>
    <cellStyle name="Normal 2 5 8 2" xfId="20623" xr:uid="{00C5DF4F-C4E5-49C0-B761-1A126287C6F7}"/>
    <cellStyle name="Normal 2 5 9" xfId="20624" xr:uid="{4EED38CD-B0EF-4BB3-B493-92AE6C60215A}"/>
    <cellStyle name="Normal 2 50" xfId="42194" xr:uid="{6A7E9E36-D0C3-4B64-B9C2-14A85A3FDC40}"/>
    <cellStyle name="Normal 2 51" xfId="42420" xr:uid="{CCBEB398-FD7B-4C96-8BDE-4709C75FA92F}"/>
    <cellStyle name="Normal 2 52" xfId="42905" xr:uid="{6A1022FF-3244-4951-BE7B-2F625F79F4E1}"/>
    <cellStyle name="Normal 2 53" xfId="42917" xr:uid="{5E0A913D-DA77-435A-8DC8-E7EBB68C90E4}"/>
    <cellStyle name="Normal 2 54" xfId="42919" xr:uid="{9B1B3F23-EEE9-4CFF-93CC-31B739DE8B53}"/>
    <cellStyle name="Normal 2 55" xfId="42923" xr:uid="{9E602945-DBD0-449D-A59B-18B234E48FEC}"/>
    <cellStyle name="Normal 2 56" xfId="77" xr:uid="{FC18EAC2-8D4C-4A98-9732-0C45C23EB128}"/>
    <cellStyle name="Normal 2 6" xfId="20625" xr:uid="{9522810D-822E-4DE8-8436-31E6C3B65B1D}"/>
    <cellStyle name="Normal 2 6 10" xfId="20626" xr:uid="{840E4E54-67E9-433F-9D14-EF100F34A7D9}"/>
    <cellStyle name="Normal 2 6 11" xfId="20627" xr:uid="{545B8EA0-E978-429F-BCCE-61CA9A9EE6D0}"/>
    <cellStyle name="Normal 2 6 12" xfId="20628" xr:uid="{9CA24571-BF29-4BE4-9751-BAA3C4986715}"/>
    <cellStyle name="Normal 2 6 13" xfId="20629" xr:uid="{1581BFD0-7883-4DC5-A769-B9ED191029A2}"/>
    <cellStyle name="Normal 2 6 14" xfId="20630" xr:uid="{D9E8DC44-9F59-464E-82A9-E3BF352DD5DD}"/>
    <cellStyle name="Normal 2 6 15" xfId="20631" xr:uid="{7CCB982B-4FFC-4E24-8CB6-1C1B2D1E6AC0}"/>
    <cellStyle name="Normal 2 6 16" xfId="20632" xr:uid="{FB70BCCC-AD8F-439D-8320-FB315F51F9AA}"/>
    <cellStyle name="Normal 2 6 2" xfId="20633" xr:uid="{ACE0EB53-1D71-486A-BFBD-9A6CDD852EEC}"/>
    <cellStyle name="Normal 2 6 2 2" xfId="20634" xr:uid="{27CAA787-920C-4A8D-AE0F-E11CFCD2A8D6}"/>
    <cellStyle name="Normal 2 6 3" xfId="20635" xr:uid="{D1E58A9F-A616-4566-ABDE-41B1A314F2AB}"/>
    <cellStyle name="Normal 2 6 4" xfId="20636" xr:uid="{C703EF5E-5A7A-439E-B3D4-4277C6BE9A66}"/>
    <cellStyle name="Normal 2 6 4 2" xfId="20637" xr:uid="{71E63C88-FCB8-43BF-B444-973108E36FA1}"/>
    <cellStyle name="Normal 2 6 5" xfId="20638" xr:uid="{5CEA3196-D5EB-47BF-835B-480564A04321}"/>
    <cellStyle name="Normal 2 6 5 2" xfId="20639" xr:uid="{AD3EF177-7F9E-45F5-8B8C-C5A364F29B4E}"/>
    <cellStyle name="Normal 2 6 6" xfId="20640" xr:uid="{D64EA886-D869-4DCC-B99A-32B7E4DE342B}"/>
    <cellStyle name="Normal 2 6 6 2" xfId="20641" xr:uid="{BE8A721D-D90E-4E05-867D-0E6E5BDF9FDC}"/>
    <cellStyle name="Normal 2 6 7" xfId="20642" xr:uid="{A3022AE8-2344-4DA4-B44A-CAF122B19430}"/>
    <cellStyle name="Normal 2 6 8" xfId="20643" xr:uid="{B1A537C9-E7DF-43F1-AAA3-082D98C2F577}"/>
    <cellStyle name="Normal 2 6 8 2" xfId="20644" xr:uid="{DCE309AC-F519-448F-BE2D-9B94091C5600}"/>
    <cellStyle name="Normal 2 6 8 2 2" xfId="20645" xr:uid="{D0725356-5E87-41B5-BD96-54BF5B329738}"/>
    <cellStyle name="Normal 2 6 8 2 3" xfId="20646" xr:uid="{0DAD2869-AD8D-4D6D-931C-8FAE818F8209}"/>
    <cellStyle name="Normal 2 6 8 3" xfId="20647" xr:uid="{8BA5B0AB-B34D-4AA4-825F-F205A47957B0}"/>
    <cellStyle name="Normal 2 6 8 4" xfId="20648" xr:uid="{28340DC2-ED39-4A18-9823-56AA88AB170C}"/>
    <cellStyle name="Normal 2 6 8 5" xfId="20649" xr:uid="{47D9BCFC-177D-4F46-8501-0433D712F130}"/>
    <cellStyle name="Normal 2 6 9" xfId="20650" xr:uid="{CD3E66CF-A5BB-480B-893B-8CA18E2C7BE5}"/>
    <cellStyle name="Normal 2 6 9 2" xfId="20651" xr:uid="{A89B4850-D837-43B3-822B-7D6775B72C00}"/>
    <cellStyle name="Normal 2 7" xfId="20652" xr:uid="{3E818AF2-22D8-4C20-A174-B3C0A5564D21}"/>
    <cellStyle name="Normal 2 7 2" xfId="20653" xr:uid="{5493B77B-B9EE-4811-B562-E7E3B885B87C}"/>
    <cellStyle name="Normal 2 7 2 2" xfId="20654" xr:uid="{2E32C19A-073F-4E45-98A6-FE13CB5D5397}"/>
    <cellStyle name="Normal 2 7 3" xfId="20655" xr:uid="{0A76B03F-316E-496D-91C2-381ADCF1CB1F}"/>
    <cellStyle name="Normal 2 7 4" xfId="20656" xr:uid="{0EF2B361-F053-4B85-BFAD-BEAFC120191C}"/>
    <cellStyle name="Normal 2 7 4 2" xfId="20657" xr:uid="{D9C3BBF3-7FC0-4485-9B66-74EC65D437E0}"/>
    <cellStyle name="Normal 2 7 5" xfId="20658" xr:uid="{1E48E9AB-3E8F-41F2-B47A-127B32049D79}"/>
    <cellStyle name="Normal 2 7 5 2" xfId="20659" xr:uid="{9049E88D-3B2C-41B1-8679-7A93DD155296}"/>
    <cellStyle name="Normal 2 7 6" xfId="20660" xr:uid="{7B51EFF2-3435-42FE-81F6-F14F4BFB8143}"/>
    <cellStyle name="Normal 2 7 6 2" xfId="20661" xr:uid="{73493FBC-2A2F-4D09-B16E-A40C4D1D3E23}"/>
    <cellStyle name="Normal 2 7 7" xfId="20662" xr:uid="{37F4B67C-718E-4DCB-9476-29FEABECA10E}"/>
    <cellStyle name="Normal 2 8" xfId="20663" xr:uid="{C6A4E955-FB8E-453D-B851-D0746C86B7BB}"/>
    <cellStyle name="Normal 2 8 2" xfId="20664" xr:uid="{C4106ED7-72E7-4C72-871C-98499C080D2D}"/>
    <cellStyle name="Normal 2 8 2 2" xfId="20665" xr:uid="{498A9C95-994C-4F64-A4FA-3C0A29B83E87}"/>
    <cellStyle name="Normal 2 8 3" xfId="20666" xr:uid="{D6AE9A6A-0E20-475D-A556-EB939C6BDAC7}"/>
    <cellStyle name="Normal 2 8 4" xfId="20667" xr:uid="{3B26FA0C-E301-453C-9944-7A2A0D5CD9BB}"/>
    <cellStyle name="Normal 2 8 4 2" xfId="20668" xr:uid="{FCD2C0B3-1791-40D4-8DBB-BDB5E595AC7F}"/>
    <cellStyle name="Normal 2 8 5" xfId="20669" xr:uid="{5A24CA89-5C76-4012-B9E5-207FA8862441}"/>
    <cellStyle name="Normal 2 8 5 2" xfId="20670" xr:uid="{80EF38A9-3B98-4674-BDBF-EDA07FBF1130}"/>
    <cellStyle name="Normal 2 8 6" xfId="20671" xr:uid="{E4DC5C2F-1AD5-43FE-A1A5-FA0B80B318EF}"/>
    <cellStyle name="Normal 2 8 6 2" xfId="20672" xr:uid="{EC8E2EDE-239A-4823-8460-AF5615F1ED32}"/>
    <cellStyle name="Normal 2 8 7" xfId="20673" xr:uid="{0A614708-265B-4E9E-A220-BEA3DFA339BB}"/>
    <cellStyle name="Normal 2 9" xfId="20674" xr:uid="{CEEC1353-7C2F-435A-8185-738D69D03451}"/>
    <cellStyle name="Normal 2 9 2" xfId="20675" xr:uid="{BB57083C-BFA8-498C-9C6E-41A3A63CCA03}"/>
    <cellStyle name="Normal 2 9 2 2" xfId="20676" xr:uid="{41F47F3E-706F-4EBC-AEC5-74EA3AA855A5}"/>
    <cellStyle name="Normal 2 9 2 2 2" xfId="20677" xr:uid="{0CBB8BBA-84C2-496D-997F-7ADC1C6A1951}"/>
    <cellStyle name="Normal 2 9 2 2 2 2" xfId="20678" xr:uid="{0A84EBEB-D2BC-4851-BD41-8AC2021C83DE}"/>
    <cellStyle name="Normal 2 9 2 2 2 3" xfId="20679" xr:uid="{5ED75577-C836-4FF1-9B0D-F6F4AFE79B87}"/>
    <cellStyle name="Normal 2 9 2 2 3" xfId="20680" xr:uid="{F657EF9A-4281-4673-B7BB-B7A57486E0C0}"/>
    <cellStyle name="Normal 2 9 2 3" xfId="20681" xr:uid="{06152D46-1A5F-48AF-AEEA-1484D8EEB372}"/>
    <cellStyle name="Normal 2 9 2 3 2" xfId="20682" xr:uid="{68D226FA-2849-4115-AA8F-2883D1F4E101}"/>
    <cellStyle name="Normal 2 9 2 3 3" xfId="20683" xr:uid="{DBA397BD-3890-4590-AE2E-9BC3977971DA}"/>
    <cellStyle name="Normal 2 9 2 4" xfId="20684" xr:uid="{89CFCB04-E0D3-4B16-A1BE-DA8E65A51CC1}"/>
    <cellStyle name="Normal 2_Copy of Commissioning date correction" xfId="20685" xr:uid="{3102C2FD-8CBF-423B-BB5A-A0C16894E28E}"/>
    <cellStyle name="Normal 20" xfId="20686" xr:uid="{6F9CDBAD-6CE1-46CB-8FCD-A8B23BCDED0A}"/>
    <cellStyle name="Normal 20 10" xfId="20687" xr:uid="{4AB7E794-7CB0-4DAC-BA9B-A6BF2F0F68CD}"/>
    <cellStyle name="Normal 20 10 2" xfId="20688" xr:uid="{6815EBB3-ACB9-48FB-9A57-95723906B64D}"/>
    <cellStyle name="Normal 20 10 3" xfId="20689" xr:uid="{CE8C9E12-A651-4F99-B7E5-CE569743C468}"/>
    <cellStyle name="Normal 20 11" xfId="20690" xr:uid="{286FEFE5-834F-4DD8-98FA-D1717FAB032B}"/>
    <cellStyle name="Normal 20 11 2" xfId="20691" xr:uid="{9FB2BD50-B829-4149-971D-B0C4F2087047}"/>
    <cellStyle name="Normal 20 11 3" xfId="20692" xr:uid="{8045757E-5AD0-4208-ACD5-B8C2BECA873F}"/>
    <cellStyle name="Normal 20 12" xfId="20693" xr:uid="{6C411BC6-6FAF-462F-AED1-B7B79266FAAA}"/>
    <cellStyle name="Normal 20 12 2" xfId="20694" xr:uid="{14D15BEF-9122-4488-8A1E-D6FD25FCA304}"/>
    <cellStyle name="Normal 20 12 3" xfId="20695" xr:uid="{0518AAFD-5805-425F-BF99-7989F4CC6279}"/>
    <cellStyle name="Normal 20 13" xfId="20696" xr:uid="{949C1424-A866-4B91-B720-9AF3C0078F5D}"/>
    <cellStyle name="Normal 20 14" xfId="20697" xr:uid="{1AF0B1FC-F780-4CA4-835A-5F323BB0C92B}"/>
    <cellStyle name="Normal 20 14 2" xfId="20698" xr:uid="{D2A4869F-7333-4E71-A4B1-DBAE77C5E70E}"/>
    <cellStyle name="Normal 20 14 3" xfId="20699" xr:uid="{E662E9A9-E50B-4832-B9D7-ACB72BE17EF4}"/>
    <cellStyle name="Normal 20 15" xfId="20700" xr:uid="{45A101E9-FC41-403D-B8A2-5C1CE910E89B}"/>
    <cellStyle name="Normal 20 15 2" xfId="20701" xr:uid="{69E8D499-E22B-4226-BC36-739A886458E7}"/>
    <cellStyle name="Normal 20 15 3" xfId="20702" xr:uid="{7458B9DD-F7AE-49A1-88DD-4D55E1B85388}"/>
    <cellStyle name="Normal 20 16" xfId="20703" xr:uid="{BD779FDE-8645-4FB7-B358-DD1167E5CA52}"/>
    <cellStyle name="Normal 20 16 2" xfId="20704" xr:uid="{D19967CC-70DE-452E-B013-8E8392AD44E5}"/>
    <cellStyle name="Normal 20 16 3" xfId="20705" xr:uid="{D3C913EC-5B2F-40A7-A796-D34E9C152E6E}"/>
    <cellStyle name="Normal 20 17" xfId="20706" xr:uid="{6DAC90B8-39B9-4D32-ABE8-021716D35DE2}"/>
    <cellStyle name="Normal 20 17 2" xfId="20707" xr:uid="{DB5E0462-FA5A-420C-A3E3-B341F0585E87}"/>
    <cellStyle name="Normal 20 17 3" xfId="20708" xr:uid="{51902EDD-9E61-43C9-9072-574816AC99F6}"/>
    <cellStyle name="Normal 20 18" xfId="20709" xr:uid="{790D005C-CAB5-43F3-A13C-51C26C49614E}"/>
    <cellStyle name="Normal 20 18 2" xfId="20710" xr:uid="{43BC7F9D-AA8C-467D-8E78-B36D08E18512}"/>
    <cellStyle name="Normal 20 18 3" xfId="20711" xr:uid="{9DB94589-38EF-4528-94D9-1054A80967EE}"/>
    <cellStyle name="Normal 20 19" xfId="20712" xr:uid="{000BAB1B-6100-493A-8CB5-D29A56326C01}"/>
    <cellStyle name="Normal 20 2" xfId="20713" xr:uid="{B1FB3CFF-D9A0-4084-A794-EE15764FBD4F}"/>
    <cellStyle name="Normal 20 2 10" xfId="20714" xr:uid="{2865F587-16BA-4E8A-90D5-FB24A4E318A8}"/>
    <cellStyle name="Normal 20 2 10 2" xfId="20715" xr:uid="{278BB07E-5D16-44E6-8DDA-EB3E4FAEEE88}"/>
    <cellStyle name="Normal 20 2 10 3" xfId="20716" xr:uid="{543D7775-E539-463B-B06F-0706AEB65112}"/>
    <cellStyle name="Normal 20 2 11" xfId="20717" xr:uid="{FA95F9AC-8F63-43A7-8119-169A69EDCB8E}"/>
    <cellStyle name="Normal 20 2 11 2" xfId="20718" xr:uid="{11022D17-0EAE-4A66-9A20-91139E44242F}"/>
    <cellStyle name="Normal 20 2 11 3" xfId="20719" xr:uid="{21027E9D-190C-4E33-8974-9C7718B78DA4}"/>
    <cellStyle name="Normal 20 2 12" xfId="20720" xr:uid="{10782A70-818C-44D0-B305-AAACEC4A5EF7}"/>
    <cellStyle name="Normal 20 2 12 2" xfId="20721" xr:uid="{EE37C19B-1257-4AEE-A0B9-8C1334D1F86F}"/>
    <cellStyle name="Normal 20 2 12 3" xfId="20722" xr:uid="{A358E6E8-678F-4272-9962-77A1D8D10297}"/>
    <cellStyle name="Normal 20 2 13" xfId="20723" xr:uid="{3CFC196C-1C30-4F25-BE8B-6376D7623074}"/>
    <cellStyle name="Normal 20 2 13 2" xfId="20724" xr:uid="{E21E3A39-5866-403F-88F2-7A57B16CB955}"/>
    <cellStyle name="Normal 20 2 13 3" xfId="20725" xr:uid="{A7D41F91-313B-4B65-89A4-FB39D5B3DFE7}"/>
    <cellStyle name="Normal 20 2 14" xfId="20726" xr:uid="{DD2EC0C2-BA7A-42DC-92B1-C4922386689B}"/>
    <cellStyle name="Normal 20 2 14 2" xfId="20727" xr:uid="{A7ABEB7A-86A6-48F4-B694-0281975C9973}"/>
    <cellStyle name="Normal 20 2 14 3" xfId="20728" xr:uid="{A424EF32-43C4-4F52-8075-2B0363646628}"/>
    <cellStyle name="Normal 20 2 15" xfId="20729" xr:uid="{6A46E12A-E057-47BF-81A5-3DA06E242205}"/>
    <cellStyle name="Normal 20 2 15 2" xfId="20730" xr:uid="{0C7C611E-E0A1-4D21-883D-E269ECFC3DE1}"/>
    <cellStyle name="Normal 20 2 15 3" xfId="20731" xr:uid="{80154001-0998-4CD3-BD12-10AC20FCA865}"/>
    <cellStyle name="Normal 20 2 16" xfId="20732" xr:uid="{46A5DCA6-969B-4F97-BD70-C11597102A8F}"/>
    <cellStyle name="Normal 20 2 16 2" xfId="20733" xr:uid="{D21FC7E3-2F00-4EFF-9510-C0B3172CCCE3}"/>
    <cellStyle name="Normal 20 2 16 3" xfId="20734" xr:uid="{D435C69D-A4D0-49F8-9A65-275E9A141278}"/>
    <cellStyle name="Normal 20 2 17" xfId="20735" xr:uid="{31BE1939-770C-48C0-A47A-97E07B2D35D7}"/>
    <cellStyle name="Normal 20 2 17 2" xfId="20736" xr:uid="{25273863-0E7D-4629-9DDE-EF1A6809E8DC}"/>
    <cellStyle name="Normal 20 2 17 3" xfId="20737" xr:uid="{308F57BD-C4AC-4954-BCF6-955842B567CA}"/>
    <cellStyle name="Normal 20 2 18" xfId="20738" xr:uid="{6A10AA0E-0139-4F90-AACF-DF5EB6D7CDE6}"/>
    <cellStyle name="Normal 20 2 2" xfId="20739" xr:uid="{D985323C-7911-4ED4-8989-BEE63A0B6F04}"/>
    <cellStyle name="Normal 20 2 2 2" xfId="20740" xr:uid="{DBC70270-8BDA-4D46-B8B0-C4A305B7147F}"/>
    <cellStyle name="Normal 20 2 3" xfId="20741" xr:uid="{4BD77BD9-FADF-48E2-9E3D-1497E4848D58}"/>
    <cellStyle name="Normal 20 2 4" xfId="20742" xr:uid="{D79EA475-7FE5-46D7-B123-A75D352D67A8}"/>
    <cellStyle name="Normal 20 2 5" xfId="20743" xr:uid="{35744383-0CAD-49B7-866B-5960DC434E05}"/>
    <cellStyle name="Normal 20 2 6" xfId="20744" xr:uid="{CC53B8B5-5125-425B-A35E-86FE9BF17E80}"/>
    <cellStyle name="Normal 20 2 7" xfId="20745" xr:uid="{D5CAF73C-D114-46A5-97D4-5B698BF449A8}"/>
    <cellStyle name="Normal 20 2 8" xfId="20746" xr:uid="{E15B61A8-3C6A-45F1-9C75-17458BFB0C05}"/>
    <cellStyle name="Normal 20 2 8 2" xfId="20747" xr:uid="{FCA6FBEB-6F71-428A-A7CF-E7D205A6CAED}"/>
    <cellStyle name="Normal 20 2 9" xfId="20748" xr:uid="{1CDF44D4-5A4F-4F8E-BD15-A7A239A6BE7B}"/>
    <cellStyle name="Normal 20 2 9 2" xfId="20749" xr:uid="{A560545A-736D-43BF-99F8-11DBE0D27D0F}"/>
    <cellStyle name="Normal 20 2 9 3" xfId="20750" xr:uid="{19C5C440-0C28-4EDC-BE6C-1DDCE7902AC2}"/>
    <cellStyle name="Normal 20 3" xfId="20751" xr:uid="{8DEC8F6D-0DF9-4F6C-AF2C-CB895F2CB805}"/>
    <cellStyle name="Normal 20 3 10" xfId="20752" xr:uid="{9DDD9C14-5653-4C2C-800F-1EC2A472CDA3}"/>
    <cellStyle name="Normal 20 3 10 2" xfId="20753" xr:uid="{07E33F2F-AC0B-420F-ADE6-CA8823E14678}"/>
    <cellStyle name="Normal 20 3 10 3" xfId="20754" xr:uid="{7CE8ECBE-2DB6-49A5-88BC-9F02236AC29B}"/>
    <cellStyle name="Normal 20 3 11" xfId="20755" xr:uid="{B62C7C56-6A3D-494D-8D9B-55FAAABE17C1}"/>
    <cellStyle name="Normal 20 3 11 2" xfId="20756" xr:uid="{A60AD9A2-C34C-4628-9D0E-AEC5EBA38212}"/>
    <cellStyle name="Normal 20 3 11 3" xfId="20757" xr:uid="{ADC6576C-4118-4B4B-8F90-C4A7EFEC4520}"/>
    <cellStyle name="Normal 20 3 12" xfId="20758" xr:uid="{A33D2F86-28CF-47BB-90CD-58D977DF7358}"/>
    <cellStyle name="Normal 20 3 12 2" xfId="20759" xr:uid="{A54BFCED-0F00-436B-BB85-78DB556B44FE}"/>
    <cellStyle name="Normal 20 3 12 3" xfId="20760" xr:uid="{23843E71-356E-4102-BE55-28F436E3E3CA}"/>
    <cellStyle name="Normal 20 3 13" xfId="20761" xr:uid="{9942BE31-B6DD-4F65-B948-0D115EED9F17}"/>
    <cellStyle name="Normal 20 3 13 2" xfId="20762" xr:uid="{1854ACCC-C613-41AA-A1F5-731DF9731887}"/>
    <cellStyle name="Normal 20 3 13 3" xfId="20763" xr:uid="{B2A128BE-63CD-40C9-B438-01FE179753A7}"/>
    <cellStyle name="Normal 20 3 14" xfId="20764" xr:uid="{F777579C-C827-4B2A-BA4F-CE8365955A3B}"/>
    <cellStyle name="Normal 20 3 14 2" xfId="20765" xr:uid="{19CEC74B-447A-4244-A0C1-00E9B87B71DC}"/>
    <cellStyle name="Normal 20 3 14 3" xfId="20766" xr:uid="{01245494-28DA-492B-AE22-7CA0B6AA19DC}"/>
    <cellStyle name="Normal 20 3 15" xfId="20767" xr:uid="{703C74B2-5C15-4E8C-A608-39F4DDB91300}"/>
    <cellStyle name="Normal 20 3 15 2" xfId="20768" xr:uid="{89E580FB-8662-4200-B49F-7D1A8529EF2B}"/>
    <cellStyle name="Normal 20 3 15 3" xfId="20769" xr:uid="{814565BD-64D0-466A-BC94-0BA431314473}"/>
    <cellStyle name="Normal 20 3 16" xfId="20770" xr:uid="{20AD7535-0973-40DA-934F-3AF8FAA1575F}"/>
    <cellStyle name="Normal 20 3 16 2" xfId="20771" xr:uid="{9D9DEE4B-5D39-4A14-BBB1-95E4180984A0}"/>
    <cellStyle name="Normal 20 3 16 3" xfId="20772" xr:uid="{71554FAC-5784-46F1-A6D9-9B0C5F121F7B}"/>
    <cellStyle name="Normal 20 3 17" xfId="20773" xr:uid="{4ADF7CA5-6596-4EC1-B02B-E5AD814EAEA7}"/>
    <cellStyle name="Normal 20 3 17 2" xfId="20774" xr:uid="{2D29B67C-D97D-4BA3-B210-496E6140F8B8}"/>
    <cellStyle name="Normal 20 3 17 3" xfId="20775" xr:uid="{CC613A01-A53F-4E35-817C-FFC8FB5D788A}"/>
    <cellStyle name="Normal 20 3 18" xfId="20776" xr:uid="{36162570-2CDC-4DA2-8DAE-AB440AC10281}"/>
    <cellStyle name="Normal 20 3 2" xfId="20777" xr:uid="{0CB131EB-4D15-469B-84F4-F78F0E7722FE}"/>
    <cellStyle name="Normal 20 3 2 2" xfId="20778" xr:uid="{A333538E-D512-47D8-A0BC-270D82BD3243}"/>
    <cellStyle name="Normal 20 3 3" xfId="20779" xr:uid="{ABCAC9B1-18D9-4C57-9053-E9B59A9F034C}"/>
    <cellStyle name="Normal 20 3 4" xfId="20780" xr:uid="{8D8F38A2-0E11-44D4-BA1C-CF9E8DB0AC6A}"/>
    <cellStyle name="Normal 20 3 5" xfId="20781" xr:uid="{381B092D-1627-4CC1-9846-1C4DF3C225D5}"/>
    <cellStyle name="Normal 20 3 6" xfId="20782" xr:uid="{A27903BC-B6AB-4396-8D48-A2FFA7334801}"/>
    <cellStyle name="Normal 20 3 7" xfId="20783" xr:uid="{F9965C44-8579-4223-BAD5-7ABCEEC397B1}"/>
    <cellStyle name="Normal 20 3 8" xfId="20784" xr:uid="{CD804188-C255-48F0-8729-EF51159AEC04}"/>
    <cellStyle name="Normal 20 3 8 2" xfId="20785" xr:uid="{8565255E-1649-4368-AD73-0087E59F29CD}"/>
    <cellStyle name="Normal 20 3 9" xfId="20786" xr:uid="{EF3FD39F-A745-4A10-8A08-1A57BA4E4B87}"/>
    <cellStyle name="Normal 20 3 9 2" xfId="20787" xr:uid="{F632B24E-C84B-45EC-87E1-04FE5CFF0F1D}"/>
    <cellStyle name="Normal 20 3 9 3" xfId="20788" xr:uid="{BC06DE3F-4A63-4633-94D7-9EAD44F12877}"/>
    <cellStyle name="Normal 20 4" xfId="20789" xr:uid="{FADFD7BF-AB56-40A5-BECB-E81EF287E377}"/>
    <cellStyle name="Normal 20 4 2" xfId="20790" xr:uid="{ABC9692E-6889-448D-B09E-956F28E7E70C}"/>
    <cellStyle name="Normal 20 4 2 2" xfId="20791" xr:uid="{42714034-3F61-4467-93C0-A23B714F568D}"/>
    <cellStyle name="Normal 20 4 3" xfId="20792" xr:uid="{51ACC882-DAAD-428B-83EE-93BE1914BF7C}"/>
    <cellStyle name="Normal 20 4 4" xfId="20793" xr:uid="{1E2F33B2-1E78-4AD6-9012-00FCB4D10117}"/>
    <cellStyle name="Normal 20 4 5" xfId="20794" xr:uid="{629C353C-2AA2-4A69-941D-3EB573AD79CC}"/>
    <cellStyle name="Normal 20 4 6" xfId="20795" xr:uid="{7E6C4A7B-7EB8-4E37-9A54-6A40EFC5B270}"/>
    <cellStyle name="Normal 20 4 7" xfId="20796" xr:uid="{17945ED2-27F1-4E2F-8DC8-64980B39C9B4}"/>
    <cellStyle name="Normal 20 4 8" xfId="20797" xr:uid="{EB0336A4-4D3A-4938-898B-7D5F02F55EE0}"/>
    <cellStyle name="Normal 20 4 8 2" xfId="20798" xr:uid="{6EA50DEC-62F1-470E-B9B7-88F9AD45D0C8}"/>
    <cellStyle name="Normal 20 5" xfId="20799" xr:uid="{92E73C99-556D-476C-B4E2-1FB1BDB1E579}"/>
    <cellStyle name="Normal 20 5 2" xfId="20800" xr:uid="{5D77DDDB-ACD7-4F47-9193-8D7C2D2C55CE}"/>
    <cellStyle name="Normal 20 5 2 2" xfId="20801" xr:uid="{5EA9FD3D-2185-47C3-9126-AAFC1C007A7B}"/>
    <cellStyle name="Normal 20 5 3" xfId="20802" xr:uid="{88808881-8388-48E0-8007-E72ADD6989C2}"/>
    <cellStyle name="Normal 20 5 4" xfId="20803" xr:uid="{5C4D9C36-87CB-45DB-8AD8-0C68095C1788}"/>
    <cellStyle name="Normal 20 5 5" xfId="20804" xr:uid="{1969DAFA-5EF6-455E-803A-766EC1B3277B}"/>
    <cellStyle name="Normal 20 5 6" xfId="20805" xr:uid="{CFBB83A0-B7EE-43E4-A147-A3AE9BE6E208}"/>
    <cellStyle name="Normal 20 5 7" xfId="20806" xr:uid="{F008219F-950B-4238-940D-A2D7F98878FB}"/>
    <cellStyle name="Normal 20 5 8" xfId="20807" xr:uid="{0A64479D-6289-4F86-840A-D5EB5D334F57}"/>
    <cellStyle name="Normal 20 5 8 2" xfId="20808" xr:uid="{98C8AA46-1306-4EA7-B4EA-AAED370C88AD}"/>
    <cellStyle name="Normal 20 6" xfId="20809" xr:uid="{7AC68885-6C5A-470F-B9A2-92687207CA8D}"/>
    <cellStyle name="Normal 20 6 2" xfId="20810" xr:uid="{3148E582-7B4B-4119-9C70-C5D656B852FF}"/>
    <cellStyle name="Normal 20 6 2 2" xfId="20811" xr:uid="{AD33E063-7442-40B8-A879-B7048453A205}"/>
    <cellStyle name="Normal 20 6 3" xfId="20812" xr:uid="{79CD669C-ADCF-45D7-AE12-3422FCE4ABB6}"/>
    <cellStyle name="Normal 20 6 4" xfId="20813" xr:uid="{A090CD33-C99C-4F9B-B116-E7374384321C}"/>
    <cellStyle name="Normal 20 6 5" xfId="20814" xr:uid="{8746CD28-B4D8-4B82-8757-D3E679ABDB54}"/>
    <cellStyle name="Normal 20 6 6" xfId="20815" xr:uid="{B70D5E1C-408A-4E07-B38C-D7BD58634BF5}"/>
    <cellStyle name="Normal 20 6 7" xfId="20816" xr:uid="{4FD1505B-1BF1-4103-9015-AEEDD6DC8831}"/>
    <cellStyle name="Normal 20 6 8" xfId="20817" xr:uid="{D6056718-9785-4955-8D8A-FF5A6D64E703}"/>
    <cellStyle name="Normal 20 6 8 2" xfId="20818" xr:uid="{3948F0B6-4C14-4E86-BA45-DD18A9667E1E}"/>
    <cellStyle name="Normal 20 7" xfId="20819" xr:uid="{5F52F84A-B126-426F-A191-9D4A44191B0D}"/>
    <cellStyle name="Normal 20 8" xfId="20820" xr:uid="{D3D77FF6-251A-46F6-97D4-E35F5CC54BDA}"/>
    <cellStyle name="Normal 20 8 2" xfId="20821" xr:uid="{1549D762-1D28-4162-93B2-5997F2EF2D78}"/>
    <cellStyle name="Normal 20 9" xfId="20822" xr:uid="{2DCAE192-5938-4CCF-91A8-D0EA54601331}"/>
    <cellStyle name="Normal 20 9 2" xfId="20823" xr:uid="{96EA29C1-96D0-41F5-A7AF-2D162FC10E4F}"/>
    <cellStyle name="Normal 20 9 3" xfId="20824" xr:uid="{DD79BF11-95D2-43A0-813D-F97050A62266}"/>
    <cellStyle name="Normal 21" xfId="20825" xr:uid="{7AEF505A-5A9F-4220-B256-63D966D4FD4A}"/>
    <cellStyle name="Normal 21 10" xfId="20826" xr:uid="{C0AEA558-6E0D-4E7B-8912-C9F1A9F277D6}"/>
    <cellStyle name="Normal 21 10 2" xfId="20827" xr:uid="{CE87ECC0-C3FE-41FA-AE8A-04CDDF8E3261}"/>
    <cellStyle name="Normal 21 10 3" xfId="20828" xr:uid="{49824796-D16E-4CC0-A886-1134C8447B47}"/>
    <cellStyle name="Normal 21 11" xfId="20829" xr:uid="{B079D59B-0A4E-40BC-9AFC-40CF960143E1}"/>
    <cellStyle name="Normal 21 11 2" xfId="20830" xr:uid="{E1905561-31BA-428F-9F8F-F2FB753637DA}"/>
    <cellStyle name="Normal 21 11 3" xfId="20831" xr:uid="{6203199D-40DE-42BD-B3A5-A8E4578C50B8}"/>
    <cellStyle name="Normal 21 12" xfId="20832" xr:uid="{485EBE09-5578-483E-8924-976B059A25C7}"/>
    <cellStyle name="Normal 21 12 2" xfId="20833" xr:uid="{64C53160-58F3-43E5-82CA-DF2E63640DEB}"/>
    <cellStyle name="Normal 21 12 3" xfId="20834" xr:uid="{E2BFC567-C8C5-481C-AC38-E85BD81C19BF}"/>
    <cellStyle name="Normal 21 13" xfId="20835" xr:uid="{5ECEBBFD-6939-488E-870B-DD305D49CF21}"/>
    <cellStyle name="Normal 21 13 2" xfId="20836" xr:uid="{660A8CFF-C604-4815-941C-C7FE29CCBB33}"/>
    <cellStyle name="Normal 21 13 3" xfId="20837" xr:uid="{0530E158-387F-4346-9571-E42D792BB6F5}"/>
    <cellStyle name="Normal 21 14" xfId="20838" xr:uid="{A4D99BF7-C446-4E14-BDDA-1EE7F1E8C04D}"/>
    <cellStyle name="Normal 21 14 2" xfId="20839" xr:uid="{6AC7BE50-F8EA-4E60-A503-401DFA5837A4}"/>
    <cellStyle name="Normal 21 14 3" xfId="20840" xr:uid="{91E3427B-D177-4789-929E-366469101007}"/>
    <cellStyle name="Normal 21 15" xfId="20841" xr:uid="{A675C985-9D23-436E-9E98-5BD04DCA5D60}"/>
    <cellStyle name="Normal 21 15 2" xfId="20842" xr:uid="{093925A8-656B-4034-AA8A-D76B8F10DF06}"/>
    <cellStyle name="Normal 21 15 3" xfId="20843" xr:uid="{64B82467-CD0A-4C7C-8643-4E585AAB941E}"/>
    <cellStyle name="Normal 21 16" xfId="20844" xr:uid="{29C422F4-0ADA-464C-A64E-F616B1AD65AD}"/>
    <cellStyle name="Normal 21 16 2" xfId="20845" xr:uid="{E2E79535-9387-450B-8D7B-51427FA24B3F}"/>
    <cellStyle name="Normal 21 16 3" xfId="20846" xr:uid="{B11EA9B1-A1E9-436C-AF23-F1233ABBEC91}"/>
    <cellStyle name="Normal 21 17" xfId="20847" xr:uid="{805BD9B3-632A-4EA3-ACC0-09F83DFEA29B}"/>
    <cellStyle name="Normal 21 17 2" xfId="20848" xr:uid="{DE23BBFB-78A7-41E4-A164-5B59ED18B8C5}"/>
    <cellStyle name="Normal 21 17 3" xfId="20849" xr:uid="{67FEF203-D1DD-4B7E-B956-72DEAD542873}"/>
    <cellStyle name="Normal 21 18" xfId="20850" xr:uid="{2D853CD4-B9C4-4628-AE43-A37E909D2F18}"/>
    <cellStyle name="Normal 21 2" xfId="20851" xr:uid="{7ED5BFE2-DFC2-4E67-B85E-5B9E5B615696}"/>
    <cellStyle name="Normal 21 2 10" xfId="20852" xr:uid="{A1A90C17-1AB4-47F9-B1B1-E0A9110764E8}"/>
    <cellStyle name="Normal 21 2 10 2" xfId="20853" xr:uid="{D111BC59-36E4-4CC7-BE27-5C35264B3E83}"/>
    <cellStyle name="Normal 21 2 10 3" xfId="20854" xr:uid="{EA2C1939-B130-4461-8B07-032D34CE6D62}"/>
    <cellStyle name="Normal 21 2 11" xfId="20855" xr:uid="{554A2A16-5550-4B3B-8CFC-CD27C8810EDE}"/>
    <cellStyle name="Normal 21 2 11 2" xfId="20856" xr:uid="{F27326E0-AED9-4416-8762-11FCD6B4767D}"/>
    <cellStyle name="Normal 21 2 11 3" xfId="20857" xr:uid="{54446A02-8C55-40FC-ABD4-3280E0B22DFB}"/>
    <cellStyle name="Normal 21 2 12" xfId="20858" xr:uid="{38E16998-8035-40C7-88DE-B0772885E94F}"/>
    <cellStyle name="Normal 21 2 12 2" xfId="20859" xr:uid="{DB252D5A-168B-4326-8C69-E1F3D9983374}"/>
    <cellStyle name="Normal 21 2 12 3" xfId="20860" xr:uid="{98A1D2B4-DAD7-4477-AE95-2D6E4AE27B74}"/>
    <cellStyle name="Normal 21 2 13" xfId="20861" xr:uid="{3647F0C9-4922-49B4-843E-B81EF874B3A4}"/>
    <cellStyle name="Normal 21 2 13 2" xfId="20862" xr:uid="{C7966FBE-2DFB-43F4-BB2B-B714143129D5}"/>
    <cellStyle name="Normal 21 2 13 3" xfId="20863" xr:uid="{15013541-9F4C-4A07-A039-6A14CF6DE357}"/>
    <cellStyle name="Normal 21 2 14" xfId="20864" xr:uid="{15B2DA86-5764-4FE9-B5F7-EC9D0065B450}"/>
    <cellStyle name="Normal 21 2 14 2" xfId="20865" xr:uid="{469B032F-0878-4CD3-BCF2-E6D075916776}"/>
    <cellStyle name="Normal 21 2 14 3" xfId="20866" xr:uid="{6C0C68AC-8737-4382-92A1-1ECEE3248796}"/>
    <cellStyle name="Normal 21 2 15" xfId="20867" xr:uid="{D6E3FABD-1E4E-45FF-AC12-5BAC92E5EEEC}"/>
    <cellStyle name="Normal 21 2 15 2" xfId="20868" xr:uid="{34942918-6F8F-4A37-A927-D0DF68265C3B}"/>
    <cellStyle name="Normal 21 2 15 3" xfId="20869" xr:uid="{962D10BC-B0BC-400C-B3B0-3E6056870DF1}"/>
    <cellStyle name="Normal 21 2 16" xfId="20870" xr:uid="{C16352EA-5453-41EB-887C-1CFCF8315CF3}"/>
    <cellStyle name="Normal 21 2 16 2" xfId="20871" xr:uid="{0AF85E76-7BD6-4092-BD74-C687BAAF903D}"/>
    <cellStyle name="Normal 21 2 16 3" xfId="20872" xr:uid="{09155C9D-84AC-4E56-8A12-673EC1FF228B}"/>
    <cellStyle name="Normal 21 2 17" xfId="20873" xr:uid="{9B5A3833-CBBB-4A0E-BDBC-4FBD9B48B52D}"/>
    <cellStyle name="Normal 21 2 17 2" xfId="20874" xr:uid="{291B921E-04C9-4B91-8F45-CDC1A6C99049}"/>
    <cellStyle name="Normal 21 2 17 3" xfId="20875" xr:uid="{627F63B3-C42E-4F2E-8BE7-3092097F78A1}"/>
    <cellStyle name="Normal 21 2 18" xfId="20876" xr:uid="{43D9018C-4E4D-4249-BF24-48EAF1511605}"/>
    <cellStyle name="Normal 21 2 2" xfId="20877" xr:uid="{2355B93C-37F5-4771-AA50-92070464701D}"/>
    <cellStyle name="Normal 21 2 2 2" xfId="20878" xr:uid="{968573F1-C780-4812-A0B8-AC81906DD04A}"/>
    <cellStyle name="Normal 21 2 3" xfId="20879" xr:uid="{4771DD29-B955-46FF-AFCE-410D83259C35}"/>
    <cellStyle name="Normal 21 2 4" xfId="20880" xr:uid="{813A5BF4-F9CE-4C81-BFC0-49AA56D7B076}"/>
    <cellStyle name="Normal 21 2 5" xfId="20881" xr:uid="{D2886A64-BAF9-4E00-A46C-EEF7E24D1607}"/>
    <cellStyle name="Normal 21 2 6" xfId="20882" xr:uid="{CE68B8FA-9816-45E3-B82A-4E6119D3FC7A}"/>
    <cellStyle name="Normal 21 2 7" xfId="20883" xr:uid="{58B8516F-900B-48D5-AFF9-5E3DE205C20C}"/>
    <cellStyle name="Normal 21 2 8" xfId="20884" xr:uid="{098BE14B-198C-4EC5-A5F8-6FEA40A5E05E}"/>
    <cellStyle name="Normal 21 2 8 2" xfId="20885" xr:uid="{79E314B3-90CC-4DEC-8E99-C9AAA1E7F1B7}"/>
    <cellStyle name="Normal 21 2 9" xfId="20886" xr:uid="{6073CB6B-98CE-4884-8E20-57D0765BDEDF}"/>
    <cellStyle name="Normal 21 2 9 2" xfId="20887" xr:uid="{7ED0D598-0247-41DC-90BD-CE9E7332901F}"/>
    <cellStyle name="Normal 21 2 9 3" xfId="20888" xr:uid="{FDBDE18D-EB55-4309-BE4F-1AF513F09212}"/>
    <cellStyle name="Normal 21 3" xfId="20889" xr:uid="{7BC73C91-0BE5-44B3-BE90-279FAA0B72C5}"/>
    <cellStyle name="Normal 21 3 10" xfId="20890" xr:uid="{89C0E86D-5F99-4917-86C3-7D73035B6123}"/>
    <cellStyle name="Normal 21 3 10 2" xfId="20891" xr:uid="{BC760803-59D7-4927-8C1A-7DFFAF00CA0D}"/>
    <cellStyle name="Normal 21 3 10 3" xfId="20892" xr:uid="{520CAF0C-B772-4B62-9379-FB8804972953}"/>
    <cellStyle name="Normal 21 3 11" xfId="20893" xr:uid="{28182DBE-474F-4167-8214-71E84DAE5550}"/>
    <cellStyle name="Normal 21 3 11 2" xfId="20894" xr:uid="{49B1D147-16F4-4D4B-83BD-8786C85AF113}"/>
    <cellStyle name="Normal 21 3 11 3" xfId="20895" xr:uid="{7EDEA981-D2B5-4126-98D6-15276E6E490F}"/>
    <cellStyle name="Normal 21 3 12" xfId="20896" xr:uid="{D7FFDD11-5B66-455C-A777-4E5A6D17BFFE}"/>
    <cellStyle name="Normal 21 3 12 2" xfId="20897" xr:uid="{5642110B-EBF0-4C83-8DBA-9E4E3F9CDFC2}"/>
    <cellStyle name="Normal 21 3 12 3" xfId="20898" xr:uid="{0A3EC8C6-97F2-45C6-A22B-4DA622885D45}"/>
    <cellStyle name="Normal 21 3 13" xfId="20899" xr:uid="{72B5D375-E09C-4291-BDCC-FF25F38BD665}"/>
    <cellStyle name="Normal 21 3 13 2" xfId="20900" xr:uid="{F846B4CD-9935-4FBE-82D9-1EA615498544}"/>
    <cellStyle name="Normal 21 3 13 3" xfId="20901" xr:uid="{E4B60B62-5657-4ABD-89B9-E1AD1B260611}"/>
    <cellStyle name="Normal 21 3 14" xfId="20902" xr:uid="{1BF59C52-7DAF-4F64-B04B-E7C1D925D048}"/>
    <cellStyle name="Normal 21 3 14 2" xfId="20903" xr:uid="{384FCE1E-C23C-440D-A069-88736921A04B}"/>
    <cellStyle name="Normal 21 3 14 3" xfId="20904" xr:uid="{E8753464-6DA5-47BC-96F7-F99CDCBD9B78}"/>
    <cellStyle name="Normal 21 3 15" xfId="20905" xr:uid="{340CCDF7-FED9-4622-857D-F455BCE286C1}"/>
    <cellStyle name="Normal 21 3 15 2" xfId="20906" xr:uid="{5FFB57FD-B46B-4CF8-BA47-DEFA0E2BAF1D}"/>
    <cellStyle name="Normal 21 3 15 3" xfId="20907" xr:uid="{16494E0F-1C05-4E33-8439-F0B81C8AF50E}"/>
    <cellStyle name="Normal 21 3 16" xfId="20908" xr:uid="{061B268E-7088-4458-BD69-0CB02BBDD291}"/>
    <cellStyle name="Normal 21 3 16 2" xfId="20909" xr:uid="{1A317523-673A-4C06-9834-7F4429FD6263}"/>
    <cellStyle name="Normal 21 3 16 3" xfId="20910" xr:uid="{613794F2-5925-4BB6-AFF4-DA1B0E5DC7E2}"/>
    <cellStyle name="Normal 21 3 17" xfId="20911" xr:uid="{9ACC30FE-841D-45AA-8133-49116DD43438}"/>
    <cellStyle name="Normal 21 3 17 2" xfId="20912" xr:uid="{0F6B10CB-34E9-4516-B727-58190AB55A52}"/>
    <cellStyle name="Normal 21 3 17 3" xfId="20913" xr:uid="{C476A26B-A596-422B-BE9C-64E75610EE2A}"/>
    <cellStyle name="Normal 21 3 2" xfId="20914" xr:uid="{C9D8D906-A902-4537-A840-776591D52872}"/>
    <cellStyle name="Normal 21 3 2 2" xfId="20915" xr:uid="{04AB658C-6456-4456-84CB-C4B1341162E2}"/>
    <cellStyle name="Normal 21 3 3" xfId="20916" xr:uid="{7AA04D4F-6556-4AA5-B00D-3559774F56E9}"/>
    <cellStyle name="Normal 21 3 4" xfId="20917" xr:uid="{E0B4E43F-FD8F-40CF-9702-07A41FA6F943}"/>
    <cellStyle name="Normal 21 3 5" xfId="20918" xr:uid="{E0B8992C-120D-4EBA-BF50-488B7A7F94B4}"/>
    <cellStyle name="Normal 21 3 6" xfId="20919" xr:uid="{70173A69-E95F-4C71-A42D-520D7C0D5E77}"/>
    <cellStyle name="Normal 21 3 7" xfId="20920" xr:uid="{EB002DD0-1816-4CDA-958A-8F4B01EBD91E}"/>
    <cellStyle name="Normal 21 3 8" xfId="20921" xr:uid="{9F7F318E-6939-452C-ABF0-E0523E991FA1}"/>
    <cellStyle name="Normal 21 3 8 2" xfId="20922" xr:uid="{0D91FEAD-812D-440C-AE6D-89681166A358}"/>
    <cellStyle name="Normal 21 3 9" xfId="20923" xr:uid="{C5B330D9-FF62-4E72-834C-08DBC0C49685}"/>
    <cellStyle name="Normal 21 3 9 2" xfId="20924" xr:uid="{4CABF913-83FC-4F4C-B3EF-D4446D5B3564}"/>
    <cellStyle name="Normal 21 3 9 3" xfId="20925" xr:uid="{B44A0333-3228-40B0-AC95-E4FBBC386C35}"/>
    <cellStyle name="Normal 21 4" xfId="20926" xr:uid="{CCB473A3-748C-4ECD-9C83-42DFFAEB4A6E}"/>
    <cellStyle name="Normal 21 4 2" xfId="20927" xr:uid="{6124A033-79D3-495F-880B-08A017E03A12}"/>
    <cellStyle name="Normal 21 4 2 2" xfId="20928" xr:uid="{253D2305-9409-497D-AD21-F21A2BAFB3E5}"/>
    <cellStyle name="Normal 21 4 3" xfId="20929" xr:uid="{AB562322-8154-47EE-8483-1E7A271EDCEB}"/>
    <cellStyle name="Normal 21 4 4" xfId="20930" xr:uid="{F4C10341-C0CA-49EE-B2A4-E8F3AC898864}"/>
    <cellStyle name="Normal 21 4 5" xfId="20931" xr:uid="{5E7C2855-D81E-462E-917F-B0BC18DC2291}"/>
    <cellStyle name="Normal 21 4 6" xfId="20932" xr:uid="{934F34A1-9D86-4839-9D73-13715E1F2F69}"/>
    <cellStyle name="Normal 21 4 7" xfId="20933" xr:uid="{F251DFF5-AE8E-463B-B560-F45A3B4C429F}"/>
    <cellStyle name="Normal 21 4 8" xfId="20934" xr:uid="{714B47EA-DF66-43ED-8558-345698E2145D}"/>
    <cellStyle name="Normal 21 4 8 2" xfId="20935" xr:uid="{44B896F4-BA71-4061-9F0C-274DC386730B}"/>
    <cellStyle name="Normal 21 4 9" xfId="20936" xr:uid="{2BD5B1B7-9705-4484-B0CF-100BE86E06DC}"/>
    <cellStyle name="Normal 21 5" xfId="20937" xr:uid="{ED56A35A-9CAF-4F7C-BDC1-0B0402C1EE38}"/>
    <cellStyle name="Normal 21 5 2" xfId="20938" xr:uid="{C3AC338E-E30F-45B6-88B8-5A27D76FC12E}"/>
    <cellStyle name="Normal 21 5 2 2" xfId="20939" xr:uid="{25D3915B-19D9-487B-A3C1-541AA0EDB776}"/>
    <cellStyle name="Normal 21 5 3" xfId="20940" xr:uid="{F29E8E71-1C40-4B0F-8278-D9A8BED8CAB2}"/>
    <cellStyle name="Normal 21 5 4" xfId="20941" xr:uid="{FFAB1B2C-4817-44CA-8F16-9BC1BA53CC14}"/>
    <cellStyle name="Normal 21 5 5" xfId="20942" xr:uid="{5EEFB25D-1307-4F30-ADBB-73C2102545F3}"/>
    <cellStyle name="Normal 21 5 6" xfId="20943" xr:uid="{EB2AB88D-2ACB-436B-8326-A13699676C46}"/>
    <cellStyle name="Normal 21 5 7" xfId="20944" xr:uid="{48588EE9-D943-4551-9AAE-57698A30C018}"/>
    <cellStyle name="Normal 21 5 8" xfId="20945" xr:uid="{3E3C6458-A3E1-48DC-B225-D0025C376A9E}"/>
    <cellStyle name="Normal 21 5 8 2" xfId="20946" xr:uid="{A92F7EF8-1C4D-408A-8F02-356F2EB22278}"/>
    <cellStyle name="Normal 21 6" xfId="20947" xr:uid="{FBAE5202-055D-4BEE-9B7B-A29C92D1EE19}"/>
    <cellStyle name="Normal 21 6 2" xfId="20948" xr:uid="{82B00E91-BED9-490A-B814-793CE043ADF2}"/>
    <cellStyle name="Normal 21 6 2 2" xfId="20949" xr:uid="{559B95C5-6041-4270-82CF-39B96D2B95C7}"/>
    <cellStyle name="Normal 21 6 3" xfId="20950" xr:uid="{12B56CDA-AC3B-4623-B7E5-AD50EBA03CAB}"/>
    <cellStyle name="Normal 21 6 4" xfId="20951" xr:uid="{E8DE56E8-3EE7-4CF0-AD37-248BAF543A25}"/>
    <cellStyle name="Normal 21 6 5" xfId="20952" xr:uid="{E2E236F4-E242-4488-BD49-C962753D91C5}"/>
    <cellStyle name="Normal 21 6 6" xfId="20953" xr:uid="{8F53C619-A476-4863-89D4-E941657F6A1F}"/>
    <cellStyle name="Normal 21 6 7" xfId="20954" xr:uid="{1E2D956A-440E-4129-8F62-70D6B2F13BF7}"/>
    <cellStyle name="Normal 21 6 8" xfId="20955" xr:uid="{F25F310B-3203-4245-8B07-6EF621390615}"/>
    <cellStyle name="Normal 21 6 8 2" xfId="20956" xr:uid="{42F8B38F-CDB4-44AD-9493-68B8E58061BC}"/>
    <cellStyle name="Normal 21 7" xfId="20957" xr:uid="{8C97569D-2C3D-4E6A-81D4-C06FF7EB1269}"/>
    <cellStyle name="Normal 21 8" xfId="20958" xr:uid="{F22F8567-7036-4F3E-ACAB-AA262A2141F7}"/>
    <cellStyle name="Normal 21 8 2" xfId="20959" xr:uid="{47318D0D-978B-4176-966D-4633F2B8DEAB}"/>
    <cellStyle name="Normal 21 9" xfId="20960" xr:uid="{66FD83F9-F0EF-447C-814D-506247A20A9D}"/>
    <cellStyle name="Normal 21 9 2" xfId="20961" xr:uid="{592F6462-EE08-45EE-A3A4-D77582EA1444}"/>
    <cellStyle name="Normal 21 9 3" xfId="20962" xr:uid="{69390FEC-662F-41BB-8FAB-2B49EBA92A5D}"/>
    <cellStyle name="Normal 21_Scen_XBase" xfId="20963" xr:uid="{FDBD6132-0B05-4DBE-B7DD-92EE506E6217}"/>
    <cellStyle name="Normal 22" xfId="20964" xr:uid="{551EB06A-8CA7-4BB3-8BCC-EB5C52E060EC}"/>
    <cellStyle name="Normal 22 10" xfId="20965" xr:uid="{37745FE6-5DA6-4502-A014-48FD293E45CA}"/>
    <cellStyle name="Normal 22 11" xfId="20966" xr:uid="{8ECB9DD4-2784-46A9-A27A-60347CD4891D}"/>
    <cellStyle name="Normal 22 12" xfId="20967" xr:uid="{D85EBAE0-C9E7-48B8-B0DA-78DFADBEC9EC}"/>
    <cellStyle name="Normal 22 12 2" xfId="20968" xr:uid="{1535A5A1-9FB1-492B-8FBB-4B6CE79CDF96}"/>
    <cellStyle name="Normal 22 13" xfId="20969" xr:uid="{570CCA97-CD0E-433C-A3AA-2A123733D1DF}"/>
    <cellStyle name="Normal 22 13 2" xfId="20970" xr:uid="{9788B8DA-5DC2-4E84-BED8-35CB83D89C37}"/>
    <cellStyle name="Normal 22 13 3" xfId="20971" xr:uid="{B0606673-5106-435F-A112-4B259AD1959C}"/>
    <cellStyle name="Normal 22 14" xfId="20972" xr:uid="{395F5DF0-36A3-49F5-8898-93AE067CA204}"/>
    <cellStyle name="Normal 22 14 2" xfId="20973" xr:uid="{B812A956-410B-47D1-9990-27253F2E56E4}"/>
    <cellStyle name="Normal 22 14 3" xfId="20974" xr:uid="{BD513130-B870-4E43-99A9-8F8AE4384C9A}"/>
    <cellStyle name="Normal 22 15" xfId="20975" xr:uid="{B3134B89-C303-4E82-9C11-97F98B8B664C}"/>
    <cellStyle name="Normal 22 15 2" xfId="20976" xr:uid="{DC5DA15E-35EC-4FA0-A3A2-E7EBFE8C44A5}"/>
    <cellStyle name="Normal 22 15 3" xfId="20977" xr:uid="{762CE0E1-4698-44B6-BF7E-B2B546CCC816}"/>
    <cellStyle name="Normal 22 16" xfId="20978" xr:uid="{6E4A1040-A8E6-4779-A200-E3C3B72C58F2}"/>
    <cellStyle name="Normal 22 16 2" xfId="20979" xr:uid="{56F11190-3101-4F0A-A552-BFDF472D19E0}"/>
    <cellStyle name="Normal 22 16 3" xfId="20980" xr:uid="{6AA48DC9-16A5-4293-A257-CAAD3541ED0A}"/>
    <cellStyle name="Normal 22 17" xfId="20981" xr:uid="{9FFF0F01-47BB-44BF-8968-74226EFD897F}"/>
    <cellStyle name="Normal 22 17 2" xfId="20982" xr:uid="{31634186-FDED-497C-8BFA-A5FAF6AE51B0}"/>
    <cellStyle name="Normal 22 17 3" xfId="20983" xr:uid="{79101AFD-A433-4ADD-956B-B5E92C36B0DF}"/>
    <cellStyle name="Normal 22 18" xfId="20984" xr:uid="{B7A20F02-7F38-4F1C-A3F3-2C988D0DD806}"/>
    <cellStyle name="Normal 22 18 2" xfId="20985" xr:uid="{9DCD18E6-AF6C-4E11-AB29-A237351C0CF6}"/>
    <cellStyle name="Normal 22 18 3" xfId="20986" xr:uid="{1E7BCEBE-020A-4840-855F-87FB4110BFFA}"/>
    <cellStyle name="Normal 22 19" xfId="20987" xr:uid="{40FE6321-CF4F-4AD6-92FD-BD5C284238E6}"/>
    <cellStyle name="Normal 22 19 2" xfId="20988" xr:uid="{208C229B-0B7F-4906-A955-F37570A6DF29}"/>
    <cellStyle name="Normal 22 19 3" xfId="20989" xr:uid="{2028584D-040F-4596-848B-129010EB0C71}"/>
    <cellStyle name="Normal 22 2" xfId="20990" xr:uid="{0523A76F-ED15-40FA-A744-914664F3D150}"/>
    <cellStyle name="Normal 22 2 10" xfId="20991" xr:uid="{98144541-DA8C-483F-AC28-B5B91F2BACFA}"/>
    <cellStyle name="Normal 22 2 10 2" xfId="20992" xr:uid="{4F9C4392-4451-4CDB-854F-0217610C4223}"/>
    <cellStyle name="Normal 22 2 10 3" xfId="20993" xr:uid="{2B143706-D942-475B-A3D8-F3DAE3A2EF6A}"/>
    <cellStyle name="Normal 22 2 11" xfId="20994" xr:uid="{F4FC9051-A204-447B-95C6-5FF1CA2BA6C7}"/>
    <cellStyle name="Normal 22 2 11 2" xfId="20995" xr:uid="{F84485B3-6C12-40ED-B520-5AD0FA8B87D7}"/>
    <cellStyle name="Normal 22 2 11 3" xfId="20996" xr:uid="{10C91D6B-EF42-43FA-9F77-6A432D0EE71A}"/>
    <cellStyle name="Normal 22 2 12" xfId="20997" xr:uid="{C063911B-FDF6-4521-999F-F10288DA6366}"/>
    <cellStyle name="Normal 22 2 12 2" xfId="20998" xr:uid="{0644DEEC-5766-42F5-A775-89BE50C2740E}"/>
    <cellStyle name="Normal 22 2 12 3" xfId="20999" xr:uid="{D0A0B7CD-E1EA-417D-9777-F5A6B1093B02}"/>
    <cellStyle name="Normal 22 2 13" xfId="21000" xr:uid="{C47B948B-9611-40C3-A604-E77F15F9D802}"/>
    <cellStyle name="Normal 22 2 13 2" xfId="21001" xr:uid="{15A40A12-3040-4646-B435-19A4DF8AF909}"/>
    <cellStyle name="Normal 22 2 13 3" xfId="21002" xr:uid="{24DCF43A-92EC-4484-BC99-BC90327862F3}"/>
    <cellStyle name="Normal 22 2 14" xfId="21003" xr:uid="{F558D50F-1F98-4ECC-8C09-96D05895C931}"/>
    <cellStyle name="Normal 22 2 14 2" xfId="21004" xr:uid="{215430B9-2A6C-442E-B9D6-9E334E67713F}"/>
    <cellStyle name="Normal 22 2 14 3" xfId="21005" xr:uid="{53545CCA-A5C6-490F-A0E2-4AE69B1C7575}"/>
    <cellStyle name="Normal 22 2 15" xfId="21006" xr:uid="{5934C632-41F9-42A5-9B95-3A0C920944F1}"/>
    <cellStyle name="Normal 22 2 15 2" xfId="21007" xr:uid="{355D1F8D-32A6-4833-BBAE-1072A3A20A3C}"/>
    <cellStyle name="Normal 22 2 15 3" xfId="21008" xr:uid="{5E7D02AA-B0C4-4091-B71A-4382E14A0A93}"/>
    <cellStyle name="Normal 22 2 16" xfId="21009" xr:uid="{29AD13A4-7E1F-41A3-AF80-745ACC8564AB}"/>
    <cellStyle name="Normal 22 2 16 2" xfId="21010" xr:uid="{F56025DD-53C6-47B6-9A24-ABC26BDEA1DE}"/>
    <cellStyle name="Normal 22 2 16 3" xfId="21011" xr:uid="{626C4AF6-9F7C-49FD-82BB-F036218B0097}"/>
    <cellStyle name="Normal 22 2 17" xfId="21012" xr:uid="{4BE0DF3D-AA2D-4B59-82D7-8372F486BEDA}"/>
    <cellStyle name="Normal 22 2 17 2" xfId="21013" xr:uid="{54A6CA11-5C22-4F1C-A09F-3A082E4F9E91}"/>
    <cellStyle name="Normal 22 2 17 3" xfId="21014" xr:uid="{1DB305F6-7817-446D-8EA2-CC0CB2CF87CD}"/>
    <cellStyle name="Normal 22 2 2" xfId="21015" xr:uid="{4DBC1A11-65B6-4A6B-AB38-06C672A32B1E}"/>
    <cellStyle name="Normal 22 2 2 2" xfId="21016" xr:uid="{EFA59A45-7255-4006-80F5-1EDF15900374}"/>
    <cellStyle name="Normal 22 2 3" xfId="21017" xr:uid="{56766E34-CABC-4130-A9EC-A2E2051DD7DE}"/>
    <cellStyle name="Normal 22 2 4" xfId="21018" xr:uid="{0D3B3021-48C4-48D7-AC2E-062E74A97521}"/>
    <cellStyle name="Normal 22 2 5" xfId="21019" xr:uid="{7F9A5B43-5E54-4E59-93E4-6E490FD31845}"/>
    <cellStyle name="Normal 22 2 6" xfId="21020" xr:uid="{D5E14E71-67C5-45A1-89DC-E2834CDA90A4}"/>
    <cellStyle name="Normal 22 2 7" xfId="21021" xr:uid="{9471B06A-D406-4431-B0E9-B78AC9EC7C06}"/>
    <cellStyle name="Normal 22 2 8" xfId="21022" xr:uid="{F9F9B1A1-6E1D-42F8-A8FB-A24235019456}"/>
    <cellStyle name="Normal 22 2 8 2" xfId="21023" xr:uid="{3CA26BE8-3B2B-4AC0-8A32-C34500478ABB}"/>
    <cellStyle name="Normal 22 2 9" xfId="21024" xr:uid="{DB769BD6-384F-487D-A2D0-DD2E92F5EF86}"/>
    <cellStyle name="Normal 22 2 9 2" xfId="21025" xr:uid="{CC6E72B3-E463-4AE9-8859-14B6ACA611ED}"/>
    <cellStyle name="Normal 22 2 9 3" xfId="21026" xr:uid="{227A0C4B-6E02-49E7-AAB4-FEACEFC73F19}"/>
    <cellStyle name="Normal 22 20" xfId="21027" xr:uid="{49A308AA-30D9-49BE-890E-B269823835C7}"/>
    <cellStyle name="Normal 22 20 2" xfId="21028" xr:uid="{9BE1B28D-3068-4406-A11D-B4E603A838E1}"/>
    <cellStyle name="Normal 22 20 3" xfId="21029" xr:uid="{1788FF86-DAE8-4C2C-8678-F50BD6115F45}"/>
    <cellStyle name="Normal 22 21" xfId="21030" xr:uid="{2FB72BD7-E99F-44AB-B192-22E792FC987D}"/>
    <cellStyle name="Normal 22 21 2" xfId="21031" xr:uid="{1DF405D3-A115-4887-9F26-60D18E89A2AA}"/>
    <cellStyle name="Normal 22 21 3" xfId="21032" xr:uid="{57174AFF-8240-4970-86B2-FE765F7879C2}"/>
    <cellStyle name="Normal 22 22" xfId="21033" xr:uid="{60F4F82E-9312-4B07-8960-D9E61EF59265}"/>
    <cellStyle name="Normal 22 3" xfId="21034" xr:uid="{9794BB43-D53E-405B-BFC7-5B4A6286B227}"/>
    <cellStyle name="Normal 22 3 10" xfId="21035" xr:uid="{1FDE09E8-B344-412A-8A63-EB76D18F03E2}"/>
    <cellStyle name="Normal 22 3 10 2" xfId="21036" xr:uid="{E87485F4-D90A-4B1A-B9F2-93502BF1D899}"/>
    <cellStyle name="Normal 22 3 10 3" xfId="21037" xr:uid="{DA5E4D56-F563-4173-9EDA-C4D65693C4CA}"/>
    <cellStyle name="Normal 22 3 11" xfId="21038" xr:uid="{795FC750-479E-4071-ACA2-027267B5E83C}"/>
    <cellStyle name="Normal 22 3 11 2" xfId="21039" xr:uid="{507EB199-D359-4BBF-B0FA-AAA9E1FB6618}"/>
    <cellStyle name="Normal 22 3 11 3" xfId="21040" xr:uid="{C2B3B17E-EC51-4DAB-8FC9-B3F6B37F14B7}"/>
    <cellStyle name="Normal 22 3 12" xfId="21041" xr:uid="{6EEB719A-B7E4-4AB6-8DE1-B6C3D6474881}"/>
    <cellStyle name="Normal 22 3 12 2" xfId="21042" xr:uid="{773DF17E-E383-4D70-A3C7-393C648C017E}"/>
    <cellStyle name="Normal 22 3 12 3" xfId="21043" xr:uid="{A6DBD9B2-07B8-46C6-8768-977822CE975F}"/>
    <cellStyle name="Normal 22 3 13" xfId="21044" xr:uid="{785D7791-FC1C-457E-BE54-167569BD3718}"/>
    <cellStyle name="Normal 22 3 13 2" xfId="21045" xr:uid="{0C6B5D8F-B884-4C80-A355-5B3326BFD745}"/>
    <cellStyle name="Normal 22 3 13 3" xfId="21046" xr:uid="{78DD3846-42A5-45AD-978A-56C940BC4060}"/>
    <cellStyle name="Normal 22 3 14" xfId="21047" xr:uid="{D1C220EB-8AE5-42CC-8BFC-F25F2D32EACD}"/>
    <cellStyle name="Normal 22 3 14 2" xfId="21048" xr:uid="{0C7D1B5F-60D7-49BC-B31B-B120C1FBEC2F}"/>
    <cellStyle name="Normal 22 3 14 3" xfId="21049" xr:uid="{2F7FE832-828A-4110-8E95-E65D351ABC1D}"/>
    <cellStyle name="Normal 22 3 15" xfId="21050" xr:uid="{DA6BBFE4-E69F-437D-AC3C-29C85C0C659B}"/>
    <cellStyle name="Normal 22 3 15 2" xfId="21051" xr:uid="{B850ED93-39A5-4B2D-9E1D-F60E15A173FC}"/>
    <cellStyle name="Normal 22 3 15 3" xfId="21052" xr:uid="{049945DB-2CA3-4ABF-B3CE-724C8BA48E62}"/>
    <cellStyle name="Normal 22 3 16" xfId="21053" xr:uid="{664F5F85-C833-4C91-8995-C639EC9B0279}"/>
    <cellStyle name="Normal 22 3 16 2" xfId="21054" xr:uid="{06307582-2EE2-43C6-849C-80138C5AE070}"/>
    <cellStyle name="Normal 22 3 16 3" xfId="21055" xr:uid="{3A049327-6164-47FD-8D12-17214209BC63}"/>
    <cellStyle name="Normal 22 3 17" xfId="21056" xr:uid="{39006322-92EC-4618-B6EB-7B27AAA6B123}"/>
    <cellStyle name="Normal 22 3 17 2" xfId="21057" xr:uid="{C3961E2A-3FB1-4D59-BE7D-C1C354DA5A46}"/>
    <cellStyle name="Normal 22 3 17 3" xfId="21058" xr:uid="{471FBC11-645C-446F-A681-E2A9D12FA28C}"/>
    <cellStyle name="Normal 22 3 2" xfId="21059" xr:uid="{EB2B5490-F897-478F-B6BB-3FC23FBAA547}"/>
    <cellStyle name="Normal 22 3 2 2" xfId="21060" xr:uid="{80D96EBE-9A52-4626-A536-E725A0870AB4}"/>
    <cellStyle name="Normal 22 3 3" xfId="21061" xr:uid="{5D5A7505-0F33-4999-AB94-AE1BFD9AA4E9}"/>
    <cellStyle name="Normal 22 3 4" xfId="21062" xr:uid="{3309BDCD-0511-44CF-B029-949E12017A1C}"/>
    <cellStyle name="Normal 22 3 5" xfId="21063" xr:uid="{CCA56989-ED07-4159-A0CA-5B1ADB845B3F}"/>
    <cellStyle name="Normal 22 3 6" xfId="21064" xr:uid="{55CA6B9E-F876-4726-B89C-93F1298ACD3C}"/>
    <cellStyle name="Normal 22 3 7" xfId="21065" xr:uid="{A3D346F7-9AE8-4C81-B121-EF96BBE4CFEC}"/>
    <cellStyle name="Normal 22 3 8" xfId="21066" xr:uid="{18824B5D-9B60-4A9E-99FC-5A7ABA87FF04}"/>
    <cellStyle name="Normal 22 3 8 2" xfId="21067" xr:uid="{732FCF9C-A9DE-430F-8AD7-4E97339B8424}"/>
    <cellStyle name="Normal 22 3 9" xfId="21068" xr:uid="{2869D954-2ED5-44B0-BC79-08387C84D04B}"/>
    <cellStyle name="Normal 22 3 9 2" xfId="21069" xr:uid="{30183007-679A-43F7-9F2F-36DAFAA3BD06}"/>
    <cellStyle name="Normal 22 3 9 3" xfId="21070" xr:uid="{721D1B98-AA91-45DB-9F8F-52C931979E9A}"/>
    <cellStyle name="Normal 22 4" xfId="21071" xr:uid="{27B2F7B1-092D-4437-B5B0-2D5BB3E47201}"/>
    <cellStyle name="Normal 22 4 2" xfId="21072" xr:uid="{F2CE0EDD-E766-4DF0-A591-E4A136221ECD}"/>
    <cellStyle name="Normal 22 4 2 2" xfId="21073" xr:uid="{B76CD82C-CA4D-431B-B745-EE3B7F27CEBD}"/>
    <cellStyle name="Normal 22 4 3" xfId="21074" xr:uid="{C0E4398F-0984-450E-ABCA-4B3C92BCC35A}"/>
    <cellStyle name="Normal 22 4 4" xfId="21075" xr:uid="{4886E146-2184-4BE3-BF7D-F3EAA45CBB87}"/>
    <cellStyle name="Normal 22 4 5" xfId="21076" xr:uid="{6D8412DA-7D03-4B86-8FC3-2682D042F573}"/>
    <cellStyle name="Normal 22 4 6" xfId="21077" xr:uid="{EDFB75C1-514A-40E6-AE39-D24B03315E1F}"/>
    <cellStyle name="Normal 22 4 7" xfId="21078" xr:uid="{AE3F6E49-D395-45D9-BDB1-6F3E6607CCA1}"/>
    <cellStyle name="Normal 22 4 8" xfId="21079" xr:uid="{69DFF084-B3EE-409D-B940-D34D8FF3A44F}"/>
    <cellStyle name="Normal 22 4 8 2" xfId="21080" xr:uid="{CE3415D1-8EB0-4567-9585-D16340C6EF5F}"/>
    <cellStyle name="Normal 22 5" xfId="21081" xr:uid="{B3BADFBA-F7B5-4F32-8DB6-DC028C09BB65}"/>
    <cellStyle name="Normal 22 5 2" xfId="21082" xr:uid="{6B7B2348-B7EB-40F9-BFA8-28EB3DDE78FE}"/>
    <cellStyle name="Normal 22 5 2 2" xfId="21083" xr:uid="{598CC9D1-6E31-40F9-8C00-FFBBFC77D1A7}"/>
    <cellStyle name="Normal 22 5 3" xfId="21084" xr:uid="{EF8C56A7-AF66-4CA4-AE06-0E156A0E967B}"/>
    <cellStyle name="Normal 22 5 4" xfId="21085" xr:uid="{7C2978AF-396E-4149-B3C2-A6C57027765F}"/>
    <cellStyle name="Normal 22 5 5" xfId="21086" xr:uid="{2FA976E6-08A6-4FD3-9860-CB44A022E934}"/>
    <cellStyle name="Normal 22 5 6" xfId="21087" xr:uid="{196593D5-38A9-4C59-A547-7E9FC49C863D}"/>
    <cellStyle name="Normal 22 5 7" xfId="21088" xr:uid="{513F0DDE-2CDA-4E4C-9066-4407D043C1C8}"/>
    <cellStyle name="Normal 22 5 8" xfId="21089" xr:uid="{1E16555A-CD91-43B6-AA9F-02DC3B29AF9A}"/>
    <cellStyle name="Normal 22 5 8 2" xfId="21090" xr:uid="{76A5725C-ABBC-4D06-951D-DBA3957CE091}"/>
    <cellStyle name="Normal 22 6" xfId="21091" xr:uid="{3644EBB0-4538-49E6-9B4D-C77771705F6E}"/>
    <cellStyle name="Normal 22 6 2" xfId="21092" xr:uid="{60B1E261-6A11-4986-AFDF-A1D97D12176F}"/>
    <cellStyle name="Normal 22 6 2 2" xfId="21093" xr:uid="{9451407C-17D2-4530-AA02-D33CCC15943F}"/>
    <cellStyle name="Normal 22 6 3" xfId="21094" xr:uid="{83E2B8D2-E939-4FB8-94D3-48D5426052C5}"/>
    <cellStyle name="Normal 22 6 4" xfId="21095" xr:uid="{10C5C282-218F-4E65-8E06-E585E2B82C17}"/>
    <cellStyle name="Normal 22 6 5" xfId="21096" xr:uid="{16E8DAD4-060C-48BF-9296-0A369117855B}"/>
    <cellStyle name="Normal 22 6 6" xfId="21097" xr:uid="{A9884E48-9FB1-4202-B691-6660517E19E1}"/>
    <cellStyle name="Normal 22 6 7" xfId="21098" xr:uid="{8B370C5C-2C7D-409D-8E3D-F104E1C9CE4A}"/>
    <cellStyle name="Normal 22 6 8" xfId="21099" xr:uid="{090C6B7D-F3A5-42E6-BB1D-416A46D6B84B}"/>
    <cellStyle name="Normal 22 6 8 2" xfId="21100" xr:uid="{E009D9AA-4D15-470E-9638-85443193FF19}"/>
    <cellStyle name="Normal 22 7" xfId="21101" xr:uid="{0716C3AA-DB86-4484-A158-5EC2F0A78B3A}"/>
    <cellStyle name="Normal 22 8" xfId="21102" xr:uid="{81A0641F-05C3-4945-AC88-7151B1CE4CFC}"/>
    <cellStyle name="Normal 22 9" xfId="21103" xr:uid="{6E3D5B29-56A8-4DA1-99E9-7A4AFCAE521B}"/>
    <cellStyle name="Normal 23" xfId="21104" xr:uid="{0C9621C3-2298-405B-9C6E-89D256963BA1}"/>
    <cellStyle name="Normal 23 10" xfId="21105" xr:uid="{1692D640-68B0-4A42-BC1D-80F3F413FA1D}"/>
    <cellStyle name="Normal 23 10 2" xfId="21106" xr:uid="{1FDF8D17-347D-4B23-AC2F-1340BFEFBCC1}"/>
    <cellStyle name="Normal 23 10 3" xfId="21107" xr:uid="{B41F4B26-7ABA-4B60-9EEA-7588EFD1CF84}"/>
    <cellStyle name="Normal 23 11" xfId="21108" xr:uid="{C5AB2D03-2E83-4B75-A907-2CF248F40EF5}"/>
    <cellStyle name="Normal 23 11 2" xfId="21109" xr:uid="{9ED8683E-A877-47C9-B85F-F2A70657970B}"/>
    <cellStyle name="Normal 23 11 3" xfId="21110" xr:uid="{0C8E3873-CE54-4ABD-8C1C-BB81F457CFAE}"/>
    <cellStyle name="Normal 23 12" xfId="21111" xr:uid="{516E3C22-22D7-4B9D-AB8D-C0C9CD148AC8}"/>
    <cellStyle name="Normal 23 12 2" xfId="21112" xr:uid="{1C720069-7DB9-4407-9064-3C353C60F99F}"/>
    <cellStyle name="Normal 23 12 3" xfId="21113" xr:uid="{6068723E-FF0C-4D54-806F-090D0B38CAED}"/>
    <cellStyle name="Normal 23 13" xfId="21114" xr:uid="{BC251ACB-A2EA-4D04-BAD5-D745FF623DE0}"/>
    <cellStyle name="Normal 23 13 2" xfId="21115" xr:uid="{DFDF71A8-C040-4887-8979-19CDF412A42F}"/>
    <cellStyle name="Normal 23 13 3" xfId="21116" xr:uid="{D6CDE994-C4A8-4926-B8EA-5FBCF2541053}"/>
    <cellStyle name="Normal 23 14" xfId="21117" xr:uid="{85F0B0E7-A676-42E1-B9B3-40FA48B087E8}"/>
    <cellStyle name="Normal 23 14 2" xfId="21118" xr:uid="{1FFDD6B3-788D-42C6-8E20-F662D7660E3D}"/>
    <cellStyle name="Normal 23 14 3" xfId="21119" xr:uid="{FE59B409-1C1C-4284-8BFF-0376455650B7}"/>
    <cellStyle name="Normal 23 15" xfId="21120" xr:uid="{D599F691-BD44-42A9-B1CA-A9A884956CEF}"/>
    <cellStyle name="Normal 23 15 2" xfId="21121" xr:uid="{220B2116-C176-400E-B215-45FF283DAED8}"/>
    <cellStyle name="Normal 23 15 3" xfId="21122" xr:uid="{48DB07DD-5A78-46E8-B9A9-E0049D125E1C}"/>
    <cellStyle name="Normal 23 16" xfId="21123" xr:uid="{4485E293-582C-4E9F-BEF5-78EA0CDF4C4E}"/>
    <cellStyle name="Normal 23 16 2" xfId="21124" xr:uid="{A0DD5F0C-3B05-4E2B-AB88-3DBCFB8C16AB}"/>
    <cellStyle name="Normal 23 16 3" xfId="21125" xr:uid="{DCF1042C-E43B-4212-8682-DA2580B32863}"/>
    <cellStyle name="Normal 23 17" xfId="21126" xr:uid="{E50D377E-258D-47FD-8180-508FCC341C06}"/>
    <cellStyle name="Normal 23 17 2" xfId="21127" xr:uid="{1FF42A3E-CE7A-4D09-9786-5EDD6331792B}"/>
    <cellStyle name="Normal 23 17 3" xfId="21128" xr:uid="{4419C522-9023-44FA-BD20-FC7BF46E6BA6}"/>
    <cellStyle name="Normal 23 18" xfId="21129" xr:uid="{095FBC1E-0634-422D-BCE0-16DCDD7CEE9E}"/>
    <cellStyle name="Normal 23 2" xfId="21130" xr:uid="{97EDCCF7-E626-4CBE-A644-3A5D78F328F9}"/>
    <cellStyle name="Normal 23 2 10" xfId="21131" xr:uid="{632EC470-B876-4EE2-9197-97E6B4686D15}"/>
    <cellStyle name="Normal 23 2 10 2" xfId="21132" xr:uid="{1AF45BA5-1A3F-4145-A85A-05195876461E}"/>
    <cellStyle name="Normal 23 2 10 3" xfId="21133" xr:uid="{00711A9A-B720-43D6-B706-3F04AB65BECA}"/>
    <cellStyle name="Normal 23 2 11" xfId="21134" xr:uid="{46D34F31-26E5-4C3B-BA00-76B31B517C54}"/>
    <cellStyle name="Normal 23 2 11 2" xfId="21135" xr:uid="{308CA750-2DD6-48DC-979A-5DB7D8C91723}"/>
    <cellStyle name="Normal 23 2 11 3" xfId="21136" xr:uid="{9912E4E7-C27C-4FEB-81B9-1D3179E88A00}"/>
    <cellStyle name="Normal 23 2 12" xfId="21137" xr:uid="{64BF470D-04A0-4B1A-B527-48EA2CC2819E}"/>
    <cellStyle name="Normal 23 2 12 2" xfId="21138" xr:uid="{F9C255A8-292F-422D-AD8C-242F6AEE769E}"/>
    <cellStyle name="Normal 23 2 12 3" xfId="21139" xr:uid="{868E6452-9BF3-47CF-9344-46F8D353F0E9}"/>
    <cellStyle name="Normal 23 2 13" xfId="21140" xr:uid="{A5E3C304-3803-47DB-AD9B-15BD644D999A}"/>
    <cellStyle name="Normal 23 2 13 2" xfId="21141" xr:uid="{D41521F1-4CC8-4FC5-BA5B-684FD5BD4D39}"/>
    <cellStyle name="Normal 23 2 13 3" xfId="21142" xr:uid="{F7076283-6C73-468A-9E11-35E318650D11}"/>
    <cellStyle name="Normal 23 2 14" xfId="21143" xr:uid="{2FD2E16D-E998-4289-8683-9B06570A5D86}"/>
    <cellStyle name="Normal 23 2 14 2" xfId="21144" xr:uid="{551C66D3-735E-4AC1-A169-4B51671AA112}"/>
    <cellStyle name="Normal 23 2 14 3" xfId="21145" xr:uid="{D39ECE6B-6977-45E7-AF46-36153156F28F}"/>
    <cellStyle name="Normal 23 2 15" xfId="21146" xr:uid="{A0EEA7B9-62DB-4462-B677-438910B31777}"/>
    <cellStyle name="Normal 23 2 15 2" xfId="21147" xr:uid="{A5A03ED0-5F9B-4C40-AF01-9968A99C4943}"/>
    <cellStyle name="Normal 23 2 15 3" xfId="21148" xr:uid="{65F1123F-AE60-46F3-9C04-91ABADF4687D}"/>
    <cellStyle name="Normal 23 2 16" xfId="21149" xr:uid="{3FA22ACB-5D28-4095-9F67-734726F7B1D8}"/>
    <cellStyle name="Normal 23 2 16 2" xfId="21150" xr:uid="{9D9A9B9D-2D95-49E1-8B7A-B133EE50C529}"/>
    <cellStyle name="Normal 23 2 16 3" xfId="21151" xr:uid="{2B577118-F02A-4B68-BF02-4937FB1F1AE4}"/>
    <cellStyle name="Normal 23 2 17" xfId="21152" xr:uid="{E2C0B9BB-510F-4A87-8205-AB7127BE23C9}"/>
    <cellStyle name="Normal 23 2 17 2" xfId="21153" xr:uid="{32B26A34-8D26-42F0-8BD1-81B0270FB9D9}"/>
    <cellStyle name="Normal 23 2 17 3" xfId="21154" xr:uid="{31BFA0F5-C5F7-4B6B-961A-C4C3E18A3CBF}"/>
    <cellStyle name="Normal 23 2 2" xfId="21155" xr:uid="{0FFC109B-CA56-4DCC-9F01-E63AC3A7FAC7}"/>
    <cellStyle name="Normal 23 2 2 2" xfId="21156" xr:uid="{0A858767-CCD0-4A6F-B06C-4FE3C413E705}"/>
    <cellStyle name="Normal 23 2 3" xfId="21157" xr:uid="{CCEC5697-C480-4562-A14A-EA5EF81BAFC8}"/>
    <cellStyle name="Normal 23 2 4" xfId="21158" xr:uid="{313FF7C2-3731-4A00-8395-F3B0098125AC}"/>
    <cellStyle name="Normal 23 2 5" xfId="21159" xr:uid="{87F38B6C-507A-43CA-BE43-5228BBD489E4}"/>
    <cellStyle name="Normal 23 2 6" xfId="21160" xr:uid="{0B3C4C68-FE5E-421E-9715-6CED16440A20}"/>
    <cellStyle name="Normal 23 2 7" xfId="21161" xr:uid="{97274895-8C87-4118-8825-6BF01E780AD8}"/>
    <cellStyle name="Normal 23 2 8" xfId="21162" xr:uid="{D89D36C7-85AB-4E4D-9E02-4C1B4C7CEC98}"/>
    <cellStyle name="Normal 23 2 8 2" xfId="21163" xr:uid="{5B1AAA3F-7170-4176-9764-C2691CCF7869}"/>
    <cellStyle name="Normal 23 2 9" xfId="21164" xr:uid="{0B835F62-297E-4E8E-B8FB-2BCC693C8D6F}"/>
    <cellStyle name="Normal 23 2 9 2" xfId="21165" xr:uid="{066D74AD-8115-4962-A759-5CEF7B71A73E}"/>
    <cellStyle name="Normal 23 2 9 3" xfId="21166" xr:uid="{649D7E6A-F1F4-423D-BB00-18C5D6B7CB10}"/>
    <cellStyle name="Normal 23 3" xfId="21167" xr:uid="{EF8C06E5-C825-42AE-B145-D2A393ED564A}"/>
    <cellStyle name="Normal 23 3 10" xfId="21168" xr:uid="{FA8B2145-ED25-4AA6-818F-407B5DB8D4DB}"/>
    <cellStyle name="Normal 23 3 10 2" xfId="21169" xr:uid="{1768E652-CF1E-42AE-9EB2-AB40572EAA37}"/>
    <cellStyle name="Normal 23 3 10 3" xfId="21170" xr:uid="{04F63CC0-B226-44DA-B415-AE863CDC38B6}"/>
    <cellStyle name="Normal 23 3 11" xfId="21171" xr:uid="{751C133F-083E-4A22-9723-EB1FC8B13049}"/>
    <cellStyle name="Normal 23 3 11 2" xfId="21172" xr:uid="{A290B91B-B0EF-4DCD-B898-605A0B4190AD}"/>
    <cellStyle name="Normal 23 3 11 3" xfId="21173" xr:uid="{AC74F560-FFDC-4D04-9259-A47554C89696}"/>
    <cellStyle name="Normal 23 3 12" xfId="21174" xr:uid="{45BEF1B3-070F-4C97-AF93-757A7A10F2F8}"/>
    <cellStyle name="Normal 23 3 12 2" xfId="21175" xr:uid="{420190DD-3CF3-4B07-B78D-C485E7A6C760}"/>
    <cellStyle name="Normal 23 3 12 3" xfId="21176" xr:uid="{90BA52B5-4CD7-4CB0-8C22-0AA71D89C152}"/>
    <cellStyle name="Normal 23 3 13" xfId="21177" xr:uid="{A0520014-C044-4723-BD38-3184DB8604B2}"/>
    <cellStyle name="Normal 23 3 13 2" xfId="21178" xr:uid="{1DC17191-3238-406C-B272-3915F9AF9FDD}"/>
    <cellStyle name="Normal 23 3 13 3" xfId="21179" xr:uid="{20BAD373-4F1A-4DDF-8AC6-5AAE50285781}"/>
    <cellStyle name="Normal 23 3 14" xfId="21180" xr:uid="{CD1A0F52-E853-4F7D-BE6F-E68D9E09914F}"/>
    <cellStyle name="Normal 23 3 14 2" xfId="21181" xr:uid="{9ABAE423-A454-4A19-A619-6767027E6C80}"/>
    <cellStyle name="Normal 23 3 14 3" xfId="21182" xr:uid="{1C787144-F063-4148-BFD8-3712BB272C6B}"/>
    <cellStyle name="Normal 23 3 15" xfId="21183" xr:uid="{4CF9AFA1-97B3-4EDF-BF13-4BF0C148F461}"/>
    <cellStyle name="Normal 23 3 15 2" xfId="21184" xr:uid="{CC0D8503-F185-41D2-894A-DDAAA196647D}"/>
    <cellStyle name="Normal 23 3 15 3" xfId="21185" xr:uid="{BC94F395-C51D-448C-9598-3774FA58BB57}"/>
    <cellStyle name="Normal 23 3 16" xfId="21186" xr:uid="{86F8FCF1-3D0B-4C02-B621-C1C801ACFDBD}"/>
    <cellStyle name="Normal 23 3 16 2" xfId="21187" xr:uid="{440F8D57-D936-444C-BF13-F965DFCCD418}"/>
    <cellStyle name="Normal 23 3 16 3" xfId="21188" xr:uid="{26955D1F-90F3-46C2-B7AC-4DC7C499138D}"/>
    <cellStyle name="Normal 23 3 17" xfId="21189" xr:uid="{1DF8C498-21D9-4D1F-B971-E31743356CCB}"/>
    <cellStyle name="Normal 23 3 17 2" xfId="21190" xr:uid="{476CCB36-6823-4040-A815-7BB692A55478}"/>
    <cellStyle name="Normal 23 3 17 3" xfId="21191" xr:uid="{57E3278F-5CD0-4EFA-91D0-9B38A56C3938}"/>
    <cellStyle name="Normal 23 3 2" xfId="21192" xr:uid="{6C746B74-6C9C-421C-9518-A83B3F61A35F}"/>
    <cellStyle name="Normal 23 3 2 2" xfId="21193" xr:uid="{766DA002-7D45-4F2E-A199-3EC3A1611061}"/>
    <cellStyle name="Normal 23 3 3" xfId="21194" xr:uid="{6ADECAE0-14F2-4802-8C94-D5DE6DE1CC0C}"/>
    <cellStyle name="Normal 23 3 4" xfId="21195" xr:uid="{AA54738C-9383-4416-9FF1-6533ADEE5EC7}"/>
    <cellStyle name="Normal 23 3 5" xfId="21196" xr:uid="{E515A90C-6022-4FB3-923D-49A9D2F241C0}"/>
    <cellStyle name="Normal 23 3 6" xfId="21197" xr:uid="{85CE82D7-BC6C-4D69-87D8-FB8C531EAAB9}"/>
    <cellStyle name="Normal 23 3 7" xfId="21198" xr:uid="{9B716AB4-6576-42DA-AF0F-40A83CE64A49}"/>
    <cellStyle name="Normal 23 3 8" xfId="21199" xr:uid="{42FFDF7A-F311-4349-B3F8-6F3CB3AC0D85}"/>
    <cellStyle name="Normal 23 3 8 2" xfId="21200" xr:uid="{33742F95-6AFB-4255-8CDA-02351B0270CA}"/>
    <cellStyle name="Normal 23 3 9" xfId="21201" xr:uid="{BE71A482-9CAD-42FD-AD67-ABA7AB84A8A8}"/>
    <cellStyle name="Normal 23 3 9 2" xfId="21202" xr:uid="{BE7837EA-35CF-4D93-BEDA-92321E8AF30B}"/>
    <cellStyle name="Normal 23 3 9 3" xfId="21203" xr:uid="{2BFE72BA-E747-4523-80E5-043B7D9595AD}"/>
    <cellStyle name="Normal 23 4" xfId="21204" xr:uid="{278DD627-247B-4A89-8D8C-57808BD472D9}"/>
    <cellStyle name="Normal 23 4 2" xfId="21205" xr:uid="{CAF062C3-5E44-41D1-8023-36999F7B8947}"/>
    <cellStyle name="Normal 23 4 2 2" xfId="21206" xr:uid="{54AAAC2B-E5CD-40F5-9CF9-C6DF4C7EB75F}"/>
    <cellStyle name="Normal 23 4 3" xfId="21207" xr:uid="{D460A258-B8C7-43AB-A3E8-78AF3AC60AF9}"/>
    <cellStyle name="Normal 23 4 4" xfId="21208" xr:uid="{A16863B3-A77D-4A04-AF46-F0F6096E6B73}"/>
    <cellStyle name="Normal 23 4 5" xfId="21209" xr:uid="{E70A9950-9A65-4249-A1AD-F369C5353A41}"/>
    <cellStyle name="Normal 23 4 6" xfId="21210" xr:uid="{3E6D136A-132D-4F1C-823D-6E6964C0A291}"/>
    <cellStyle name="Normal 23 4 7" xfId="21211" xr:uid="{11B5D23E-34AD-4704-B2C1-BE0BB799F9F8}"/>
    <cellStyle name="Normal 23 4 8" xfId="21212" xr:uid="{625538C5-1BE5-4AF9-BB70-93122CBBD5EA}"/>
    <cellStyle name="Normal 23 4 8 2" xfId="21213" xr:uid="{37B857D8-4235-4A55-BF09-852F7C7ED2EF}"/>
    <cellStyle name="Normal 23 5" xfId="21214" xr:uid="{10787921-5A8E-4EEA-97D0-63CA0B9662AB}"/>
    <cellStyle name="Normal 23 5 2" xfId="21215" xr:uid="{BA6C8E63-C44E-4B53-8AFA-746C50CFE470}"/>
    <cellStyle name="Normal 23 5 2 2" xfId="21216" xr:uid="{EF87400E-8E8F-45BC-8154-BCD2F9F57D51}"/>
    <cellStyle name="Normal 23 5 3" xfId="21217" xr:uid="{8E0145CC-3B41-443A-B514-424713936D99}"/>
    <cellStyle name="Normal 23 5 4" xfId="21218" xr:uid="{4A8328D6-9ABC-4124-BE82-8EA321B3E678}"/>
    <cellStyle name="Normal 23 5 5" xfId="21219" xr:uid="{7C75F53A-381D-466C-8AE0-57D905CD4183}"/>
    <cellStyle name="Normal 23 5 6" xfId="21220" xr:uid="{A242E752-0483-412A-B057-36074B3B998C}"/>
    <cellStyle name="Normal 23 5 7" xfId="21221" xr:uid="{602D3693-F851-4FA0-B73E-D298CACA8C74}"/>
    <cellStyle name="Normal 23 5 8" xfId="21222" xr:uid="{55FFF8B0-58BC-48F2-8C8C-DDF17430CD0B}"/>
    <cellStyle name="Normal 23 5 8 2" xfId="21223" xr:uid="{BE522803-45A0-49FB-A9F2-AF222C5221AF}"/>
    <cellStyle name="Normal 23 6" xfId="21224" xr:uid="{CDD0D7C4-6979-42EF-B634-4D689A91A56B}"/>
    <cellStyle name="Normal 23 6 2" xfId="21225" xr:uid="{FD20F4A2-FCBC-4749-A8AD-19AB929EB28D}"/>
    <cellStyle name="Normal 23 6 2 2" xfId="21226" xr:uid="{A11CEB0C-25F2-4365-A605-1EDF7A492F53}"/>
    <cellStyle name="Normal 23 6 3" xfId="21227" xr:uid="{209ECAA4-6226-4BE9-93FD-4644A6F134CB}"/>
    <cellStyle name="Normal 23 6 4" xfId="21228" xr:uid="{AEBA9FF0-B023-43C0-B602-DBCDE4F16CDB}"/>
    <cellStyle name="Normal 23 6 5" xfId="21229" xr:uid="{A255DB78-CDF7-47BB-8FD2-BA8F4CFC94C0}"/>
    <cellStyle name="Normal 23 6 6" xfId="21230" xr:uid="{065B7818-2A85-4F46-8BDC-7A8CE00C6230}"/>
    <cellStyle name="Normal 23 6 7" xfId="21231" xr:uid="{5856FC04-454B-488C-943A-0045A544853B}"/>
    <cellStyle name="Normal 23 6 8" xfId="21232" xr:uid="{6B59D744-6C6C-4980-8F47-1D47EAA4B7F5}"/>
    <cellStyle name="Normal 23 6 8 2" xfId="21233" xr:uid="{8CBC7A11-8D88-4F2D-8141-AE2C89BC5B81}"/>
    <cellStyle name="Normal 23 7" xfId="21234" xr:uid="{48C16EF9-05BE-46DF-B42B-3C8EFA53AAC8}"/>
    <cellStyle name="Normal 23 8" xfId="21235" xr:uid="{AA9AA91B-C19A-40D1-8597-820920BC7ECC}"/>
    <cellStyle name="Normal 23 8 2" xfId="21236" xr:uid="{40B6C8C9-2825-46E3-8FC8-5A1DAD27D949}"/>
    <cellStyle name="Normal 23 9" xfId="21237" xr:uid="{CB8E065D-F4E2-4C5A-B319-AD1B0CA6438A}"/>
    <cellStyle name="Normal 23 9 2" xfId="21238" xr:uid="{62708291-338A-457E-B0FA-A2D2BD0FE4C1}"/>
    <cellStyle name="Normal 23 9 3" xfId="21239" xr:uid="{0E66FC58-B24B-418A-8209-3EB98229A9AA}"/>
    <cellStyle name="Normal 24" xfId="21240" xr:uid="{C3BDCB8A-CCD0-4924-8188-1B86FBACD005}"/>
    <cellStyle name="Normal 24 10" xfId="21241" xr:uid="{0B1926C6-CF29-47EC-BDD7-7EECB8B11AD2}"/>
    <cellStyle name="Normal 24 10 2" xfId="21242" xr:uid="{DA3F35DE-C206-49D5-9462-B15B65B1EF8F}"/>
    <cellStyle name="Normal 24 11" xfId="21243" xr:uid="{A5B65251-8085-48EB-8BBD-1811B5B30F6A}"/>
    <cellStyle name="Normal 24 11 2" xfId="21244" xr:uid="{13E6FCB4-1143-45AC-A080-83A266C1A38E}"/>
    <cellStyle name="Normal 24 12" xfId="21245" xr:uid="{42304476-539A-4A18-9B7F-9F04D28A1697}"/>
    <cellStyle name="Normal 24 12 2" xfId="21246" xr:uid="{9F8DF658-6794-483E-A411-A6F308B9BD93}"/>
    <cellStyle name="Normal 24 13" xfId="21247" xr:uid="{2A30FE18-6ED8-4F10-B8B0-D1E8E54AEA71}"/>
    <cellStyle name="Normal 24 13 2" xfId="21248" xr:uid="{F52E5A11-6877-4F47-83AA-A61C6C1DEC98}"/>
    <cellStyle name="Normal 24 13 3" xfId="21249" xr:uid="{DFED16FA-CE8B-428C-B91E-1FD9917ABFCA}"/>
    <cellStyle name="Normal 24 14" xfId="21250" xr:uid="{04C08F4C-6A56-445E-A5E5-B3315CD8A4A4}"/>
    <cellStyle name="Normal 24 14 2" xfId="21251" xr:uid="{93A6378B-A302-4189-9580-C977B69571D4}"/>
    <cellStyle name="Normal 24 14 3" xfId="21252" xr:uid="{AC624FA7-FECD-4553-98E9-6655792D132F}"/>
    <cellStyle name="Normal 24 14 4" xfId="21253" xr:uid="{C92912DB-D15A-44FA-B41A-1D156DBA09D2}"/>
    <cellStyle name="Normal 24 15" xfId="21254" xr:uid="{A8DBBC1B-DCEC-4B97-941E-7CA571A6853D}"/>
    <cellStyle name="Normal 24 15 2" xfId="21255" xr:uid="{70B83F5F-BF15-4E32-A31B-F04D8E6CA0F2}"/>
    <cellStyle name="Normal 24 15 3" xfId="21256" xr:uid="{FA0CC6EE-0F96-4BF1-A451-E318456D253D}"/>
    <cellStyle name="Normal 24 15 4" xfId="21257" xr:uid="{F32A7840-23DA-436D-A5B9-B1ECDD4AEA20}"/>
    <cellStyle name="Normal 24 16" xfId="21258" xr:uid="{A157A1DD-8D34-4F6D-8974-D2DFFB1576E5}"/>
    <cellStyle name="Normal 24 16 2" xfId="21259" xr:uid="{CF7CD20F-5AD6-46A9-95AD-D9C40F55A6BF}"/>
    <cellStyle name="Normal 24 16 3" xfId="21260" xr:uid="{4DB686C2-A1AC-4906-AE9F-6B087E0DDB6B}"/>
    <cellStyle name="Normal 24 16 4" xfId="21261" xr:uid="{3BF35CF8-4158-4ED6-9FAF-FC2E4ED919E8}"/>
    <cellStyle name="Normal 24 17" xfId="21262" xr:uid="{A99C263B-01EB-4027-8BF2-DCEF9A73BB40}"/>
    <cellStyle name="Normal 24 17 2" xfId="21263" xr:uid="{0E5E3249-E103-4A50-8B0B-2B2A124231F8}"/>
    <cellStyle name="Normal 24 17 3" xfId="21264" xr:uid="{08D074AA-A3D0-4757-B519-6E9A7957B3D9}"/>
    <cellStyle name="Normal 24 17 4" xfId="21265" xr:uid="{965E9715-C326-4186-AD79-82FEEFDF5C3F}"/>
    <cellStyle name="Normal 24 18" xfId="21266" xr:uid="{64B1D6E6-8E2A-432C-B872-1696A8319C82}"/>
    <cellStyle name="Normal 24 18 2" xfId="21267" xr:uid="{81AAEACC-8731-4268-9976-C92642EBEC91}"/>
    <cellStyle name="Normal 24 18 3" xfId="21268" xr:uid="{9F6D4B13-2C6D-4A3D-8B0D-E80AA9CD3795}"/>
    <cellStyle name="Normal 24 18 4" xfId="21269" xr:uid="{BDDA5166-40CB-45D9-99B0-3A9D0058D15A}"/>
    <cellStyle name="Normal 24 19" xfId="21270" xr:uid="{C46E2786-75EB-4DEB-877B-BE0A1B899A12}"/>
    <cellStyle name="Normal 24 19 2" xfId="21271" xr:uid="{74C15044-E418-4465-B4B7-DC01203183E6}"/>
    <cellStyle name="Normal 24 19 3" xfId="21272" xr:uid="{A4C9083E-5D49-45FE-8A16-FC3BCF83097A}"/>
    <cellStyle name="Normal 24 19 4" xfId="21273" xr:uid="{FDDA1A69-BCBD-48C7-9711-77F407A34EAF}"/>
    <cellStyle name="Normal 24 2" xfId="21274" xr:uid="{C28F6787-3152-4D0A-ACD8-8BEBE6284F11}"/>
    <cellStyle name="Normal 24 2 10" xfId="21275" xr:uid="{B5B40A0C-99C1-47F1-8D12-EEEDBBB84C20}"/>
    <cellStyle name="Normal 24 2 10 2" xfId="21276" xr:uid="{028856AE-E703-486B-88A5-F52C149C46E3}"/>
    <cellStyle name="Normal 24 2 10 3" xfId="21277" xr:uid="{8BDE3BF0-CFCC-42FE-B14C-896C22664241}"/>
    <cellStyle name="Normal 24 2 11" xfId="21278" xr:uid="{174F87F3-02BD-422C-B0E2-15F5393126AC}"/>
    <cellStyle name="Normal 24 2 11 2" xfId="21279" xr:uid="{E2D04E75-2302-4897-AA11-3388503FCEC2}"/>
    <cellStyle name="Normal 24 2 11 3" xfId="21280" xr:uid="{FA8865BA-E349-45EB-B0B6-A660F9C4E682}"/>
    <cellStyle name="Normal 24 2 12" xfId="21281" xr:uid="{CDD12386-E6F3-40D6-9311-ABEFB7E5C141}"/>
    <cellStyle name="Normal 24 2 12 2" xfId="21282" xr:uid="{7DBEADC7-7ECD-4148-896A-69AE9AF3E0E6}"/>
    <cellStyle name="Normal 24 2 12 3" xfId="21283" xr:uid="{89B8C08F-9846-48F3-9D95-29B7E4CED6E2}"/>
    <cellStyle name="Normal 24 2 13" xfId="21284" xr:uid="{A88EF306-970C-4328-A922-A4A370E31113}"/>
    <cellStyle name="Normal 24 2 13 2" xfId="21285" xr:uid="{06A4D10B-5F88-400F-9B1C-9CB906557672}"/>
    <cellStyle name="Normal 24 2 13 3" xfId="21286" xr:uid="{DA49ED8F-9522-40C8-961A-DB944FE814B0}"/>
    <cellStyle name="Normal 24 2 14" xfId="21287" xr:uid="{AC8BECE5-4BAD-45DA-91B5-BF7536905DBC}"/>
    <cellStyle name="Normal 24 2 14 2" xfId="21288" xr:uid="{B5131153-DA9D-4119-BA06-8675BE3E6E96}"/>
    <cellStyle name="Normal 24 2 14 3" xfId="21289" xr:uid="{864BEF95-2869-401D-859D-4B0CC1C347F2}"/>
    <cellStyle name="Normal 24 2 15" xfId="21290" xr:uid="{C3E65587-C386-445B-BEA5-E6AB5C52CDE6}"/>
    <cellStyle name="Normal 24 2 15 2" xfId="21291" xr:uid="{6E2F8FDC-F45B-4106-A918-9FD4015CFA29}"/>
    <cellStyle name="Normal 24 2 15 3" xfId="21292" xr:uid="{BDAF35C8-98A3-435C-BC5A-F9588B478211}"/>
    <cellStyle name="Normal 24 2 16" xfId="21293" xr:uid="{578A550D-95E0-4ED3-B219-38B8D7668A27}"/>
    <cellStyle name="Normal 24 2 16 2" xfId="21294" xr:uid="{5A6FB346-E571-4180-8100-85A4C7F6AC86}"/>
    <cellStyle name="Normal 24 2 16 3" xfId="21295" xr:uid="{151DB866-DEF4-420C-AF9B-D1C03CF79E6D}"/>
    <cellStyle name="Normal 24 2 17" xfId="21296" xr:uid="{8C75AA65-B225-47FD-BF47-203B86FFBAFD}"/>
    <cellStyle name="Normal 24 2 17 2" xfId="21297" xr:uid="{B2362E93-E91C-491F-814C-9A89E616DFB2}"/>
    <cellStyle name="Normal 24 2 17 3" xfId="21298" xr:uid="{9D6DF1B3-42E5-4324-92C1-5290F6BBD3C3}"/>
    <cellStyle name="Normal 24 2 18" xfId="21299" xr:uid="{C080A478-B045-499D-894F-34F68D1426DE}"/>
    <cellStyle name="Normal 24 2 2" xfId="21300" xr:uid="{5EAF1DF6-FF2E-45EC-8CE0-8B6C31DA0751}"/>
    <cellStyle name="Normal 24 2 2 2" xfId="21301" xr:uid="{959E570C-2142-4411-B3E0-7D488271E8EA}"/>
    <cellStyle name="Normal 24 2 3" xfId="21302" xr:uid="{D02281D1-61A5-4164-8C28-BB7991DC56C8}"/>
    <cellStyle name="Normal 24 2 4" xfId="21303" xr:uid="{F8D0D101-24B0-4587-A41D-39B995CF664B}"/>
    <cellStyle name="Normal 24 2 5" xfId="21304" xr:uid="{697006C3-41DE-4491-BF7B-2ED917C90F67}"/>
    <cellStyle name="Normal 24 2 6" xfId="21305" xr:uid="{68E2DFCB-C4A6-42D4-B1EE-AE0C16E5F640}"/>
    <cellStyle name="Normal 24 2 7" xfId="21306" xr:uid="{1B36F340-042F-4604-B484-D56A96E2DDE8}"/>
    <cellStyle name="Normal 24 2 8" xfId="21307" xr:uid="{CE3B2C00-4D9E-4569-8938-FA1638CDB05B}"/>
    <cellStyle name="Normal 24 2 8 2" xfId="21308" xr:uid="{509B7A61-DCB4-4F40-BA40-FB59AA678769}"/>
    <cellStyle name="Normal 24 2 9" xfId="21309" xr:uid="{EA5F6C72-86B5-4645-873C-24DF7C45C292}"/>
    <cellStyle name="Normal 24 2 9 2" xfId="21310" xr:uid="{6BDE6351-3FA6-42F3-AD06-54B7BB9A898A}"/>
    <cellStyle name="Normal 24 2 9 3" xfId="21311" xr:uid="{04553D94-24C5-4F7D-BE0F-E00F153067C7}"/>
    <cellStyle name="Normal 24 20" xfId="21312" xr:uid="{3FCC5F6F-0EB9-481E-B883-7EEDA11E459B}"/>
    <cellStyle name="Normal 24 20 2" xfId="21313" xr:uid="{8645A6C4-9692-4A08-A888-2A9CA5F07B88}"/>
    <cellStyle name="Normal 24 20 3" xfId="21314" xr:uid="{77BCB909-E7B1-4E8C-A676-CAB331530D06}"/>
    <cellStyle name="Normal 24 20 4" xfId="21315" xr:uid="{A96C205B-E7D2-4145-8731-1B16A8974E80}"/>
    <cellStyle name="Normal 24 21" xfId="21316" xr:uid="{89C97B22-8F6C-4FFC-990C-EA9E42865E4D}"/>
    <cellStyle name="Normal 24 21 2" xfId="21317" xr:uid="{0324D869-7343-420B-A7D7-A6154A75B4CC}"/>
    <cellStyle name="Normal 24 21 3" xfId="21318" xr:uid="{109E760A-102D-43F5-AEC4-000BE4561D74}"/>
    <cellStyle name="Normal 24 22" xfId="21319" xr:uid="{0ED298BD-8E3F-4BE0-9C8E-BEB06BEF9022}"/>
    <cellStyle name="Normal 24 22 2" xfId="21320" xr:uid="{5B4F3A2A-6270-4329-B978-FB7DEF467D74}"/>
    <cellStyle name="Normal 24 22 3" xfId="21321" xr:uid="{7BB6DA78-E6DA-47EB-9651-06D3D5AF37A0}"/>
    <cellStyle name="Normal 24 23" xfId="21322" xr:uid="{688FD59C-BDED-46C4-ABD9-3BDFCBDAE86F}"/>
    <cellStyle name="Normal 24 3" xfId="21323" xr:uid="{7BC2699C-5ACE-4E97-A38C-063401E47EE7}"/>
    <cellStyle name="Normal 24 3 10" xfId="21324" xr:uid="{33840F3C-3320-4D1A-BB1C-9E9B3AFC7101}"/>
    <cellStyle name="Normal 24 3 10 2" xfId="21325" xr:uid="{B9B68ABE-174C-4676-83F1-390CF20F4C07}"/>
    <cellStyle name="Normal 24 3 10 3" xfId="21326" xr:uid="{A81AA98B-BE38-4709-8B59-18D512DECC5C}"/>
    <cellStyle name="Normal 24 3 11" xfId="21327" xr:uid="{7A5F7E0E-61E7-4D73-9C9B-289E64F782E1}"/>
    <cellStyle name="Normal 24 3 11 2" xfId="21328" xr:uid="{D215C786-355C-4766-8AEB-9D1E900558FB}"/>
    <cellStyle name="Normal 24 3 11 3" xfId="21329" xr:uid="{E82B234D-D50B-485C-9159-D561D1185D39}"/>
    <cellStyle name="Normal 24 3 12" xfId="21330" xr:uid="{D28D5185-FC7D-4974-B822-5A866D21D4BF}"/>
    <cellStyle name="Normal 24 3 12 2" xfId="21331" xr:uid="{229D0FB4-39C6-4AD6-9978-D30F3A3DC5EF}"/>
    <cellStyle name="Normal 24 3 12 3" xfId="21332" xr:uid="{EC9F684C-F9A5-468E-8AE6-F6DEFEBEF291}"/>
    <cellStyle name="Normal 24 3 13" xfId="21333" xr:uid="{27A5023D-C5E4-4B5C-94D8-FCA77C4E5E30}"/>
    <cellStyle name="Normal 24 3 13 2" xfId="21334" xr:uid="{8024FBD1-9016-4267-8D31-25062058D68E}"/>
    <cellStyle name="Normal 24 3 13 3" xfId="21335" xr:uid="{CFADA828-61F4-4067-806F-052795EA6E5F}"/>
    <cellStyle name="Normal 24 3 14" xfId="21336" xr:uid="{DE8F8B45-3918-4EB4-9874-AAB691C78AFF}"/>
    <cellStyle name="Normal 24 3 14 2" xfId="21337" xr:uid="{B8FE18AD-3068-40FB-9570-B47C2A2D83E8}"/>
    <cellStyle name="Normal 24 3 14 3" xfId="21338" xr:uid="{642FC02B-21F7-4D6D-84BB-1A4915A7FEC4}"/>
    <cellStyle name="Normal 24 3 15" xfId="21339" xr:uid="{03F31202-DAED-49E8-9713-3505F59A1305}"/>
    <cellStyle name="Normal 24 3 15 2" xfId="21340" xr:uid="{782982C0-2879-4D06-B08C-19B4EFAED350}"/>
    <cellStyle name="Normal 24 3 15 3" xfId="21341" xr:uid="{73521988-3F43-4EE1-BA8F-2502CD87E8EB}"/>
    <cellStyle name="Normal 24 3 16" xfId="21342" xr:uid="{A3E5B991-1D88-478B-B934-77DC97B58FF4}"/>
    <cellStyle name="Normal 24 3 16 2" xfId="21343" xr:uid="{7450B513-54FB-44F6-BA15-3DBF5B7BBF35}"/>
    <cellStyle name="Normal 24 3 16 3" xfId="21344" xr:uid="{DFBEE094-61AC-46E9-9B78-613E9C64080D}"/>
    <cellStyle name="Normal 24 3 17" xfId="21345" xr:uid="{1E5364AE-54DF-4994-BACA-1B58B274C3DE}"/>
    <cellStyle name="Normal 24 3 17 2" xfId="21346" xr:uid="{B0A7D9DD-23E3-4D10-8813-A7AB40A175C2}"/>
    <cellStyle name="Normal 24 3 17 3" xfId="21347" xr:uid="{B813F066-15D8-4FD9-B91E-9CE186CADAA1}"/>
    <cellStyle name="Normal 24 3 18" xfId="21348" xr:uid="{21EF61A0-3225-4AB9-8376-8D97B8DD5F51}"/>
    <cellStyle name="Normal 24 3 2" xfId="21349" xr:uid="{7A4E1C97-E9E8-4309-AB2C-7E7C5967A54D}"/>
    <cellStyle name="Normal 24 3 2 2" xfId="21350" xr:uid="{541090D6-B4C4-4DE8-AD53-C115A45C4606}"/>
    <cellStyle name="Normal 24 3 3" xfId="21351" xr:uid="{65A3C57C-D88D-4253-9C46-FAF56293D0E4}"/>
    <cellStyle name="Normal 24 3 4" xfId="21352" xr:uid="{95618210-6411-457D-8B3E-8A6C9AE1C6A6}"/>
    <cellStyle name="Normal 24 3 5" xfId="21353" xr:uid="{321E001C-38FC-478F-9183-A66B04BF1E40}"/>
    <cellStyle name="Normal 24 3 6" xfId="21354" xr:uid="{DFFF6445-A159-42D8-98CD-B6F2CA4D9908}"/>
    <cellStyle name="Normal 24 3 7" xfId="21355" xr:uid="{90215176-2357-4F40-95C6-8711942B55A3}"/>
    <cellStyle name="Normal 24 3 8" xfId="21356" xr:uid="{6FE62068-DC87-437E-85DA-A3A0844F8136}"/>
    <cellStyle name="Normal 24 3 8 2" xfId="21357" xr:uid="{43D7B8ED-38B4-4B8B-8602-94167F59B1E5}"/>
    <cellStyle name="Normal 24 3 9" xfId="21358" xr:uid="{A4BAFF1A-89FC-4443-A54D-64DFEADC2804}"/>
    <cellStyle name="Normal 24 3 9 2" xfId="21359" xr:uid="{539D8A1C-2BE6-47C5-8B2F-4909BDEA6DDE}"/>
    <cellStyle name="Normal 24 3 9 3" xfId="21360" xr:uid="{F5EC7D2A-BADD-4FAE-B40B-21559F0BAE01}"/>
    <cellStyle name="Normal 24 4" xfId="21361" xr:uid="{B726C572-2CAF-4ADD-92F5-5D9CC5AF18F4}"/>
    <cellStyle name="Normal 24 4 2" xfId="21362" xr:uid="{15573860-BA40-41AE-B2D0-38F352272D74}"/>
    <cellStyle name="Normal 24 4 2 2" xfId="21363" xr:uid="{74944006-5048-413F-A79E-0E4671542654}"/>
    <cellStyle name="Normal 24 4 3" xfId="21364" xr:uid="{5D78E9B0-1E06-4250-94F0-DA71FD06DA49}"/>
    <cellStyle name="Normal 24 4 4" xfId="21365" xr:uid="{6D92789B-84CF-4A28-91FD-94D9F1627047}"/>
    <cellStyle name="Normal 24 4 5" xfId="21366" xr:uid="{BB838066-6384-4677-B672-2C4BC24108C5}"/>
    <cellStyle name="Normal 24 4 6" xfId="21367" xr:uid="{745F8443-11AD-4657-A31E-49F957667C1B}"/>
    <cellStyle name="Normal 24 4 7" xfId="21368" xr:uid="{2B43F3BF-8F72-4EDC-9571-5D606F9DDE11}"/>
    <cellStyle name="Normal 24 4 8" xfId="21369" xr:uid="{8CA4BCAF-F3C9-43A4-BEF8-66AB23F38BB8}"/>
    <cellStyle name="Normal 24 4 8 2" xfId="21370" xr:uid="{2B668B7B-EBCE-458C-93B6-3C490A98C939}"/>
    <cellStyle name="Normal 24 4 9" xfId="21371" xr:uid="{241DF09C-1DEC-4037-8E10-44881E21ED67}"/>
    <cellStyle name="Normal 24 5" xfId="21372" xr:uid="{60EC318C-8298-4824-9AD6-3CFD33E7E23E}"/>
    <cellStyle name="Normal 24 5 2" xfId="21373" xr:uid="{27E8FF83-159D-4B9C-B5BC-F020E827BF31}"/>
    <cellStyle name="Normal 24 5 2 2" xfId="21374" xr:uid="{83962FCF-ADFD-4994-816F-3EC677357FEA}"/>
    <cellStyle name="Normal 24 5 3" xfId="21375" xr:uid="{AE05AE01-B0ED-401D-820C-F3FD01190606}"/>
    <cellStyle name="Normal 24 5 4" xfId="21376" xr:uid="{223183E7-0712-4DFE-9F78-AA68375DD7B3}"/>
    <cellStyle name="Normal 24 5 5" xfId="21377" xr:uid="{9BD8CED7-72CF-40E0-A644-6BD6AF30F140}"/>
    <cellStyle name="Normal 24 5 6" xfId="21378" xr:uid="{CD48FACB-0F5E-4745-8BB7-2D1AEE47D062}"/>
    <cellStyle name="Normal 24 5 7" xfId="21379" xr:uid="{DC808DB8-EE44-4A3B-A61D-4A2A562F2403}"/>
    <cellStyle name="Normal 24 5 8" xfId="21380" xr:uid="{976274B9-2CAC-4BB5-9EC6-639F33808846}"/>
    <cellStyle name="Normal 24 5 8 2" xfId="21381" xr:uid="{D6FD54C8-35D2-4627-AFE8-448A6798994F}"/>
    <cellStyle name="Normal 24 5 9" xfId="21382" xr:uid="{A470DA2F-374A-42FF-A6A1-607A2A3278AE}"/>
    <cellStyle name="Normal 24 6" xfId="21383" xr:uid="{BA5A69CE-FBF4-4DD7-A864-60938C6E4BBD}"/>
    <cellStyle name="Normal 24 6 2" xfId="21384" xr:uid="{FD516721-FF68-452B-A0C2-B89B675542E8}"/>
    <cellStyle name="Normal 24 6 2 2" xfId="21385" xr:uid="{DA311E5B-70E9-4F96-8258-C123CB6DDD4C}"/>
    <cellStyle name="Normal 24 6 3" xfId="21386" xr:uid="{24891E01-BBBE-4E89-A1AE-E1CAB05D11C2}"/>
    <cellStyle name="Normal 24 6 4" xfId="21387" xr:uid="{34F3D6B3-9C8E-4E5F-935B-739C69079907}"/>
    <cellStyle name="Normal 24 6 5" xfId="21388" xr:uid="{69A0CAFC-D5BA-462A-99D0-083811761073}"/>
    <cellStyle name="Normal 24 6 6" xfId="21389" xr:uid="{E1FDB362-727E-48AB-9BE2-CB464359C783}"/>
    <cellStyle name="Normal 24 6 7" xfId="21390" xr:uid="{A0E52593-B116-4E76-B3FA-D87F3F3D6D1A}"/>
    <cellStyle name="Normal 24 6 8" xfId="21391" xr:uid="{7468E07B-04FF-47D7-9C86-BEF0FDE891BC}"/>
    <cellStyle name="Normal 24 6 8 2" xfId="21392" xr:uid="{CC90AA1D-C731-43B7-A813-1B39DB7F85F7}"/>
    <cellStyle name="Normal 24 6 9" xfId="21393" xr:uid="{E67668CA-CE05-4C82-950F-35B3113FDE7F}"/>
    <cellStyle name="Normal 24 7" xfId="21394" xr:uid="{A2755B70-1322-434B-BDA3-4627D86943DC}"/>
    <cellStyle name="Normal 24 7 2" xfId="21395" xr:uid="{D051576E-65A5-45D9-A678-B1DE714660AF}"/>
    <cellStyle name="Normal 24 7 3" xfId="21396" xr:uid="{CEF8400B-FB77-40CD-B2ED-F09F8BD4A7D9}"/>
    <cellStyle name="Normal 24 8" xfId="21397" xr:uid="{8BE8262F-DD3E-47F0-8BA6-0CF804E61D7F}"/>
    <cellStyle name="Normal 24 8 2" xfId="21398" xr:uid="{A761DD39-0CDD-483E-AD9B-FC5064934944}"/>
    <cellStyle name="Normal 24 9" xfId="21399" xr:uid="{CED65595-651B-45EF-BF3F-E280F86ABB3E}"/>
    <cellStyle name="Normal 24 9 2" xfId="21400" xr:uid="{15183C94-65C4-42F9-BC0A-2940EAA3A99C}"/>
    <cellStyle name="Normal 25" xfId="21401" xr:uid="{360D2412-365C-4EED-834E-B5053D612CB4}"/>
    <cellStyle name="Normal 25 10" xfId="21402" xr:uid="{4B366134-AD73-450A-A817-1A410E7783D2}"/>
    <cellStyle name="Normal 25 10 2" xfId="21403" xr:uid="{BD37F9FB-51E8-4043-8811-042136DEF8B3}"/>
    <cellStyle name="Normal 25 10 3" xfId="21404" xr:uid="{0F30FD1A-A9E3-4173-9E5A-8EB27B83E1DF}"/>
    <cellStyle name="Normal 25 11" xfId="21405" xr:uid="{42B50160-AE78-4C76-A604-E70605739A47}"/>
    <cellStyle name="Normal 25 11 2" xfId="21406" xr:uid="{57D0319B-8F22-4027-9F91-8A7277B42F29}"/>
    <cellStyle name="Normal 25 11 3" xfId="21407" xr:uid="{BDFD64CA-D969-4C3B-BD03-A8C0F2F97DAD}"/>
    <cellStyle name="Normal 25 12" xfId="21408" xr:uid="{CC8BF229-9189-40B3-B79E-CD48F402F73F}"/>
    <cellStyle name="Normal 25 12 2" xfId="21409" xr:uid="{62984D97-698C-40D5-8292-E47C05BB253F}"/>
    <cellStyle name="Normal 25 12 3" xfId="21410" xr:uid="{9D590685-D0AA-4DF7-87FD-0F1CC0650D86}"/>
    <cellStyle name="Normal 25 13" xfId="21411" xr:uid="{881F320F-EC34-46D2-8940-2FEF3DCBD23A}"/>
    <cellStyle name="Normal 25 13 2" xfId="21412" xr:uid="{650A937A-DC2D-4E18-930F-94B39E99D9AD}"/>
    <cellStyle name="Normal 25 13 3" xfId="21413" xr:uid="{793A88A3-1942-47AD-8528-93C585B2F9B4}"/>
    <cellStyle name="Normal 25 14" xfId="21414" xr:uid="{6F542DD8-5353-4393-B5D9-99325A19997A}"/>
    <cellStyle name="Normal 25 14 2" xfId="21415" xr:uid="{778327F6-99CF-4C74-BBEF-3FD08CDD8FD9}"/>
    <cellStyle name="Normal 25 14 3" xfId="21416" xr:uid="{0CD51BDC-FE45-4E81-83A9-29A357903D92}"/>
    <cellStyle name="Normal 25 15" xfId="21417" xr:uid="{4D9C91A8-ABA5-4B12-96C1-B4FFC49CCA4F}"/>
    <cellStyle name="Normal 25 15 2" xfId="21418" xr:uid="{7E9921DB-984A-404E-BE02-5A05BD4781A3}"/>
    <cellStyle name="Normal 25 15 3" xfId="21419" xr:uid="{FB009C53-FD0A-462B-94B6-4BF9B594CF76}"/>
    <cellStyle name="Normal 25 16" xfId="21420" xr:uid="{CBC267A5-1D27-4833-8EF1-579CF8850C67}"/>
    <cellStyle name="Normal 25 16 2" xfId="21421" xr:uid="{CDA0BE09-35C6-4D8A-A76B-C9AB4710C543}"/>
    <cellStyle name="Normal 25 16 3" xfId="21422" xr:uid="{215352C4-464F-4772-A220-2A3FB43B9AD7}"/>
    <cellStyle name="Normal 25 2" xfId="21423" xr:uid="{07013B83-AB43-46A3-A5EF-E9394AB7CEB8}"/>
    <cellStyle name="Normal 25 2 10" xfId="21424" xr:uid="{A5688EF4-7157-4500-B6B0-006A9B1C6E3F}"/>
    <cellStyle name="Normal 25 2 10 2" xfId="21425" xr:uid="{1CDF0727-1AB8-4F36-934B-08E0D27B41DD}"/>
    <cellStyle name="Normal 25 2 10 3" xfId="21426" xr:uid="{F9F1F213-1B4C-43EF-92F6-A660FA33B041}"/>
    <cellStyle name="Normal 25 2 11" xfId="21427" xr:uid="{380004D5-4B07-4E89-ACCD-1CECDA4B45A5}"/>
    <cellStyle name="Normal 25 2 11 2" xfId="21428" xr:uid="{4FC0CB4D-A4E2-47B9-83F6-0B8EF8C9E41E}"/>
    <cellStyle name="Normal 25 2 11 3" xfId="21429" xr:uid="{0BCB9582-DB91-491E-8262-15BF9FE2513A}"/>
    <cellStyle name="Normal 25 2 2" xfId="21430" xr:uid="{B6D3A3AF-C387-41DC-8F48-C60CB6D696A2}"/>
    <cellStyle name="Normal 25 2 3" xfId="21431" xr:uid="{AF211E4C-BD31-47A6-B4E0-A773953E3654}"/>
    <cellStyle name="Normal 25 2 3 2" xfId="21432" xr:uid="{A0D944DE-E362-4E6E-A6D2-0CA746B5D2A0}"/>
    <cellStyle name="Normal 25 2 3 3" xfId="21433" xr:uid="{E3399FA0-06F1-472B-B802-22634356FE73}"/>
    <cellStyle name="Normal 25 2 4" xfId="21434" xr:uid="{2FFFC6E4-41E4-498C-A21C-E36D41873476}"/>
    <cellStyle name="Normal 25 2 4 2" xfId="21435" xr:uid="{C6DAA2B2-86BB-4E3C-9CF1-0247396B44BE}"/>
    <cellStyle name="Normal 25 2 4 3" xfId="21436" xr:uid="{F93F8500-669F-46D8-9D02-929C6A10BE38}"/>
    <cellStyle name="Normal 25 2 5" xfId="21437" xr:uid="{29E5D161-EF09-4FF3-9798-D163BE56BA49}"/>
    <cellStyle name="Normal 25 2 5 2" xfId="21438" xr:uid="{C8F23464-7E07-46B9-BDA6-E3E7F917CF6C}"/>
    <cellStyle name="Normal 25 2 5 3" xfId="21439" xr:uid="{2120C638-87C0-4CC0-B02C-1F5E7D84E264}"/>
    <cellStyle name="Normal 25 2 6" xfId="21440" xr:uid="{CC7D6178-004E-4817-BBB8-A01B68B1E9DD}"/>
    <cellStyle name="Normal 25 2 6 2" xfId="21441" xr:uid="{67482F9D-17A6-43D8-8702-0B1ED07EF40B}"/>
    <cellStyle name="Normal 25 2 6 3" xfId="21442" xr:uid="{8DE3F7FB-5299-4774-858B-4A5A39EC6810}"/>
    <cellStyle name="Normal 25 2 7" xfId="21443" xr:uid="{6F1BE37B-91CC-4305-9BD5-5FEC89409975}"/>
    <cellStyle name="Normal 25 2 7 2" xfId="21444" xr:uid="{FF6588D7-DA4B-4481-B75F-ED78896AE9C5}"/>
    <cellStyle name="Normal 25 2 7 3" xfId="21445" xr:uid="{F0F15228-09BA-4750-9995-90E85B5A7CE1}"/>
    <cellStyle name="Normal 25 2 8" xfId="21446" xr:uid="{55FE1C9F-FA91-419E-A873-7631C76D1C62}"/>
    <cellStyle name="Normal 25 2 8 2" xfId="21447" xr:uid="{8F0E8D59-40FD-490D-BF01-EEF3E652860E}"/>
    <cellStyle name="Normal 25 2 8 3" xfId="21448" xr:uid="{28BF08AA-6E80-4F39-B4E2-EBED318910AC}"/>
    <cellStyle name="Normal 25 2 9" xfId="21449" xr:uid="{012CEE0E-F950-4B0A-AEE3-688ADF153D44}"/>
    <cellStyle name="Normal 25 2 9 2" xfId="21450" xr:uid="{18487053-75BF-4BAC-ADE5-65FB31DFE9B3}"/>
    <cellStyle name="Normal 25 2 9 3" xfId="21451" xr:uid="{D751C704-831D-4A60-81FD-7CF988501166}"/>
    <cellStyle name="Normal 25 3" xfId="21452" xr:uid="{D2BBB112-44DC-4264-9F8D-872AF485EDD1}"/>
    <cellStyle name="Normal 25 3 10" xfId="21453" xr:uid="{4E55572A-02FC-4A5E-98B0-AE78AC2755D7}"/>
    <cellStyle name="Normal 25 3 10 2" xfId="21454" xr:uid="{9AE7DAE2-E24A-4900-9B4C-0769458DE1D6}"/>
    <cellStyle name="Normal 25 3 10 3" xfId="21455" xr:uid="{C195D268-8EEC-4280-A970-2712F80B17D1}"/>
    <cellStyle name="Normal 25 3 2" xfId="21456" xr:uid="{DB3E9063-BD47-4311-835F-D67619AE0D6B}"/>
    <cellStyle name="Normal 25 3 2 2" xfId="21457" xr:uid="{51CD54B7-D1A4-4AFC-B827-ECEC13817D4F}"/>
    <cellStyle name="Normal 25 3 2 3" xfId="21458" xr:uid="{3110514C-83E1-407B-8C9B-A8EE3C9BD14F}"/>
    <cellStyle name="Normal 25 3 3" xfId="21459" xr:uid="{DDC1023A-33FA-4754-ABBF-09655BA04CD2}"/>
    <cellStyle name="Normal 25 3 3 2" xfId="21460" xr:uid="{CC64E69A-7A7E-4C54-81F3-CF4188FFE5A7}"/>
    <cellStyle name="Normal 25 3 3 3" xfId="21461" xr:uid="{B7B84534-3ADD-40BE-A8EA-40597EA03E06}"/>
    <cellStyle name="Normal 25 3 4" xfId="21462" xr:uid="{ACCB048B-03CD-4B3F-BA22-8092ED3E2E4B}"/>
    <cellStyle name="Normal 25 3 4 2" xfId="21463" xr:uid="{03376EF8-AB1B-4EA4-8555-AC30B106C0AD}"/>
    <cellStyle name="Normal 25 3 4 3" xfId="21464" xr:uid="{8A35BDCE-17DB-4E2F-998C-8F3238EBAC58}"/>
    <cellStyle name="Normal 25 3 5" xfId="21465" xr:uid="{20507780-A23A-4E05-916D-D4D3B6E6F343}"/>
    <cellStyle name="Normal 25 3 5 2" xfId="21466" xr:uid="{9EF7EA3B-BA9A-4721-9B1C-27B4349DA68D}"/>
    <cellStyle name="Normal 25 3 5 3" xfId="21467" xr:uid="{2A37B239-3A06-4F34-AEDD-6E881B78977A}"/>
    <cellStyle name="Normal 25 3 6" xfId="21468" xr:uid="{950FE31C-5820-49FC-8860-6AA21CBCB980}"/>
    <cellStyle name="Normal 25 3 6 2" xfId="21469" xr:uid="{4E8BF806-9D96-4069-B6A6-2F62EF0E7686}"/>
    <cellStyle name="Normal 25 3 6 3" xfId="21470" xr:uid="{22A24403-2FD2-41ED-B901-A9518F031D1D}"/>
    <cellStyle name="Normal 25 3 7" xfId="21471" xr:uid="{F04DD0D5-85E4-4E03-B5A4-59E1B6E848FE}"/>
    <cellStyle name="Normal 25 3 7 2" xfId="21472" xr:uid="{5C5C1493-D7AE-4455-AA82-6EE6CA57FCAA}"/>
    <cellStyle name="Normal 25 3 7 3" xfId="21473" xr:uid="{21B4794D-2E56-4BDA-9E0E-BC611D6875E7}"/>
    <cellStyle name="Normal 25 3 8" xfId="21474" xr:uid="{391D1F17-59AB-42F9-939A-B7268265EA45}"/>
    <cellStyle name="Normal 25 3 8 2" xfId="21475" xr:uid="{456164AE-6C28-43F4-B0A2-CAD78B10AA1E}"/>
    <cellStyle name="Normal 25 3 8 3" xfId="21476" xr:uid="{9BB61223-3C89-4536-A680-31B207826E2A}"/>
    <cellStyle name="Normal 25 3 9" xfId="21477" xr:uid="{0E9D60B5-0A51-4440-B328-878000E63A6F}"/>
    <cellStyle name="Normal 25 3 9 2" xfId="21478" xr:uid="{ED27DED8-EA9E-4041-B0E2-01856BC49666}"/>
    <cellStyle name="Normal 25 3 9 3" xfId="21479" xr:uid="{DE1FA53F-7999-4F3B-82C2-289751AEB4F9}"/>
    <cellStyle name="Normal 25 4" xfId="21480" xr:uid="{D5F29E93-C838-4402-A677-020D140D0E34}"/>
    <cellStyle name="Normal 25 5" xfId="21481" xr:uid="{E1889B52-424E-44B3-8F1F-9C3CC480743A}"/>
    <cellStyle name="Normal 25 6" xfId="21482" xr:uid="{9437A5EE-328A-4ECB-B6DA-4BB9646499E7}"/>
    <cellStyle name="Normal 25 7" xfId="21483" xr:uid="{66CD7895-87FE-45CE-ABEB-0AFEDC9391CC}"/>
    <cellStyle name="Normal 25 7 2" xfId="21484" xr:uid="{01C04B55-0C86-447A-8CA9-C918913FA5B6}"/>
    <cellStyle name="Normal 25 7 3" xfId="21485" xr:uid="{6083DD49-E683-4BD8-9FE1-C24B0E33BD33}"/>
    <cellStyle name="Normal 25 8" xfId="21486" xr:uid="{A9466144-AD70-4835-8003-F539779B5DB6}"/>
    <cellStyle name="Normal 25 8 2" xfId="21487" xr:uid="{E93CAB2B-9B79-44AD-A7F0-933FF3481468}"/>
    <cellStyle name="Normal 25 8 3" xfId="21488" xr:uid="{266F1E47-3A31-4958-890B-C2D2AE49830F}"/>
    <cellStyle name="Normal 25 9" xfId="21489" xr:uid="{E4A5712E-0C75-4667-BEFC-C9B161B6897B}"/>
    <cellStyle name="Normal 25 9 2" xfId="21490" xr:uid="{70DA1DBB-1D4D-4217-8B56-742559358388}"/>
    <cellStyle name="Normal 25 9 3" xfId="21491" xr:uid="{12C0702C-D2F3-4176-9712-66B64741166A}"/>
    <cellStyle name="Normal 26" xfId="21492" xr:uid="{B41245EC-CA42-43CE-89B4-E10267299ADC}"/>
    <cellStyle name="Normal 26 10" xfId="21493" xr:uid="{90399E82-99B1-44C5-87B6-2AEC61ACB8EE}"/>
    <cellStyle name="Normal 26 10 2" xfId="21494" xr:uid="{6D2D52B2-A932-4F94-B3C4-695265C4619D}"/>
    <cellStyle name="Normal 26 10 3" xfId="21495" xr:uid="{8DBB3D19-FAB7-48CE-9C37-555500DDE8F2}"/>
    <cellStyle name="Normal 26 11" xfId="21496" xr:uid="{6E99B8A4-83CF-44EE-9B40-DB04C82D67C2}"/>
    <cellStyle name="Normal 26 11 2" xfId="21497" xr:uid="{0BB9B400-6C96-488B-900D-E78AD2208CC8}"/>
    <cellStyle name="Normal 26 11 3" xfId="21498" xr:uid="{6763D28E-DCED-4BB0-AD5C-C3B0D2E638F9}"/>
    <cellStyle name="Normal 26 12" xfId="21499" xr:uid="{A1110330-4091-478A-91EC-23F9ADAA2196}"/>
    <cellStyle name="Normal 26 12 2" xfId="21500" xr:uid="{C6955F3F-4A0F-43EC-BBC4-A2C9A172CF54}"/>
    <cellStyle name="Normal 26 12 3" xfId="21501" xr:uid="{E5A3B419-A303-4D98-9A73-7E5491F4B763}"/>
    <cellStyle name="Normal 26 13" xfId="21502" xr:uid="{0BA67E69-F6FB-47CE-AC50-1A0FD3D159BE}"/>
    <cellStyle name="Normal 26 2" xfId="21503" xr:uid="{D377F31F-2171-4500-A126-09830DCE6FBA}"/>
    <cellStyle name="Normal 26 2 10" xfId="21504" xr:uid="{31EB1574-F078-4115-9178-13B614391EFC}"/>
    <cellStyle name="Normal 26 2 10 2" xfId="21505" xr:uid="{EBDCCDD8-1674-490F-9DBA-39D574799F20}"/>
    <cellStyle name="Normal 26 2 10 3" xfId="21506" xr:uid="{1E9F23BD-87D2-4D4E-89C3-E257755E6FAA}"/>
    <cellStyle name="Normal 26 2 11" xfId="21507" xr:uid="{E0D81E71-2E45-4D8D-BAFA-38EA72C9D98C}"/>
    <cellStyle name="Normal 26 2 12" xfId="21508" xr:uid="{77427B1A-0DE0-4555-B884-76EA027DAB4B}"/>
    <cellStyle name="Normal 26 2 13" xfId="21509" xr:uid="{FF791343-A978-4C4E-945C-8C1340473A55}"/>
    <cellStyle name="Normal 26 2 2" xfId="21510" xr:uid="{7937587E-3E02-42AA-92A1-95A50466AD01}"/>
    <cellStyle name="Normal 26 2 2 2" xfId="21511" xr:uid="{8337F08C-6A94-4464-B251-3492F53EF10F}"/>
    <cellStyle name="Normal 26 2 2 3" xfId="21512" xr:uid="{77C97CD6-F37E-4622-876C-1EBC31F5176A}"/>
    <cellStyle name="Normal 26 2 3" xfId="21513" xr:uid="{0B94CB8D-8614-4A19-81D4-4EB4226D8D06}"/>
    <cellStyle name="Normal 26 2 3 2" xfId="21514" xr:uid="{C064CF0B-DC42-426C-8B2C-9D2850DA0F91}"/>
    <cellStyle name="Normal 26 2 3 3" xfId="21515" xr:uid="{2DBC1F2C-01DC-4511-81A3-1D9C33972696}"/>
    <cellStyle name="Normal 26 2 4" xfId="21516" xr:uid="{97F159D8-4EAD-493C-B799-96E761DE925D}"/>
    <cellStyle name="Normal 26 2 4 2" xfId="21517" xr:uid="{25C1C9FF-A06C-4CB3-AA05-43A0F2AD5198}"/>
    <cellStyle name="Normal 26 2 4 3" xfId="21518" xr:uid="{DB204A72-86C4-4493-B76F-6B66DEA86FF0}"/>
    <cellStyle name="Normal 26 2 5" xfId="21519" xr:uid="{B5AB20F6-029A-499F-AF26-5ABB0A456B76}"/>
    <cellStyle name="Normal 26 2 5 2" xfId="21520" xr:uid="{83FF7A02-5F4E-4FC5-AB58-175F2CBA0614}"/>
    <cellStyle name="Normal 26 2 5 3" xfId="21521" xr:uid="{08DF761C-BE96-4C5A-A56B-0FD1F78D2A08}"/>
    <cellStyle name="Normal 26 2 6" xfId="21522" xr:uid="{8A8152AD-DC65-45D6-BCB1-CE8DCB6FAA9F}"/>
    <cellStyle name="Normal 26 2 6 2" xfId="21523" xr:uid="{34B54E79-A8FE-42DE-B328-51DB22443532}"/>
    <cellStyle name="Normal 26 2 6 3" xfId="21524" xr:uid="{102F2B2F-11D2-4A36-8BAE-B483CCDDB646}"/>
    <cellStyle name="Normal 26 2 7" xfId="21525" xr:uid="{8B1EA812-B215-4E2F-99BD-735C680B7022}"/>
    <cellStyle name="Normal 26 2 7 2" xfId="21526" xr:uid="{7B7841AB-1197-486B-8977-5C6EC8196941}"/>
    <cellStyle name="Normal 26 2 7 3" xfId="21527" xr:uid="{C5C51F0A-CD23-48EB-BE7B-8854590FBB1A}"/>
    <cellStyle name="Normal 26 2 8" xfId="21528" xr:uid="{A839CABB-9524-440B-BDCB-72088196A01E}"/>
    <cellStyle name="Normal 26 2 8 2" xfId="21529" xr:uid="{B01E949F-1432-41E5-85AE-4FBCAA483DC2}"/>
    <cellStyle name="Normal 26 2 8 3" xfId="21530" xr:uid="{74AB6B7A-CA85-4370-911E-A8D9B2523DD5}"/>
    <cellStyle name="Normal 26 2 9" xfId="21531" xr:uid="{6244DDFB-25DC-452C-89AC-8415F1FFBF13}"/>
    <cellStyle name="Normal 26 2 9 2" xfId="21532" xr:uid="{B9E6D02E-5FE2-4647-AD57-62F953029568}"/>
    <cellStyle name="Normal 26 2 9 3" xfId="21533" xr:uid="{72F25691-AAAF-40E6-BDF2-160072693C63}"/>
    <cellStyle name="Normal 26 3" xfId="21534" xr:uid="{78DBDE99-0A83-454E-BE3F-C8639B112118}"/>
    <cellStyle name="Normal 26 3 10" xfId="21535" xr:uid="{9E878088-8464-4112-A72A-9E03D8DB8FE3}"/>
    <cellStyle name="Normal 26 3 10 2" xfId="21536" xr:uid="{08DCB763-130C-42E0-B44D-D3B6969BD1E9}"/>
    <cellStyle name="Normal 26 3 10 3" xfId="21537" xr:uid="{6BBFD78E-19DD-4743-B7CC-F70772538B5F}"/>
    <cellStyle name="Normal 26 3 11" xfId="21538" xr:uid="{C43FA077-41A7-4B2F-9B0F-DFFBAF9B88AC}"/>
    <cellStyle name="Normal 26 3 12" xfId="21539" xr:uid="{FF3F3E25-813A-4199-9B1D-611B505B8E99}"/>
    <cellStyle name="Normal 26 3 13" xfId="21540" xr:uid="{CAAD0A1C-25B3-4D58-8E69-D0AF54D2CCEE}"/>
    <cellStyle name="Normal 26 3 2" xfId="21541" xr:uid="{9D7E9ED8-5F69-4D05-8432-DDC0147BB712}"/>
    <cellStyle name="Normal 26 3 2 2" xfId="21542" xr:uid="{3FD08D32-1221-4AD2-A208-211D1780BD8F}"/>
    <cellStyle name="Normal 26 3 2 3" xfId="21543" xr:uid="{7099A437-07C3-4F5B-A2CC-C8823EBD924C}"/>
    <cellStyle name="Normal 26 3 3" xfId="21544" xr:uid="{AA3AF418-BD8C-4BB8-A29C-BB1B5F934649}"/>
    <cellStyle name="Normal 26 3 3 2" xfId="21545" xr:uid="{85D96317-4505-439E-995B-3363D951467E}"/>
    <cellStyle name="Normal 26 3 3 3" xfId="21546" xr:uid="{A6EAAF41-E8A0-4F5B-9EF8-96D5D393B675}"/>
    <cellStyle name="Normal 26 3 4" xfId="21547" xr:uid="{39294F71-002A-4136-ADC3-FD7C3295470E}"/>
    <cellStyle name="Normal 26 3 4 2" xfId="21548" xr:uid="{240D63BB-4464-4AB3-AFBD-A024672F9701}"/>
    <cellStyle name="Normal 26 3 4 3" xfId="21549" xr:uid="{5F5EA03A-77B9-4281-BAAE-5439838589B8}"/>
    <cellStyle name="Normal 26 3 5" xfId="21550" xr:uid="{64D5EB9E-151C-4FE0-9172-2F226350AE88}"/>
    <cellStyle name="Normal 26 3 5 2" xfId="21551" xr:uid="{942EA03B-E135-4BBA-ACC0-BB0C65A1BE84}"/>
    <cellStyle name="Normal 26 3 5 3" xfId="21552" xr:uid="{3937C85E-191F-4345-B8D4-E517FDE16670}"/>
    <cellStyle name="Normal 26 3 6" xfId="21553" xr:uid="{508E4B12-5835-492B-A312-D7E647D01C51}"/>
    <cellStyle name="Normal 26 3 6 2" xfId="21554" xr:uid="{25B9DCEA-BA83-41AB-98E4-970B7D931563}"/>
    <cellStyle name="Normal 26 3 6 3" xfId="21555" xr:uid="{95BDF0FB-73D3-455E-8A21-543911046830}"/>
    <cellStyle name="Normal 26 3 7" xfId="21556" xr:uid="{1B90D45B-7B4F-4CC4-8E33-3622228FC9BB}"/>
    <cellStyle name="Normal 26 3 7 2" xfId="21557" xr:uid="{4E10E061-600E-48F3-8F1F-F90AB711BFC6}"/>
    <cellStyle name="Normal 26 3 7 3" xfId="21558" xr:uid="{9DCA3C7F-4996-4660-85B1-893AFCA219E8}"/>
    <cellStyle name="Normal 26 3 8" xfId="21559" xr:uid="{7F678E02-1E7C-4221-AEBB-69B6122308CB}"/>
    <cellStyle name="Normal 26 3 8 2" xfId="21560" xr:uid="{85899E37-AE36-4B28-8505-FFBDD6C46FD6}"/>
    <cellStyle name="Normal 26 3 8 3" xfId="21561" xr:uid="{92C8774D-4082-4FA0-83A9-644C34535BDF}"/>
    <cellStyle name="Normal 26 3 9" xfId="21562" xr:uid="{78774E36-8DF8-41CF-85F0-FF9E10A24B61}"/>
    <cellStyle name="Normal 26 3 9 2" xfId="21563" xr:uid="{3C151102-61DA-4EE4-A381-EBD93E1C1DB4}"/>
    <cellStyle name="Normal 26 3 9 3" xfId="21564" xr:uid="{A5A263E9-3D7E-47B0-9BB5-2AB7ADAD1E90}"/>
    <cellStyle name="Normal 26 4" xfId="21565" xr:uid="{EC50B342-A992-4595-9E1E-4D44F6714B85}"/>
    <cellStyle name="Normal 26 4 2" xfId="21566" xr:uid="{30E32DB7-991E-434C-8295-CD6D211167C4}"/>
    <cellStyle name="Normal 26 4 3" xfId="21567" xr:uid="{452291E1-A613-4444-9D5D-D12D08B905FB}"/>
    <cellStyle name="Normal 26 5" xfId="21568" xr:uid="{CC1B28E4-BDAC-4353-9C28-1EC3FE2E7DEC}"/>
    <cellStyle name="Normal 26 5 2" xfId="21569" xr:uid="{409D8428-9F94-4FCB-9AD8-4A21F5A31B40}"/>
    <cellStyle name="Normal 26 5 3" xfId="21570" xr:uid="{B780ADCA-0F30-41AC-A58D-FF5ECB3C49C5}"/>
    <cellStyle name="Normal 26 6" xfId="21571" xr:uid="{A78B7404-109F-4E96-BB34-9DC8685F20B7}"/>
    <cellStyle name="Normal 26 6 2" xfId="21572" xr:uid="{4A0ADF84-1376-4676-A337-28F08E4F94EA}"/>
    <cellStyle name="Normal 26 6 3" xfId="21573" xr:uid="{A334FB65-6444-4601-A2A4-04C4F43AF1AD}"/>
    <cellStyle name="Normal 26 7" xfId="21574" xr:uid="{D3D40E16-D742-4039-A0F3-504CC9544021}"/>
    <cellStyle name="Normal 26 7 2" xfId="21575" xr:uid="{EBC9B67B-A8F6-47FF-9160-F5763E3556DC}"/>
    <cellStyle name="Normal 26 7 3" xfId="21576" xr:uid="{7C1DCC05-4C17-4BAA-8C18-01BC24C9FA6A}"/>
    <cellStyle name="Normal 26 8" xfId="21577" xr:uid="{9481ED9A-FEC7-452B-B696-36EC76183406}"/>
    <cellStyle name="Normal 26 8 2" xfId="21578" xr:uid="{F421A2A9-555F-44C5-8295-DA43D6386DB7}"/>
    <cellStyle name="Normal 26 8 3" xfId="21579" xr:uid="{14A8F3CA-6485-4A46-BFD8-81469F86C78D}"/>
    <cellStyle name="Normal 26 9" xfId="21580" xr:uid="{411FFC62-1A1A-48AB-B51D-572DA06D07C2}"/>
    <cellStyle name="Normal 26 9 2" xfId="21581" xr:uid="{ED2EDA89-CA4D-466C-8FE7-AC098B60EB08}"/>
    <cellStyle name="Normal 26 9 3" xfId="21582" xr:uid="{E8B87C4B-5358-40E8-BDBD-71B3E0C273E9}"/>
    <cellStyle name="Normal 27" xfId="21583" xr:uid="{DB488F8D-D043-44A5-876B-D2AA3CC2FB31}"/>
    <cellStyle name="Normal 27 10" xfId="21584" xr:uid="{F8CE9D16-7193-4DDF-BBC0-C7AEBECA05D2}"/>
    <cellStyle name="Normal 27 10 2" xfId="21585" xr:uid="{6820D986-38EB-4D86-B418-BEC24BCD44C4}"/>
    <cellStyle name="Normal 27 10 3" xfId="21586" xr:uid="{B43E804E-B391-4361-BA1C-A3226EEDD926}"/>
    <cellStyle name="Normal 27 11" xfId="21587" xr:uid="{4B14003D-C672-46CF-9468-ED90E3A1B7DE}"/>
    <cellStyle name="Normal 27 11 2" xfId="21588" xr:uid="{4E571B19-E465-49C4-99BB-BB67949394C7}"/>
    <cellStyle name="Normal 27 11 3" xfId="21589" xr:uid="{DD9F042B-7BCD-40B8-BF71-477C6A8F205C}"/>
    <cellStyle name="Normal 27 12" xfId="21590" xr:uid="{564C75C3-6B80-4457-8865-E94174EA1DBE}"/>
    <cellStyle name="Normal 27 12 2" xfId="21591" xr:uid="{C7DCACF9-8626-40A2-840B-1548CDFEA52B}"/>
    <cellStyle name="Normal 27 12 3" xfId="21592" xr:uid="{A8C3060E-AE4C-4AC2-989D-C9472C2C5A09}"/>
    <cellStyle name="Normal 27 13" xfId="21593" xr:uid="{8B596431-D95A-478D-85F9-2C015E8676D2}"/>
    <cellStyle name="Normal 27 2" xfId="21594" xr:uid="{A848CA8B-A1FC-4023-B925-D44805C31909}"/>
    <cellStyle name="Normal 27 2 10" xfId="21595" xr:uid="{691B0DFE-1DE2-4DD6-9E43-1603FC64C90E}"/>
    <cellStyle name="Normal 27 2 10 2" xfId="21596" xr:uid="{FC52035D-CF04-4ADD-9351-8CD743D3806C}"/>
    <cellStyle name="Normal 27 2 10 3" xfId="21597" xr:uid="{93CEC538-9631-4491-8D78-250DBB29E5F1}"/>
    <cellStyle name="Normal 27 2 11" xfId="21598" xr:uid="{6306A682-267F-4F99-AEE8-E63E16588D06}"/>
    <cellStyle name="Normal 27 2 12" xfId="21599" xr:uid="{53567A6E-2912-4D77-98FA-5833C8D64EF8}"/>
    <cellStyle name="Normal 27 2 13" xfId="21600" xr:uid="{63D4F4A8-ED65-4C6E-BDB4-94F8ACF32022}"/>
    <cellStyle name="Normal 27 2 2" xfId="21601" xr:uid="{4C5BF731-DCC2-48DC-95C3-FD37EE336139}"/>
    <cellStyle name="Normal 27 2 2 2" xfId="21602" xr:uid="{D127423B-9690-4510-B74A-37D45E716D7F}"/>
    <cellStyle name="Normal 27 2 2 3" xfId="21603" xr:uid="{75C83FF3-F8AA-4062-87EB-7939D596920B}"/>
    <cellStyle name="Normal 27 2 3" xfId="21604" xr:uid="{C6F663DA-EA31-47AE-B842-DCF32A7F81BB}"/>
    <cellStyle name="Normal 27 2 3 2" xfId="21605" xr:uid="{08AC5BCB-C9C2-4793-B7EB-7C8441A0DD25}"/>
    <cellStyle name="Normal 27 2 3 3" xfId="21606" xr:uid="{FC98EA5B-00B6-4857-BD3A-BC7E22A6C74B}"/>
    <cellStyle name="Normal 27 2 4" xfId="21607" xr:uid="{A6A7B089-DAF3-493C-BB53-E099E26EE987}"/>
    <cellStyle name="Normal 27 2 4 2" xfId="21608" xr:uid="{C723FB83-498A-469A-B8E7-8E6489288D4A}"/>
    <cellStyle name="Normal 27 2 4 3" xfId="21609" xr:uid="{776067A7-5BFE-4CDB-8557-91BBFBBD55F6}"/>
    <cellStyle name="Normal 27 2 5" xfId="21610" xr:uid="{AEAD08AF-3CE9-404B-A31D-CB416E92E456}"/>
    <cellStyle name="Normal 27 2 5 2" xfId="21611" xr:uid="{D245FD8B-FF77-4384-ADF1-45289D8B7651}"/>
    <cellStyle name="Normal 27 2 5 3" xfId="21612" xr:uid="{4F2234CF-4EE8-4B0C-91F5-A4C214D263C0}"/>
    <cellStyle name="Normal 27 2 6" xfId="21613" xr:uid="{C4AAC77F-0CB3-476A-9C60-0159952A27CA}"/>
    <cellStyle name="Normal 27 2 6 2" xfId="21614" xr:uid="{AFAE291F-5F5B-40BC-AF81-6A96F2B8D52A}"/>
    <cellStyle name="Normal 27 2 6 3" xfId="21615" xr:uid="{A57DE002-12D2-4C76-8637-00C609A186E2}"/>
    <cellStyle name="Normal 27 2 7" xfId="21616" xr:uid="{C4BD8605-8BDC-4101-A66A-3CA7BA6FE3CF}"/>
    <cellStyle name="Normal 27 2 7 2" xfId="21617" xr:uid="{350CD341-790E-4E21-93F7-BFCFF472A769}"/>
    <cellStyle name="Normal 27 2 7 3" xfId="21618" xr:uid="{AA6CED52-B412-4699-ACA5-5955EE301AC4}"/>
    <cellStyle name="Normal 27 2 8" xfId="21619" xr:uid="{A9639635-89F0-4C5B-923F-9A431CA7C769}"/>
    <cellStyle name="Normal 27 2 8 2" xfId="21620" xr:uid="{05151065-511F-49A3-A6DD-6A7D145D2E5D}"/>
    <cellStyle name="Normal 27 2 8 3" xfId="21621" xr:uid="{926F745A-4C65-40FA-8743-AE433618B1C7}"/>
    <cellStyle name="Normal 27 2 9" xfId="21622" xr:uid="{169CF1BB-774F-4B5B-8453-7B5E6355CB14}"/>
    <cellStyle name="Normal 27 2 9 2" xfId="21623" xr:uid="{7FBCAE8E-213F-4CFE-9EF4-A2ADFDC06EA0}"/>
    <cellStyle name="Normal 27 2 9 3" xfId="21624" xr:uid="{394E1705-CDF9-4AAE-9A0B-ED6CB6B8CB75}"/>
    <cellStyle name="Normal 27 3" xfId="21625" xr:uid="{FC69E19D-912B-4DC2-B2F7-CAE7EF86050D}"/>
    <cellStyle name="Normal 27 3 10" xfId="21626" xr:uid="{36F02809-0A4B-4E89-9DE3-1917CFA05CD8}"/>
    <cellStyle name="Normal 27 3 10 2" xfId="21627" xr:uid="{B4D21946-A682-4B04-9455-9CB77E7A4516}"/>
    <cellStyle name="Normal 27 3 10 3" xfId="21628" xr:uid="{6724421E-B57C-48C7-A0A2-D1555A978155}"/>
    <cellStyle name="Normal 27 3 11" xfId="21629" xr:uid="{D090781E-58A0-406F-AAE6-18BF7F6498F6}"/>
    <cellStyle name="Normal 27 3 12" xfId="21630" xr:uid="{8BF1DEC1-3742-4DCA-BC67-705F666873A3}"/>
    <cellStyle name="Normal 27 3 2" xfId="21631" xr:uid="{B371A83D-125F-49F8-BF8E-C9BA10F447AE}"/>
    <cellStyle name="Normal 27 3 2 2" xfId="21632" xr:uid="{775588F7-B0D0-41A2-A99F-6EB630B01D1B}"/>
    <cellStyle name="Normal 27 3 2 3" xfId="21633" xr:uid="{B437B696-AC98-4D0E-B3E9-BE9A372E53BA}"/>
    <cellStyle name="Normal 27 3 3" xfId="21634" xr:uid="{971E110F-E963-4A99-BB55-7A7C63CF335B}"/>
    <cellStyle name="Normal 27 3 3 2" xfId="21635" xr:uid="{B5B38AC2-0008-4130-9987-461E81B5417C}"/>
    <cellStyle name="Normal 27 3 3 3" xfId="21636" xr:uid="{46857556-D238-479C-8330-99714B8EE9F2}"/>
    <cellStyle name="Normal 27 3 4" xfId="21637" xr:uid="{0F6A5BAA-2217-49AF-8FE3-3DE04633EC21}"/>
    <cellStyle name="Normal 27 3 4 2" xfId="21638" xr:uid="{211870C4-A808-4E4C-9198-535599B41699}"/>
    <cellStyle name="Normal 27 3 4 3" xfId="21639" xr:uid="{794D04CA-1795-44B4-BF98-B384E3096786}"/>
    <cellStyle name="Normal 27 3 5" xfId="21640" xr:uid="{08F2B8AB-C7B1-4CBA-ABCE-52445997FFF0}"/>
    <cellStyle name="Normal 27 3 5 2" xfId="21641" xr:uid="{E0821D49-61A5-4D7E-8050-489E2AE23487}"/>
    <cellStyle name="Normal 27 3 5 3" xfId="21642" xr:uid="{FB79859A-9B43-4420-B88F-9019CC5DBFE1}"/>
    <cellStyle name="Normal 27 3 6" xfId="21643" xr:uid="{C8B01878-2993-4391-B79C-DF81CCE571E5}"/>
    <cellStyle name="Normal 27 3 6 2" xfId="21644" xr:uid="{F04CF1A0-8BCF-47BD-B478-077FCD2A1F88}"/>
    <cellStyle name="Normal 27 3 6 3" xfId="21645" xr:uid="{95A5EFC5-1CA6-476B-8EFF-7EA6C5BE340F}"/>
    <cellStyle name="Normal 27 3 7" xfId="21646" xr:uid="{D69D049A-BC3A-4DC0-86EF-D94B036DA5E6}"/>
    <cellStyle name="Normal 27 3 7 2" xfId="21647" xr:uid="{B6696F20-F8AD-436B-B096-CFE7906A2E66}"/>
    <cellStyle name="Normal 27 3 7 3" xfId="21648" xr:uid="{83B580D5-2600-4E82-8150-A025030240F1}"/>
    <cellStyle name="Normal 27 3 8" xfId="21649" xr:uid="{B2852640-8FC5-4195-8736-BB2C7F4914C9}"/>
    <cellStyle name="Normal 27 3 8 2" xfId="21650" xr:uid="{2C2B2940-3341-470D-AD7B-B47F586374DE}"/>
    <cellStyle name="Normal 27 3 8 3" xfId="21651" xr:uid="{AEBCE16B-B110-4317-8EFE-F1D626D7442A}"/>
    <cellStyle name="Normal 27 3 9" xfId="21652" xr:uid="{78C80A01-8E71-4EE0-BEB9-F41281C85341}"/>
    <cellStyle name="Normal 27 3 9 2" xfId="21653" xr:uid="{44178843-1452-4021-8E5F-075B1888024F}"/>
    <cellStyle name="Normal 27 3 9 3" xfId="21654" xr:uid="{D243867F-8507-4036-83DF-A5AD3DDA5807}"/>
    <cellStyle name="Normal 27 4" xfId="21655" xr:uid="{FAA9A149-40C6-4CF4-B0A2-B0738E815654}"/>
    <cellStyle name="Normal 27 4 2" xfId="21656" xr:uid="{F449792A-6E11-467A-975D-E2E8527F2940}"/>
    <cellStyle name="Normal 27 4 3" xfId="21657" xr:uid="{2E8A7D31-8BE7-4A3B-9352-BAB3F732AB11}"/>
    <cellStyle name="Normal 27 5" xfId="21658" xr:uid="{D838DFCE-E08F-4C68-BBE9-C4CEBB6C0743}"/>
    <cellStyle name="Normal 27 5 2" xfId="21659" xr:uid="{4050A069-43BB-454E-BDD5-06C4AD822F7C}"/>
    <cellStyle name="Normal 27 5 3" xfId="21660" xr:uid="{D297F4B1-F643-4D0F-9155-6E12997EF65B}"/>
    <cellStyle name="Normal 27 6" xfId="21661" xr:uid="{8BF9D1EF-4F06-452F-A499-6614E335F0E1}"/>
    <cellStyle name="Normal 27 6 2" xfId="21662" xr:uid="{11185F8E-6EFD-4723-80C6-7DF2EFBF8076}"/>
    <cellStyle name="Normal 27 6 3" xfId="21663" xr:uid="{489D9F06-5C48-4734-8BE1-3784E296DA04}"/>
    <cellStyle name="Normal 27 7" xfId="21664" xr:uid="{E0093DBE-483A-40A1-9BF5-9CC0E683BB48}"/>
    <cellStyle name="Normal 27 7 2" xfId="21665" xr:uid="{F5401FF6-9149-420E-AE30-28B299F855FA}"/>
    <cellStyle name="Normal 27 7 3" xfId="21666" xr:uid="{466D387D-0E93-49EF-973A-5B4F69BDF2A3}"/>
    <cellStyle name="Normal 27 8" xfId="21667" xr:uid="{8F6D691D-C454-4669-90CD-1EA522F38CC7}"/>
    <cellStyle name="Normal 27 8 2" xfId="21668" xr:uid="{AD2BC837-B24A-4893-84DA-318112536629}"/>
    <cellStyle name="Normal 27 8 3" xfId="21669" xr:uid="{E95564C8-F4E8-4E3A-92BF-3D05A9FE87B0}"/>
    <cellStyle name="Normal 27 9" xfId="21670" xr:uid="{FC6F7795-552C-4C8E-919C-6FB4AA1FF101}"/>
    <cellStyle name="Normal 27 9 2" xfId="21671" xr:uid="{8A4989EC-39BA-483B-8F69-03D3AD47380E}"/>
    <cellStyle name="Normal 27 9 3" xfId="21672" xr:uid="{DC8D1ED8-3C33-46BD-A284-E287E68173C2}"/>
    <cellStyle name="Normal 28" xfId="21673" xr:uid="{B05D6A2F-06C7-46A2-907C-91396E8B32DF}"/>
    <cellStyle name="Normal 28 10" xfId="21674" xr:uid="{5B860FC7-BD95-4574-A269-B0578821038A}"/>
    <cellStyle name="Normal 28 10 2" xfId="21675" xr:uid="{6BE0FDE0-8807-4671-8A61-012D7FFACDA2}"/>
    <cellStyle name="Normal 28 10 3" xfId="21676" xr:uid="{4A84568A-135C-4F31-938A-ED2EC38A5AAC}"/>
    <cellStyle name="Normal 28 11" xfId="21677" xr:uid="{030E7DF9-AE61-4738-9713-1E1C60142530}"/>
    <cellStyle name="Normal 28 11 2" xfId="21678" xr:uid="{C0A00A27-86BA-4165-973A-2E024CAA0D42}"/>
    <cellStyle name="Normal 28 11 3" xfId="21679" xr:uid="{2F34B40F-C813-4D83-85E7-CD40EAF2C55D}"/>
    <cellStyle name="Normal 28 12" xfId="21680" xr:uid="{31449B06-E80C-426F-99E9-204E4D7F6A24}"/>
    <cellStyle name="Normal 28 12 2" xfId="21681" xr:uid="{4703A2AD-E262-4810-92A7-C93416B37593}"/>
    <cellStyle name="Normal 28 12 3" xfId="21682" xr:uid="{8C92D838-3BC3-434A-BCFD-6D8C51FE1CB3}"/>
    <cellStyle name="Normal 28 13" xfId="21683" xr:uid="{EC2E788A-A2ED-462D-88B5-2BB843795938}"/>
    <cellStyle name="Normal 28 13 2" xfId="21684" xr:uid="{EF0BCB70-FC0C-479A-B11A-B581A93FCAEB}"/>
    <cellStyle name="Normal 28 13 3" xfId="21685" xr:uid="{558F677E-9B59-4707-9EBD-D95067701960}"/>
    <cellStyle name="Normal 28 14" xfId="21686" xr:uid="{7F90D520-CEC0-47AF-94B9-CAB4D08EF1E3}"/>
    <cellStyle name="Normal 28 2" xfId="21687" xr:uid="{148BC12A-34C1-40D5-B22F-D0C2B47DAF06}"/>
    <cellStyle name="Normal 28 2 10" xfId="21688" xr:uid="{E1D8CB53-E736-4C7D-A78A-72E4A7F58399}"/>
    <cellStyle name="Normal 28 2 10 2" xfId="21689" xr:uid="{F9758B02-81F4-41E9-BCA8-9EAA63F2D1E5}"/>
    <cellStyle name="Normal 28 2 10 3" xfId="21690" xr:uid="{3F7D1264-8B44-4835-A66F-E8D01621B14A}"/>
    <cellStyle name="Normal 28 2 11" xfId="21691" xr:uid="{AB0CC329-3DD5-41AE-A967-D09C408454B0}"/>
    <cellStyle name="Normal 28 2 11 2" xfId="21692" xr:uid="{ADF14E2E-3A92-43EF-9478-237E8C8DFA88}"/>
    <cellStyle name="Normal 28 2 11 3" xfId="21693" xr:uid="{1122812B-8E05-4EAB-BE68-C64AA00548F9}"/>
    <cellStyle name="Normal 28 2 12" xfId="21694" xr:uid="{23D9A866-98AF-4D38-AFF0-D5F715E80A93}"/>
    <cellStyle name="Normal 28 2 13" xfId="21695" xr:uid="{12F5AEE5-575D-4DDC-8B99-B12CD388DDE7}"/>
    <cellStyle name="Normal 28 2 2" xfId="21696" xr:uid="{77ABFC67-54B1-439F-818C-A944701E8BBC}"/>
    <cellStyle name="Normal 28 2 2 2" xfId="21697" xr:uid="{4026222A-504C-42C6-A953-D7E110BABE6C}"/>
    <cellStyle name="Normal 28 2 2 3" xfId="21698" xr:uid="{C2D92A1B-236E-4EBE-B5F4-7C83AF91A737}"/>
    <cellStyle name="Normal 28 2 3" xfId="21699" xr:uid="{11ED4133-96D1-4D6D-B2F1-C31E82782F2C}"/>
    <cellStyle name="Normal 28 2 3 2" xfId="21700" xr:uid="{0C4BE4D2-9F2F-40E4-92BC-40297D5F50A8}"/>
    <cellStyle name="Normal 28 2 3 3" xfId="21701" xr:uid="{AD923B64-51CF-409D-A6B2-37A904501CA6}"/>
    <cellStyle name="Normal 28 2 4" xfId="21702" xr:uid="{F81A8FEF-5990-4C74-8371-178B5D77F724}"/>
    <cellStyle name="Normal 28 2 4 2" xfId="21703" xr:uid="{1B23AEA9-6244-4164-BD6B-38FD48CF69CC}"/>
    <cellStyle name="Normal 28 2 4 3" xfId="21704" xr:uid="{D08F7FD7-95A7-48D7-98A4-BAAFD6B389FF}"/>
    <cellStyle name="Normal 28 2 5" xfId="21705" xr:uid="{296643DE-7FD5-4997-B01C-EF85BC83C86A}"/>
    <cellStyle name="Normal 28 2 5 2" xfId="21706" xr:uid="{64D3BBD5-BE5F-4B9C-9B6E-0EE18D75B5BF}"/>
    <cellStyle name="Normal 28 2 5 3" xfId="21707" xr:uid="{8F3F0A2E-526E-4E3E-B1F1-228DE20985A9}"/>
    <cellStyle name="Normal 28 2 6" xfId="21708" xr:uid="{E8A1625C-EB23-40AF-BDEF-143823D628BD}"/>
    <cellStyle name="Normal 28 2 6 2" xfId="21709" xr:uid="{EB66EA7D-2E58-41F6-AC15-9126438C0C05}"/>
    <cellStyle name="Normal 28 2 6 3" xfId="21710" xr:uid="{01C0A6FB-1425-4940-A1BF-BE5B907327F2}"/>
    <cellStyle name="Normal 28 2 7" xfId="21711" xr:uid="{9EB2F93A-D7BC-42A7-92A9-7A06EE9639A6}"/>
    <cellStyle name="Normal 28 2 7 2" xfId="21712" xr:uid="{98EEB4FA-0B80-4177-B2E6-17ABBF88589B}"/>
    <cellStyle name="Normal 28 2 7 3" xfId="21713" xr:uid="{80B38000-8502-4998-8D43-EB268F2D6BB2}"/>
    <cellStyle name="Normal 28 2 8" xfId="21714" xr:uid="{B6BC37D0-DAFE-4142-99C4-4486D3A1F58A}"/>
    <cellStyle name="Normal 28 2 8 2" xfId="21715" xr:uid="{F77566D8-DCFF-4A5B-B0F8-15CB93FF9655}"/>
    <cellStyle name="Normal 28 2 8 3" xfId="21716" xr:uid="{34CBA95D-F1B6-495E-9F65-C1530897E62A}"/>
    <cellStyle name="Normal 28 2 9" xfId="21717" xr:uid="{1FBFE348-91F4-40A1-9EAA-DC7852BA8610}"/>
    <cellStyle name="Normal 28 2 9 2" xfId="21718" xr:uid="{5A1A1FA4-D771-44D5-979C-109FC7077340}"/>
    <cellStyle name="Normal 28 2 9 3" xfId="21719" xr:uid="{DAE0E6CB-B2A0-4812-90EE-8948E9C3502B}"/>
    <cellStyle name="Normal 28 3" xfId="21720" xr:uid="{61EAB235-6084-407E-A4C8-F43B45A4E5FE}"/>
    <cellStyle name="Normal 28 3 10" xfId="21721" xr:uid="{539E47AD-837E-49F8-A084-C123168875F8}"/>
    <cellStyle name="Normal 28 3 10 2" xfId="21722" xr:uid="{D8048A37-FCCF-4C4F-8C3C-674C2866560C}"/>
    <cellStyle name="Normal 28 3 10 3" xfId="21723" xr:uid="{D58E9C99-B16C-433E-B64A-CA014B0B4964}"/>
    <cellStyle name="Normal 28 3 11" xfId="21724" xr:uid="{A27AD9FF-139F-4235-944E-0AFC87C807D1}"/>
    <cellStyle name="Normal 28 3 12" xfId="21725" xr:uid="{162FCDA6-8A13-4CE2-B5B4-B11C3C473003}"/>
    <cellStyle name="Normal 28 3 13" xfId="21726" xr:uid="{73FF8EF5-2B88-4DF9-B191-816613D4ABE5}"/>
    <cellStyle name="Normal 28 3 2" xfId="21727" xr:uid="{9E4A554D-301C-4B11-BF32-6931169A56D5}"/>
    <cellStyle name="Normal 28 3 2 2" xfId="21728" xr:uid="{48D6CB4D-04D9-4692-95D1-67E438643CD2}"/>
    <cellStyle name="Normal 28 3 2 3" xfId="21729" xr:uid="{24E9CEE5-3BEE-4399-AC14-360F60CE6AAB}"/>
    <cellStyle name="Normal 28 3 3" xfId="21730" xr:uid="{58E814E2-C393-4270-8E61-F4CA91C40B87}"/>
    <cellStyle name="Normal 28 3 3 2" xfId="21731" xr:uid="{79110458-D776-443B-A210-93832A27BAEC}"/>
    <cellStyle name="Normal 28 3 3 3" xfId="21732" xr:uid="{02BE3EB3-B6B0-4C1A-A74B-E425EB9BF5DE}"/>
    <cellStyle name="Normal 28 3 4" xfId="21733" xr:uid="{04F1BB1E-E821-4F2E-A634-7E5ABF260128}"/>
    <cellStyle name="Normal 28 3 4 2" xfId="21734" xr:uid="{5AB4B709-2E45-4448-9CB1-468B48236A9C}"/>
    <cellStyle name="Normal 28 3 4 3" xfId="21735" xr:uid="{516BC772-9A6D-4C88-9730-277386A95C38}"/>
    <cellStyle name="Normal 28 3 5" xfId="21736" xr:uid="{CF13D18E-B8D4-463C-8219-721094A7BEAE}"/>
    <cellStyle name="Normal 28 3 5 2" xfId="21737" xr:uid="{35FC9269-ADDD-4FA0-9643-2883BE006F53}"/>
    <cellStyle name="Normal 28 3 5 3" xfId="21738" xr:uid="{9C20CCC1-31BA-4713-B8FE-FB5E7BD9514F}"/>
    <cellStyle name="Normal 28 3 6" xfId="21739" xr:uid="{D09ECA75-96AE-46CB-99CD-C6215F73A8FA}"/>
    <cellStyle name="Normal 28 3 6 2" xfId="21740" xr:uid="{9E7EE289-E050-43B5-A6F9-C2AA29A0EC6D}"/>
    <cellStyle name="Normal 28 3 6 3" xfId="21741" xr:uid="{6E707F07-5274-4967-8246-3D1E12027B72}"/>
    <cellStyle name="Normal 28 3 7" xfId="21742" xr:uid="{C0F6734F-7473-4876-A215-3B784415F3D2}"/>
    <cellStyle name="Normal 28 3 7 2" xfId="21743" xr:uid="{653368F0-3F7B-4520-A872-DE4E043AD43A}"/>
    <cellStyle name="Normal 28 3 7 3" xfId="21744" xr:uid="{88779D13-9D6D-4914-8BAF-927647939A44}"/>
    <cellStyle name="Normal 28 3 8" xfId="21745" xr:uid="{294EE90E-FB11-4912-BAF1-1A35EDB11659}"/>
    <cellStyle name="Normal 28 3 8 2" xfId="21746" xr:uid="{058BEDBC-92C8-4B08-BAA0-1170F8CF9092}"/>
    <cellStyle name="Normal 28 3 8 3" xfId="21747" xr:uid="{F4BBAC62-FB5F-42C0-85A5-D21E22E02C30}"/>
    <cellStyle name="Normal 28 3 9" xfId="21748" xr:uid="{FA94AEAC-5D73-4FCB-8A3E-178D6EECEC43}"/>
    <cellStyle name="Normal 28 3 9 2" xfId="21749" xr:uid="{510A8DB0-077C-4307-8716-7826B2FA5EB6}"/>
    <cellStyle name="Normal 28 3 9 3" xfId="21750" xr:uid="{E7C15F71-71D2-4825-9710-2C6FF7BDEEA2}"/>
    <cellStyle name="Normal 28 4" xfId="21751" xr:uid="{744437F6-1796-4214-8F3B-2FE7613DBF34}"/>
    <cellStyle name="Normal 28 4 2" xfId="21752" xr:uid="{4EF42A84-19AA-411D-89FA-E441D41DBB31}"/>
    <cellStyle name="Normal 28 4 3" xfId="21753" xr:uid="{1F471C13-AE7B-4683-9F72-6D7558C5C203}"/>
    <cellStyle name="Normal 28 5" xfId="21754" xr:uid="{B03EB45E-307C-4F64-9543-F90CD383F7DA}"/>
    <cellStyle name="Normal 28 5 2" xfId="21755" xr:uid="{E3C872AF-091C-4070-A8E2-7E9BCE104F90}"/>
    <cellStyle name="Normal 28 5 3" xfId="21756" xr:uid="{90D16653-2DC4-48B5-A5F4-9180741FC2F4}"/>
    <cellStyle name="Normal 28 6" xfId="21757" xr:uid="{CB98513C-82E7-485F-A2C0-A6AB70719729}"/>
    <cellStyle name="Normal 28 6 2" xfId="21758" xr:uid="{5CD69F5E-3CAD-432F-9E54-8FBC1B4C685F}"/>
    <cellStyle name="Normal 28 6 3" xfId="21759" xr:uid="{CA38AA6D-DDAE-4FA3-A4F5-722884935E8D}"/>
    <cellStyle name="Normal 28 7" xfId="21760" xr:uid="{CF7EC053-38B1-4FA0-A80B-E89863F53FDB}"/>
    <cellStyle name="Normal 28 7 2" xfId="21761" xr:uid="{B0A73A17-6019-4AE4-8C44-72688CF63147}"/>
    <cellStyle name="Normal 28 7 3" xfId="21762" xr:uid="{35058761-0E65-4802-AF30-FF97DB528888}"/>
    <cellStyle name="Normal 28 8" xfId="21763" xr:uid="{7345C7F1-6873-4F92-BD9E-33D087F0D4E9}"/>
    <cellStyle name="Normal 28 8 2" xfId="21764" xr:uid="{79DE073A-10FA-4433-A018-7222F786C9A0}"/>
    <cellStyle name="Normal 28 8 3" xfId="21765" xr:uid="{C995490C-0EDA-42E3-BDBD-FD93A8C3F7B7}"/>
    <cellStyle name="Normal 28 9" xfId="21766" xr:uid="{121FCC98-77DF-40DE-B24E-8B7212F24183}"/>
    <cellStyle name="Normal 28 9 2" xfId="21767" xr:uid="{8E9FFF6D-0C9B-4399-9DB2-CCD11CD786E9}"/>
    <cellStyle name="Normal 28 9 3" xfId="21768" xr:uid="{9C3CC45D-9F72-4EF3-A338-F781A7E2D2C3}"/>
    <cellStyle name="Normal 29" xfId="21769" xr:uid="{23717433-21DA-401B-8994-00B72D2BC102}"/>
    <cellStyle name="Normal 29 10" xfId="21770" xr:uid="{EDFD7021-AE5E-457C-86C0-5C04C37371FD}"/>
    <cellStyle name="Normal 29 10 2" xfId="21771" xr:uid="{2652FADE-AFA0-4436-A616-884ABE39DFBC}"/>
    <cellStyle name="Normal 29 10 3" xfId="21772" xr:uid="{A0CD8828-CC4D-404F-B18E-87836BBBF106}"/>
    <cellStyle name="Normal 29 11" xfId="21773" xr:uid="{1B123366-0FC6-49F9-A960-E3E5C9BD45AF}"/>
    <cellStyle name="Normal 29 11 2" xfId="21774" xr:uid="{81DB9AA5-621D-42C3-A443-160FB8B379F8}"/>
    <cellStyle name="Normal 29 11 3" xfId="21775" xr:uid="{12D75B3B-7096-431B-AF64-DE6805CBF741}"/>
    <cellStyle name="Normal 29 12" xfId="21776" xr:uid="{C0214D51-D4BD-4DD4-BE5F-042050C9BFA6}"/>
    <cellStyle name="Normal 29 12 2" xfId="21777" xr:uid="{14507B28-2786-4338-AEA7-4F2BDB2022D9}"/>
    <cellStyle name="Normal 29 12 3" xfId="21778" xr:uid="{A8FCB0A1-E6F3-4011-BA29-A9A6C44EB786}"/>
    <cellStyle name="Normal 29 13" xfId="21779" xr:uid="{6B176F27-456D-4807-9A88-4F866399EBDF}"/>
    <cellStyle name="Normal 29 13 2" xfId="21780" xr:uid="{F4B0AD82-0366-4EBD-9CFB-B76A7D6BB20B}"/>
    <cellStyle name="Normal 29 13 3" xfId="21781" xr:uid="{10ED963E-862F-4E66-868B-F00567EFC663}"/>
    <cellStyle name="Normal 29 14" xfId="21782" xr:uid="{382C0BE3-87F4-4D73-88EA-3228F8F68EE8}"/>
    <cellStyle name="Normal 29 2" xfId="21783" xr:uid="{97CD8B42-3D24-4E9A-971E-85B3F2E856F0}"/>
    <cellStyle name="Normal 29 2 10" xfId="21784" xr:uid="{35B6EF97-17A7-4814-9507-A5C9CB1BECAF}"/>
    <cellStyle name="Normal 29 2 10 2" xfId="21785" xr:uid="{0FEB2C2B-57C1-4EAD-A382-15C77CD3A373}"/>
    <cellStyle name="Normal 29 2 10 3" xfId="21786" xr:uid="{F155569D-78D7-43D9-A5F7-EE0F89CCC728}"/>
    <cellStyle name="Normal 29 2 11" xfId="21787" xr:uid="{9F129D08-19E0-4D22-BEE5-829CFAB2577B}"/>
    <cellStyle name="Normal 29 2 12" xfId="21788" xr:uid="{04820F7E-2183-4EC7-AC9B-AA065961A5A8}"/>
    <cellStyle name="Normal 29 2 13" xfId="21789" xr:uid="{6CD66918-BBE0-40C6-9D95-E7782BADB025}"/>
    <cellStyle name="Normal 29 2 2" xfId="21790" xr:uid="{FBF142D0-334F-4337-B379-B70C1FF8FB7E}"/>
    <cellStyle name="Normal 29 2 2 2" xfId="21791" xr:uid="{526C24E7-9D50-4E53-9AA5-CF874997F29D}"/>
    <cellStyle name="Normal 29 2 2 3" xfId="21792" xr:uid="{B2FA3033-758D-4C99-9E57-D428EC257BD9}"/>
    <cellStyle name="Normal 29 2 3" xfId="21793" xr:uid="{80DD2EAC-F72D-4BBF-8724-AE946CB238BE}"/>
    <cellStyle name="Normal 29 2 3 2" xfId="21794" xr:uid="{9E74F25F-5E7B-49E5-BC3D-CCE636AE4F9D}"/>
    <cellStyle name="Normal 29 2 3 3" xfId="21795" xr:uid="{E0BF07D6-F7AF-4628-8482-F38A2DAC861E}"/>
    <cellStyle name="Normal 29 2 4" xfId="21796" xr:uid="{8270465E-C39B-4302-BB15-53C8AAD9D280}"/>
    <cellStyle name="Normal 29 2 4 2" xfId="21797" xr:uid="{5AF6FE16-8350-48CF-9D38-90330E87DB0E}"/>
    <cellStyle name="Normal 29 2 4 3" xfId="21798" xr:uid="{BA7010EE-E4C7-4181-917C-780A92439182}"/>
    <cellStyle name="Normal 29 2 5" xfId="21799" xr:uid="{9995563C-6E35-4D2C-98CA-F37F9EACA28C}"/>
    <cellStyle name="Normal 29 2 5 2" xfId="21800" xr:uid="{7DB326E3-C193-47E4-883B-1B673C9C4A6C}"/>
    <cellStyle name="Normal 29 2 5 3" xfId="21801" xr:uid="{39C8C284-A45D-4A43-8C02-D915CE43BFEE}"/>
    <cellStyle name="Normal 29 2 6" xfId="21802" xr:uid="{5BDE7BCE-72E6-41ED-8E1D-92CD351A6651}"/>
    <cellStyle name="Normal 29 2 6 2" xfId="21803" xr:uid="{8D116986-598B-4E8A-90B9-CB889A13B6EF}"/>
    <cellStyle name="Normal 29 2 6 3" xfId="21804" xr:uid="{05021E84-1422-4F96-9B93-F8AF1FD5F167}"/>
    <cellStyle name="Normal 29 2 7" xfId="21805" xr:uid="{A4467A7A-4708-4C54-8078-C6A4CFE060F9}"/>
    <cellStyle name="Normal 29 2 7 2" xfId="21806" xr:uid="{7B34F2FA-D041-4A83-8825-841CD172F0A1}"/>
    <cellStyle name="Normal 29 2 7 3" xfId="21807" xr:uid="{E0904D9B-CDCE-464E-A4F3-12A578BA0F1A}"/>
    <cellStyle name="Normal 29 2 8" xfId="21808" xr:uid="{DB2EAADB-4CAF-4C3E-B27C-679DF2FF6BD3}"/>
    <cellStyle name="Normal 29 2 8 2" xfId="21809" xr:uid="{6933D320-1DBC-476C-BA85-343375AF8866}"/>
    <cellStyle name="Normal 29 2 8 3" xfId="21810" xr:uid="{6D919FF3-9834-4A92-9DDC-DF4EA8AE7458}"/>
    <cellStyle name="Normal 29 2 9" xfId="21811" xr:uid="{99891AFC-B8C0-48F2-8A11-53E08FD9B626}"/>
    <cellStyle name="Normal 29 2 9 2" xfId="21812" xr:uid="{2162E1B3-D735-4423-AEB4-67CD092FEBB2}"/>
    <cellStyle name="Normal 29 2 9 3" xfId="21813" xr:uid="{C12B06FE-08FA-4435-824C-84918065DDF6}"/>
    <cellStyle name="Normal 29 3" xfId="21814" xr:uid="{E2F69D2F-5323-4DCA-9B1F-10634BE46282}"/>
    <cellStyle name="Normal 29 3 10" xfId="21815" xr:uid="{C8F3F8DB-052F-427C-A11C-85BAB7DFA569}"/>
    <cellStyle name="Normal 29 3 10 2" xfId="21816" xr:uid="{230BCEFD-ED56-40A3-9CE5-6AC69D40359F}"/>
    <cellStyle name="Normal 29 3 10 3" xfId="21817" xr:uid="{A4C0D325-16CC-4FFC-9767-4832BE14AA61}"/>
    <cellStyle name="Normal 29 3 11" xfId="21818" xr:uid="{D3BE1F88-B33E-4A0A-BFF8-9BD9B0B2CE71}"/>
    <cellStyle name="Normal 29 3 12" xfId="21819" xr:uid="{DAE96B89-E7CB-47F2-8181-707E3C8C4AD4}"/>
    <cellStyle name="Normal 29 3 13" xfId="21820" xr:uid="{870962F6-1C6D-44DD-B476-8124A033A1CD}"/>
    <cellStyle name="Normal 29 3 2" xfId="21821" xr:uid="{3EC8EB0C-4D46-4936-B0AA-A8606CA361D6}"/>
    <cellStyle name="Normal 29 3 2 2" xfId="21822" xr:uid="{D400A7D7-BFB0-4A4D-9C3E-42806DA8F2BC}"/>
    <cellStyle name="Normal 29 3 2 3" xfId="21823" xr:uid="{BBD5A442-9411-487D-A34E-3849F260C319}"/>
    <cellStyle name="Normal 29 3 3" xfId="21824" xr:uid="{4EEFD16E-E656-480A-9B05-B422FC01E9A2}"/>
    <cellStyle name="Normal 29 3 3 2" xfId="21825" xr:uid="{F0CCB46E-D7EF-41C3-8D3C-4D4A07A31372}"/>
    <cellStyle name="Normal 29 3 3 3" xfId="21826" xr:uid="{32AE2B9C-26C9-473C-9FD9-BB9959673C48}"/>
    <cellStyle name="Normal 29 3 4" xfId="21827" xr:uid="{2B07A8D8-9AD0-4269-843B-8F309720A3DB}"/>
    <cellStyle name="Normal 29 3 4 2" xfId="21828" xr:uid="{DE7E6540-319D-4699-B4A1-103EA888DB2A}"/>
    <cellStyle name="Normal 29 3 4 3" xfId="21829" xr:uid="{EF7F78AA-75EE-41A9-8749-0510F7C568DE}"/>
    <cellStyle name="Normal 29 3 5" xfId="21830" xr:uid="{2E7FAC5D-0A5B-4B03-9284-A9BB6BBB9080}"/>
    <cellStyle name="Normal 29 3 5 2" xfId="21831" xr:uid="{699DB482-6153-4DA5-A805-BED4506E5635}"/>
    <cellStyle name="Normal 29 3 5 3" xfId="21832" xr:uid="{07133C9B-3DAF-4CC7-8C48-D581439E48C9}"/>
    <cellStyle name="Normal 29 3 6" xfId="21833" xr:uid="{CF111A6C-0E2F-4ACD-9675-ECCCF34A071B}"/>
    <cellStyle name="Normal 29 3 6 2" xfId="21834" xr:uid="{03A0215E-97DE-4496-9117-3667219CB5F0}"/>
    <cellStyle name="Normal 29 3 6 3" xfId="21835" xr:uid="{4B27A4D0-BA71-4C10-8815-4DED32BDD1F5}"/>
    <cellStyle name="Normal 29 3 7" xfId="21836" xr:uid="{557DB8C6-5E08-4524-84C8-B285AF05139A}"/>
    <cellStyle name="Normal 29 3 7 2" xfId="21837" xr:uid="{B4609C8C-9900-4DB2-BB68-8E2FF677694A}"/>
    <cellStyle name="Normal 29 3 7 3" xfId="21838" xr:uid="{B4A1A346-3659-4608-9BC8-200A56283667}"/>
    <cellStyle name="Normal 29 3 8" xfId="21839" xr:uid="{1101BC38-2171-4BBE-8BAA-3CFFC377F906}"/>
    <cellStyle name="Normal 29 3 8 2" xfId="21840" xr:uid="{415AEBE2-D10B-4A5A-9196-BC23E0E8E388}"/>
    <cellStyle name="Normal 29 3 8 3" xfId="21841" xr:uid="{3BE94FD8-A8F4-41D9-9CF2-70C8144E853F}"/>
    <cellStyle name="Normal 29 3 9" xfId="21842" xr:uid="{804800CE-3C04-4AFA-9D6F-A43F9EEB01A5}"/>
    <cellStyle name="Normal 29 3 9 2" xfId="21843" xr:uid="{F7351EF0-E995-4121-AB25-66838B5C0B45}"/>
    <cellStyle name="Normal 29 3 9 3" xfId="21844" xr:uid="{3F2C7783-7E26-43B0-A72D-03CBC4F8C335}"/>
    <cellStyle name="Normal 29 4" xfId="21845" xr:uid="{7AD96755-4F68-4C02-BF4D-A829DCB1A002}"/>
    <cellStyle name="Normal 29 4 2" xfId="21846" xr:uid="{8BC4057F-D0BE-42DD-98C0-A643CF835A0F}"/>
    <cellStyle name="Normal 29 4 3" xfId="21847" xr:uid="{1C6F2168-5DBB-481C-A138-19A4D54D8A90}"/>
    <cellStyle name="Normal 29 5" xfId="21848" xr:uid="{305E6FDB-A342-46D8-80F1-8F015A4969DD}"/>
    <cellStyle name="Normal 29 5 2" xfId="21849" xr:uid="{EC4408CD-A96D-4986-A68F-B2C2731FC9CE}"/>
    <cellStyle name="Normal 29 5 3" xfId="21850" xr:uid="{683969CE-11DB-4983-A88F-2C88C58BCB20}"/>
    <cellStyle name="Normal 29 6" xfId="21851" xr:uid="{90A5BCE0-0584-45E5-BD0F-D60024593B88}"/>
    <cellStyle name="Normal 29 6 2" xfId="21852" xr:uid="{4DCB850F-BEAA-4D5D-92EE-9F8613A63BFB}"/>
    <cellStyle name="Normal 29 6 3" xfId="21853" xr:uid="{A29AF062-2900-48E6-A278-4085461BAF2B}"/>
    <cellStyle name="Normal 29 7" xfId="21854" xr:uid="{0E299BA7-128F-4CFD-A07D-9E37DCF83F5E}"/>
    <cellStyle name="Normal 29 7 2" xfId="21855" xr:uid="{A86DDCA4-8DBA-4DFD-A297-EE3E2ADB3459}"/>
    <cellStyle name="Normal 29 7 3" xfId="21856" xr:uid="{BE098962-47E6-427C-9BB3-09F5BA329911}"/>
    <cellStyle name="Normal 29 8" xfId="21857" xr:uid="{631D6F8F-A5EC-46FD-83D2-D894C4289304}"/>
    <cellStyle name="Normal 29 8 2" xfId="21858" xr:uid="{98A9C9DC-F7AE-4031-ADC6-1FA06C060F95}"/>
    <cellStyle name="Normal 29 8 3" xfId="21859" xr:uid="{A9337143-6FE5-422B-9480-79606C4D9A97}"/>
    <cellStyle name="Normal 29 9" xfId="21860" xr:uid="{DCD97A0A-1113-4382-B0B0-D58CC1C6C57F}"/>
    <cellStyle name="Normal 29 9 2" xfId="21861" xr:uid="{28AFC85B-C235-4A72-9D73-8E2C6A0EAE9D}"/>
    <cellStyle name="Normal 29 9 3" xfId="21862" xr:uid="{C8C4BCEF-F33B-48FE-9DC9-015E337EF232}"/>
    <cellStyle name="Normal 3" xfId="6" xr:uid="{00000000-0005-0000-0000-000010000000}"/>
    <cellStyle name="Normal 3 10" xfId="21863" xr:uid="{F16BED65-122B-4DDF-97B6-EA6C880BAF76}"/>
    <cellStyle name="Normal 3 10 2" xfId="21864" xr:uid="{DD41D37F-9915-4C7E-AB13-E91931126986}"/>
    <cellStyle name="Normal 3 10 2 2" xfId="21865" xr:uid="{7F7461E9-85F1-40FF-A749-481FDBD683CA}"/>
    <cellStyle name="Normal 3 10 2 3" xfId="21866" xr:uid="{D228FF82-228C-44B8-B441-1B688CEDDD8D}"/>
    <cellStyle name="Normal 3 10 3" xfId="21867" xr:uid="{B0E8FA6E-BB2B-4748-B651-D9CD598ACB28}"/>
    <cellStyle name="Normal 3 10 3 2" xfId="21868" xr:uid="{2098D82D-4428-4347-9334-E51DCC0FBB65}"/>
    <cellStyle name="Normal 3 10 4" xfId="21869" xr:uid="{F06AAE10-80D0-4F05-9579-414E9D33AC8F}"/>
    <cellStyle name="Normal 3 11" xfId="21870" xr:uid="{284F3966-3EE2-4EBA-BF35-32E1787BF017}"/>
    <cellStyle name="Normal 3 11 2" xfId="21871" xr:uid="{D4B8640C-5357-425A-8624-AC14FB387BD5}"/>
    <cellStyle name="Normal 3 11 3" xfId="21872" xr:uid="{724EAB67-D1CD-4E3D-9000-34762F3D7A7E}"/>
    <cellStyle name="Normal 3 11 4" xfId="21873" xr:uid="{3B0B0431-78C4-44E2-9D89-C04066F7F017}"/>
    <cellStyle name="Normal 3 12" xfId="21874" xr:uid="{CC6E05C1-16AF-4825-A80B-353128271740}"/>
    <cellStyle name="Normal 3 13" xfId="21875" xr:uid="{9702AE44-E8E8-4851-AC30-0BD3EFD29FEE}"/>
    <cellStyle name="Normal 3 13 2" xfId="21876" xr:uid="{4EAA47A3-3DD1-4B30-BD51-1D85B2CE6ED3}"/>
    <cellStyle name="Normal 3 14" xfId="21877" xr:uid="{DF73A68A-CC4C-436C-B884-072F7044214A}"/>
    <cellStyle name="Normal 3 14 2" xfId="21878" xr:uid="{FEC2B411-29AC-4956-9E5B-99B7D2DE5C77}"/>
    <cellStyle name="Normal 3 14 3" xfId="21879" xr:uid="{0AA3F1AA-2F6E-4543-B9A9-1635C312634A}"/>
    <cellStyle name="Normal 3 14 4" xfId="21880" xr:uid="{115D9150-64BD-4A76-AAD2-04EB99A160A1}"/>
    <cellStyle name="Normal 3 15" xfId="21881" xr:uid="{8CCA33CC-DB8B-41FF-958B-EAB3384B6A49}"/>
    <cellStyle name="Normal 3 15 2" xfId="21882" xr:uid="{A33A0D85-710F-4EA4-B7E9-D56C4BE1F366}"/>
    <cellStyle name="Normal 3 15 3" xfId="21883" xr:uid="{EB8CBB46-EDC7-47EC-8907-6BE78583C002}"/>
    <cellStyle name="Normal 3 15 4" xfId="21884" xr:uid="{879A6F41-4D0B-4206-8AC3-35F4CB3D79BE}"/>
    <cellStyle name="Normal 3 16" xfId="21885" xr:uid="{CFC865DC-52F3-4FDB-84A3-4ADAF69DF99C}"/>
    <cellStyle name="Normal 3 16 2" xfId="21886" xr:uid="{2E2B787D-877C-49B7-891B-23FFDB010AB4}"/>
    <cellStyle name="Normal 3 16 3" xfId="21887" xr:uid="{F41D7760-AC43-43A0-ABA3-B8198BD2F339}"/>
    <cellStyle name="Normal 3 16 4" xfId="21888" xr:uid="{F13134BE-14BC-47D9-992C-5DE3DDCEB0ED}"/>
    <cellStyle name="Normal 3 17" xfId="21889" xr:uid="{889BF471-B9A7-4B04-8D51-B96AB2BFD006}"/>
    <cellStyle name="Normal 3 17 2" xfId="21890" xr:uid="{C1C8C625-309A-4949-88FA-093EBF59B813}"/>
    <cellStyle name="Normal 3 17 3" xfId="21891" xr:uid="{8AB84AF5-92BE-495F-80C1-6854C749124E}"/>
    <cellStyle name="Normal 3 17 4" xfId="21892" xr:uid="{73BF5434-7948-4906-AF64-712C8AF6E09B}"/>
    <cellStyle name="Normal 3 18" xfId="21893" xr:uid="{76ADFC91-3B68-4DFD-8218-2A3D7B277F52}"/>
    <cellStyle name="Normal 3 18 2" xfId="21894" xr:uid="{21A19A2D-3FD8-4574-B832-A4E32317BE17}"/>
    <cellStyle name="Normal 3 18 3" xfId="21895" xr:uid="{39100031-46CF-45DD-87E3-8D00BC8C0F81}"/>
    <cellStyle name="Normal 3 18 4" xfId="21896" xr:uid="{F1DBF42D-8411-4AD2-8D2B-579C90EE62C7}"/>
    <cellStyle name="Normal 3 19" xfId="21897" xr:uid="{B93AD24C-A187-4279-9A29-BCB0ACA22CC9}"/>
    <cellStyle name="Normal 3 19 2" xfId="21898" xr:uid="{11C5664B-0547-4533-9DD8-155CD6C6D709}"/>
    <cellStyle name="Normal 3 2" xfId="12" xr:uid="{00000000-0005-0000-0000-000011000000}"/>
    <cellStyle name="Normal 3 2 10" xfId="21900" xr:uid="{DEA7CB3B-AF14-470F-B906-260DDD8A9569}"/>
    <cellStyle name="Normal 3 2 10 2" xfId="21901" xr:uid="{F03A25D9-4213-4787-AA6C-4A4F79B3F8F6}"/>
    <cellStyle name="Normal 3 2 10 3" xfId="21902" xr:uid="{0A621D10-6CE3-41CE-AB55-524B9B2A8005}"/>
    <cellStyle name="Normal 3 2 10 4" xfId="21903" xr:uid="{F888DD35-9B6B-4E0F-82C0-1DF1C12AE5A6}"/>
    <cellStyle name="Normal 3 2 11" xfId="21904" xr:uid="{EE1CF1B2-4704-4E1D-A6C8-72B870B192A5}"/>
    <cellStyle name="Normal 3 2 11 2" xfId="21905" xr:uid="{223148F5-FFA4-4BBE-B735-7C3FCB6BFA3E}"/>
    <cellStyle name="Normal 3 2 11 3" xfId="21906" xr:uid="{F1616A8C-EBC3-4F7B-9FA7-6E5BFBA17991}"/>
    <cellStyle name="Normal 3 2 12" xfId="21907" xr:uid="{5008A3E5-7255-4605-8E54-F5AE85B1B311}"/>
    <cellStyle name="Normal 3 2 12 2" xfId="21908" xr:uid="{05121913-2B55-4D81-BF48-AA381E104FB0}"/>
    <cellStyle name="Normal 3 2 12 3" xfId="21909" xr:uid="{5288D020-C164-43F9-BC88-05F9315E6698}"/>
    <cellStyle name="Normal 3 2 13" xfId="21910" xr:uid="{5AF5CD40-25A4-443D-8423-25D8D7E0CAE0}"/>
    <cellStyle name="Normal 3 2 13 2" xfId="21911" xr:uid="{9CBA2DA3-7509-4A65-A569-4F6C8B49CB3B}"/>
    <cellStyle name="Normal 3 2 13 3" xfId="21912" xr:uid="{400189E7-4856-417A-B4EB-22A43D991547}"/>
    <cellStyle name="Normal 3 2 14" xfId="21913" xr:uid="{C51BE748-8268-4B45-898D-959A62D12CCF}"/>
    <cellStyle name="Normal 3 2 14 2" xfId="21914" xr:uid="{9D4BBB5F-2A16-4ECB-A861-B90A4EE3E858}"/>
    <cellStyle name="Normal 3 2 14 3" xfId="21915" xr:uid="{5F71B430-07C8-4145-BCA0-17B23ACAC8D1}"/>
    <cellStyle name="Normal 3 2 15" xfId="21916" xr:uid="{A46585C8-6D79-4361-980D-1332D4A640AD}"/>
    <cellStyle name="Normal 3 2 15 2" xfId="21917" xr:uid="{F3E035AB-FAEB-4D20-9E40-7A47C0A7DA9F}"/>
    <cellStyle name="Normal 3 2 15 3" xfId="21918" xr:uid="{FA1D333C-45AA-4D1F-8FD8-2E6AE65D9A02}"/>
    <cellStyle name="Normal 3 2 16" xfId="21919" xr:uid="{F34C10CC-6114-4094-B63F-771281AA00D7}"/>
    <cellStyle name="Normal 3 2 16 2" xfId="21920" xr:uid="{8AEFC345-CEB0-49DA-BCF8-6B0BCA0EA91B}"/>
    <cellStyle name="Normal 3 2 16 3" xfId="21921" xr:uid="{12994B4F-26C5-49B4-840C-74C42B4614AB}"/>
    <cellStyle name="Normal 3 2 17" xfId="21922" xr:uid="{C9EEF756-DC3D-4CCE-890E-F1E31B52290D}"/>
    <cellStyle name="Normal 3 2 17 2" xfId="21923" xr:uid="{2B2148A3-3D00-4425-B068-B3BA78BDF544}"/>
    <cellStyle name="Normal 3 2 18" xfId="21924" xr:uid="{8092A91A-96B5-4045-A280-3D324FD10AFD}"/>
    <cellStyle name="Normal 3 2 19" xfId="21925" xr:uid="{A94530CA-B0A7-4B1E-B703-6F14B12F8E79}"/>
    <cellStyle name="Normal 3 2 2" xfId="21926" xr:uid="{D5149B0E-5BDC-40D8-A3F6-92BBA036F848}"/>
    <cellStyle name="Normal 3 2 2 2" xfId="21927" xr:uid="{37AC24C8-88AF-4166-974C-A30B53D22CD9}"/>
    <cellStyle name="Normal 3 2 2 2 2" xfId="21928" xr:uid="{C547534E-D374-4961-8EBB-C321C09078A7}"/>
    <cellStyle name="Normal 3 2 2 3" xfId="21929" xr:uid="{3110B055-DE0A-4E32-84B3-DD58D55F6570}"/>
    <cellStyle name="Normal 3 2 2 3 2" xfId="21930" xr:uid="{CBBEC0EA-ACA6-43BF-A12C-9ECCDADC3B43}"/>
    <cellStyle name="Normal 3 2 2 4" xfId="42184" xr:uid="{FF275BF3-3205-45EB-AD4F-044C6AED35AD}"/>
    <cellStyle name="Normal 3 2 2 5" xfId="42924" xr:uid="{6E67F9F3-871F-4E47-97E3-C97C753F0A0C}"/>
    <cellStyle name="Normal 3 2 20" xfId="42271" xr:uid="{E6541288-8D04-4568-A8FC-E41AEF981A3F}"/>
    <cellStyle name="Normal 3 2 21" xfId="42925" xr:uid="{DF2E32D5-6843-4023-88F9-8C56C4572331}"/>
    <cellStyle name="Normal 3 2 22" xfId="21899" xr:uid="{CC365B92-B698-40E0-8679-85107678E0DB}"/>
    <cellStyle name="Normal 3 2 3" xfId="21931" xr:uid="{EFF42CAE-D090-4FE2-88FE-3265AB318449}"/>
    <cellStyle name="Normal 3 2 3 2" xfId="21932" xr:uid="{D85CE793-7621-48F6-B916-79A0F3AC6DCE}"/>
    <cellStyle name="Normal 3 2 3 2 2" xfId="21933" xr:uid="{6FA4020D-E812-40E5-B77A-6E60CE7A826C}"/>
    <cellStyle name="Normal 3 2 3 2 2 2" xfId="21934" xr:uid="{918E20B6-9075-4E79-8364-4060C16F5237}"/>
    <cellStyle name="Normal 3 2 3 2 2 3" xfId="21935" xr:uid="{C1C186D9-A11E-4640-94FB-9EF38EA84A71}"/>
    <cellStyle name="Normal 3 2 3 2 3" xfId="21936" xr:uid="{66A0CE58-2848-4CA8-B821-DBC7E29536B6}"/>
    <cellStyle name="Normal 3 2 3 2 4" xfId="21937" xr:uid="{86D92A02-2B27-4AAC-A29B-006CD7F97DB9}"/>
    <cellStyle name="Normal 3 2 3 2 5" xfId="21938" xr:uid="{2E59B79E-A7E6-4A7F-B4B6-81979FB0D9DF}"/>
    <cellStyle name="Normal 3 2 3 3" xfId="21939" xr:uid="{5267B9E2-A90B-41C4-BA7F-4FC2AED57E28}"/>
    <cellStyle name="Normal 3 2 4" xfId="21940" xr:uid="{8F87F237-2DEB-4F36-AC55-0ECBE3DB1D35}"/>
    <cellStyle name="Normal 3 2 5" xfId="21941" xr:uid="{1CAE0246-E4D1-43FF-8822-D987A67C492B}"/>
    <cellStyle name="Normal 3 2 5 2" xfId="21942" xr:uid="{BEE726D9-9DE0-4E11-908A-73C08F3D1C7D}"/>
    <cellStyle name="Normal 3 2 5 2 2" xfId="21943" xr:uid="{138612D6-EC60-4172-BCF8-DC8CF3D3350E}"/>
    <cellStyle name="Normal 3 2 5 2 3" xfId="21944" xr:uid="{6CB18A70-BED8-4D3C-A667-1657FF09AB67}"/>
    <cellStyle name="Normal 3 2 5 3" xfId="21945" xr:uid="{434007C7-8F47-46DB-B886-ADD4C1DF5D69}"/>
    <cellStyle name="Normal 3 2 5 4" xfId="21946" xr:uid="{6917B671-0AAD-49A2-B086-FE9E8D2D5635}"/>
    <cellStyle name="Normal 3 2 5 4 2" xfId="21947" xr:uid="{B4B42C2D-3874-4CD2-8724-427C372E491D}"/>
    <cellStyle name="Normal 3 2 5 5" xfId="21948" xr:uid="{E779E5A5-247A-4A64-AB76-167C99A5CEDA}"/>
    <cellStyle name="Normal 3 2 5 6" xfId="21949" xr:uid="{DFD57CF1-D2AB-4279-88FD-F8C1AA06BE2F}"/>
    <cellStyle name="Normal 3 2 6" xfId="21950" xr:uid="{A78EF28D-A8E3-4373-AEB8-9A25A079A7EF}"/>
    <cellStyle name="Normal 3 2 6 2" xfId="21951" xr:uid="{05A07D72-09E6-4487-B908-CB9DBF262793}"/>
    <cellStyle name="Normal 3 2 6 3" xfId="21952" xr:uid="{666032AC-D219-4879-AABA-52F8D178161E}"/>
    <cellStyle name="Normal 3 2 6 4" xfId="21953" xr:uid="{F35CF5ED-290B-4F3B-9FDC-E1EDA77AFCB6}"/>
    <cellStyle name="Normal 3 2 7" xfId="21954" xr:uid="{B1DF1EE3-3511-446F-97DC-5B002B7F578C}"/>
    <cellStyle name="Normal 3 2 7 2" xfId="21955" xr:uid="{CB6FE069-24F7-4E5F-86AB-E391F62A0945}"/>
    <cellStyle name="Normal 3 2 7 3" xfId="21956" xr:uid="{87D4F4DE-516C-4784-A1F3-4599322ACE3B}"/>
    <cellStyle name="Normal 3 2 7 4" xfId="21957" xr:uid="{AA6C7DC3-B6BA-4105-B9E9-379A7B4FBDB1}"/>
    <cellStyle name="Normal 3 2 8" xfId="21958" xr:uid="{03B608AF-3F73-4196-9721-2A8F7A1F7D65}"/>
    <cellStyle name="Normal 3 2 8 2" xfId="21959" xr:uid="{9B37F61E-57E1-4210-A4EA-134A2615C169}"/>
    <cellStyle name="Normal 3 2 8 3" xfId="21960" xr:uid="{1FFE7DEB-6B42-4F30-A072-2E9AFD094A15}"/>
    <cellStyle name="Normal 3 2 8 4" xfId="21961" xr:uid="{EC351F96-8176-42A8-BBC0-A39C679A6A74}"/>
    <cellStyle name="Normal 3 2 9" xfId="21962" xr:uid="{6EFD1BFB-6EEC-474D-ACD5-337982312D86}"/>
    <cellStyle name="Normal 3 2 9 2" xfId="21963" xr:uid="{E6CA60E8-DA8B-428E-BA67-C39E8D3D9BFD}"/>
    <cellStyle name="Normal 3 2 9 3" xfId="21964" xr:uid="{9589F42C-B371-4DBE-B7F1-50A1DFFC551B}"/>
    <cellStyle name="Normal 3 2 9 4" xfId="21965" xr:uid="{737982C6-1ED7-4AD7-921D-8D4284B62C12}"/>
    <cellStyle name="Normal 3 2_ELC" xfId="21966" xr:uid="{1DBB4720-3933-445F-966B-C0811D680945}"/>
    <cellStyle name="Normal 3 20" xfId="21967" xr:uid="{11AE604A-220C-4E56-B3C2-3659D12BF043}"/>
    <cellStyle name="Normal 3 21" xfId="21968" xr:uid="{4C9E45A2-37B6-4B9D-A41F-306223CCADBF}"/>
    <cellStyle name="Normal 3 22" xfId="21969" xr:uid="{3465AAB3-0492-4544-8C89-556C0A4CF310}"/>
    <cellStyle name="Normal 3 23" xfId="21970" xr:uid="{E5CEB89A-933B-45D2-87B3-1B73F9943CC2}"/>
    <cellStyle name="Normal 3 24" xfId="21971" xr:uid="{4046F86D-2CD0-4C18-AB81-41F58406100C}"/>
    <cellStyle name="Normal 3 25" xfId="21972" xr:uid="{97678DCF-DD2A-4E31-8AA2-F2D325956965}"/>
    <cellStyle name="Normal 3 26" xfId="21973" xr:uid="{3623560F-5F0E-483E-A096-04DE2E9E253A}"/>
    <cellStyle name="Normal 3 27" xfId="21974" xr:uid="{A90B8893-F96D-48FB-BBCA-7FA32F713DD1}"/>
    <cellStyle name="Normal 3 28" xfId="3" xr:uid="{00000000-0005-0000-0000-000012000000}"/>
    <cellStyle name="Normal 3 29" xfId="42179" xr:uid="{BBC4F2EB-CD0D-42F6-AC41-087EA7B35FC2}"/>
    <cellStyle name="Normal 3 3" xfId="23" xr:uid="{00000000-0005-0000-0000-000013000000}"/>
    <cellStyle name="Normal 3 3 10" xfId="21975" xr:uid="{79C1D66B-2A77-4FF9-B398-CF313C997CF3}"/>
    <cellStyle name="Normal 3 3 10 2" xfId="21976" xr:uid="{DF9B8A04-C570-4D17-97CB-BFF111679589}"/>
    <cellStyle name="Normal 3 3 10 3" xfId="21977" xr:uid="{78656DE8-1DD6-4CDF-8C0C-994A74D87E8F}"/>
    <cellStyle name="Normal 3 3 11" xfId="21978" xr:uid="{BAC712E1-E962-413B-B12C-EE38F1956C1B}"/>
    <cellStyle name="Normal 3 3 11 2" xfId="21979" xr:uid="{F1B16A85-E804-4BF6-9F9D-7C9519A8233E}"/>
    <cellStyle name="Normal 3 3 11 3" xfId="21980" xr:uid="{16EFF597-13E2-4201-B1F5-284D19C2B2BD}"/>
    <cellStyle name="Normal 3 3 12" xfId="21981" xr:uid="{87FC3E86-E554-4C37-B131-D273CE44B6F5}"/>
    <cellStyle name="Normal 3 3 12 2" xfId="21982" xr:uid="{D32C50A1-37D4-440B-A7C3-E37AEC2B3BC6}"/>
    <cellStyle name="Normal 3 3 12 3" xfId="21983" xr:uid="{81DF7EC9-2F32-45D4-BBE0-2A0E80E01106}"/>
    <cellStyle name="Normal 3 3 13" xfId="21984" xr:uid="{53B5C55F-304C-46EB-BCEE-D886F1752514}"/>
    <cellStyle name="Normal 3 3 13 2" xfId="21985" xr:uid="{7F83307A-DA24-49FD-B26F-AA16753DF0F4}"/>
    <cellStyle name="Normal 3 3 13 3" xfId="21986" xr:uid="{61B1A0C9-E700-442F-819B-1C16DCF3A4A6}"/>
    <cellStyle name="Normal 3 3 14" xfId="21987" xr:uid="{D17F1718-EFFE-4F0C-A335-7EA82BEBAE40}"/>
    <cellStyle name="Normal 3 3 15" xfId="42292" xr:uid="{E3F17FDB-407F-43A5-B95F-7CDAE3A0F2E0}"/>
    <cellStyle name="Normal 3 3 16" xfId="84" xr:uid="{F9549B17-C491-4E93-A0B3-FEF2E6AF9B9B}"/>
    <cellStyle name="Normal 3 3 2" xfId="21988" xr:uid="{F87B9724-1711-454D-844E-E8AEB14BCB25}"/>
    <cellStyle name="Normal 3 3 2 2" xfId="21989" xr:uid="{F54EE6A9-8B1B-4374-ABC8-CAD000FA4F7B}"/>
    <cellStyle name="Normal 3 3 3" xfId="21990" xr:uid="{B2751F36-E5C5-4E01-8F7A-E1F922095143}"/>
    <cellStyle name="Normal 3 3 3 2" xfId="21991" xr:uid="{6546ABC0-BF07-457A-9E63-C56D863AB69E}"/>
    <cellStyle name="Normal 3 3 3 3" xfId="21992" xr:uid="{C604F1F0-7C26-4109-806A-E5060F589A64}"/>
    <cellStyle name="Normal 3 3 3 4" xfId="21993" xr:uid="{8E15C38A-F92A-48CC-8586-AA18B3B9D6B4}"/>
    <cellStyle name="Normal 3 3 4" xfId="21994" xr:uid="{02831AF5-58DE-4CE2-B571-D1BA9C28DC3B}"/>
    <cellStyle name="Normal 3 3 4 2" xfId="21995" xr:uid="{B8CEC67F-BA2E-4A91-B72B-D7B9D376AAA2}"/>
    <cellStyle name="Normal 3 3 4 3" xfId="21996" xr:uid="{EB58D5D1-3612-461A-8964-D2CF67621103}"/>
    <cellStyle name="Normal 3 3 4 4" xfId="21997" xr:uid="{B0F1AA35-F15E-409D-BA00-5DF2FDD4B7ED}"/>
    <cellStyle name="Normal 3 3 5" xfId="21998" xr:uid="{9B86754A-5F07-4D52-8843-FEE1FD9BD01F}"/>
    <cellStyle name="Normal 3 3 5 2" xfId="21999" xr:uid="{D3934DAE-4FB6-4F4B-96EB-E184AB00804F}"/>
    <cellStyle name="Normal 3 3 5 3" xfId="22000" xr:uid="{6BDB4A3E-1BC8-484D-863F-CC2AE7DF19C4}"/>
    <cellStyle name="Normal 3 3 5 4" xfId="22001" xr:uid="{EC9AC8A5-7299-4116-B106-8833A9F7D50B}"/>
    <cellStyle name="Normal 3 3 6" xfId="22002" xr:uid="{40570E5D-4715-46A8-AF75-AFEFC0440244}"/>
    <cellStyle name="Normal 3 3 6 2" xfId="22003" xr:uid="{167F9AA4-102C-4EB2-A5E3-99807CE95048}"/>
    <cellStyle name="Normal 3 3 6 3" xfId="22004" xr:uid="{053571B4-8FA0-4A85-A5DC-AF462803F5F0}"/>
    <cellStyle name="Normal 3 3 6 4" xfId="22005" xr:uid="{CBD7887E-C69B-4766-9F8B-49AE9CA42BE9}"/>
    <cellStyle name="Normal 3 3 7" xfId="22006" xr:uid="{FCCDA0DE-B19D-4BEE-BF97-C732D6DEF54D}"/>
    <cellStyle name="Normal 3 3 8" xfId="22007" xr:uid="{A9DD031B-E456-4B6F-9ADF-560A6D8C789B}"/>
    <cellStyle name="Normal 3 3 9" xfId="22008" xr:uid="{1CF01FBF-7EC9-4A9C-8A91-4A5C0D567152}"/>
    <cellStyle name="Normal 3 3 9 2" xfId="22009" xr:uid="{6A8B5FCA-E3AD-4E3A-9EA9-7B8BADC47ECF}"/>
    <cellStyle name="Normal 3 3 9 3" xfId="22010" xr:uid="{58212065-7A6C-408E-821A-F3645DC3D0F9}"/>
    <cellStyle name="Normal 3 30" xfId="79" xr:uid="{9936A587-1156-4D82-BCAD-E63AD7141C73}"/>
    <cellStyle name="Normal 3 4" xfId="22011" xr:uid="{97F0ED41-5A79-4875-8C3D-77D8D4EAFB1A}"/>
    <cellStyle name="Normal 3 4 10" xfId="42418" xr:uid="{270755E5-6A5D-4E2B-A223-B264877D55EE}"/>
    <cellStyle name="Normal 3 4 2" xfId="22012" xr:uid="{CC502E98-9828-4E54-A306-3B502E48DB43}"/>
    <cellStyle name="Normal 3 4 2 2" xfId="22013" xr:uid="{6520279B-D0ED-4C24-95E0-F49C11BB0A33}"/>
    <cellStyle name="Normal 3 4 3" xfId="22014" xr:uid="{116C27CB-8C7C-4328-88DF-48F33B4AC99D}"/>
    <cellStyle name="Normal 3 4 4" xfId="22015" xr:uid="{9708EFDF-7B73-4917-8DA0-721966EAC91D}"/>
    <cellStyle name="Normal 3 4 5" xfId="22016" xr:uid="{3CAAFA5F-149D-46AD-9B50-B372305A0B11}"/>
    <cellStyle name="Normal 3 4 6" xfId="22017" xr:uid="{C53357CA-1B2B-43F6-9800-45973CE2898D}"/>
    <cellStyle name="Normal 3 4 7" xfId="22018" xr:uid="{8FDA7452-40A2-4393-A593-E0F6B8EFF248}"/>
    <cellStyle name="Normal 3 4 8" xfId="22019" xr:uid="{D6C8E554-A719-428F-B178-2E7EAEC226DC}"/>
    <cellStyle name="Normal 3 4 9" xfId="22020" xr:uid="{B2E2FE99-D0C7-43A3-B7FD-7B589B99D36B}"/>
    <cellStyle name="Normal 3 5" xfId="22021" xr:uid="{38160AFB-D410-4963-886E-D1BE54CE4F6B}"/>
    <cellStyle name="Normal 3 5 2" xfId="22022" xr:uid="{99455D7D-BE66-4438-A619-05B0FC19115C}"/>
    <cellStyle name="Normal 3 5 2 2" xfId="22023" xr:uid="{64DFBD33-105E-4139-8736-52E0587FBC9E}"/>
    <cellStyle name="Normal 3 5 3" xfId="22024" xr:uid="{96DA0B35-BF7C-4917-9EC5-D22F66FA275F}"/>
    <cellStyle name="Normal 3 5 4" xfId="22025" xr:uid="{A05D4A30-AA48-4EEB-A65F-986E9B555158}"/>
    <cellStyle name="Normal 3 5 5" xfId="22026" xr:uid="{13808538-7875-48FE-B424-052FD6DDDA67}"/>
    <cellStyle name="Normal 3 5 6" xfId="22027" xr:uid="{E7044981-A195-4384-A77F-FDC8DB325A43}"/>
    <cellStyle name="Normal 3 5 7" xfId="22028" xr:uid="{8FB6459F-6A82-4EA7-B14B-6E6440D50377}"/>
    <cellStyle name="Normal 3 5 8" xfId="22029" xr:uid="{16C6FBB2-F308-4DBA-A5D9-FBF400754757}"/>
    <cellStyle name="Normal 3 6" xfId="22030" xr:uid="{B6D99F98-65B3-438C-9B61-925B33B31315}"/>
    <cellStyle name="Normal 3 7" xfId="22031" xr:uid="{D0CA15E9-C711-4D28-9FF6-43E80E09E9C3}"/>
    <cellStyle name="Normal 3 7 2" xfId="22032" xr:uid="{1A329F01-46B2-42E6-A688-6E017926F26A}"/>
    <cellStyle name="Normal 3 7 2 2" xfId="22033" xr:uid="{9BADB222-2CA8-4218-80C0-400BB432F695}"/>
    <cellStyle name="Normal 3 7 2 3" xfId="22034" xr:uid="{A63111C1-4EAC-4EB3-AD13-1CE27E8E52B9}"/>
    <cellStyle name="Normal 3 7 3" xfId="22035" xr:uid="{0EFB7F8A-C44D-4584-ACC5-DA7341DA2871}"/>
    <cellStyle name="Normal 3 7 4" xfId="22036" xr:uid="{74EC1D1B-E1B0-465F-8A34-8CADC83017E7}"/>
    <cellStyle name="Normal 3 7 4 2" xfId="22037" xr:uid="{1F5EFC76-7E66-479F-92C9-BEFF1EFEDC0C}"/>
    <cellStyle name="Normal 3 7 5" xfId="22038" xr:uid="{4ABEB8EE-F546-47F5-881B-A55F37DE0338}"/>
    <cellStyle name="Normal 3 7 6" xfId="22039" xr:uid="{E63067D6-88C9-4CCE-BD88-DA37C35BA128}"/>
    <cellStyle name="Normal 3 8" xfId="22040" xr:uid="{EF3F4C14-33F6-496E-9172-65968C2F6A3E}"/>
    <cellStyle name="Normal 3 8 2" xfId="22041" xr:uid="{1EF38688-904F-4775-97CE-42143EB8168F}"/>
    <cellStyle name="Normal 3 8 2 2" xfId="22042" xr:uid="{F5BF998D-9469-4F23-9334-1715CAAF8E48}"/>
    <cellStyle name="Normal 3 8 2 3" xfId="22043" xr:uid="{4B4AA785-DD80-4C38-843C-7EECBF26D969}"/>
    <cellStyle name="Normal 3 8 3" xfId="22044" xr:uid="{474ABA5C-573C-48CB-BBF7-11A465E27AB6}"/>
    <cellStyle name="Normal 3 8 3 2" xfId="22045" xr:uid="{74F4B8C8-DA1C-412D-BAEB-8DA4160823DB}"/>
    <cellStyle name="Normal 3 8 4" xfId="22046" xr:uid="{977EEE4B-2FD4-47D7-9175-64944D4B0F3F}"/>
    <cellStyle name="Normal 3 9" xfId="22047" xr:uid="{67B3C942-B1A0-41FD-BA4C-FB77E52BB7CF}"/>
    <cellStyle name="Normal 3 9 2" xfId="22048" xr:uid="{6E197FE5-EB76-4D05-AB7E-A4FCDCAFE09D}"/>
    <cellStyle name="Normal 3 9 2 2" xfId="22049" xr:uid="{3AAD8A3A-1A09-4EEE-9D1E-DC2007A4DD98}"/>
    <cellStyle name="Normal 3 9 2 3" xfId="22050" xr:uid="{93AEBA7C-6F58-4701-A08A-36980069F731}"/>
    <cellStyle name="Normal 3 9 3" xfId="22051" xr:uid="{536D44C9-B2D2-45B9-9325-10AA48DC6F97}"/>
    <cellStyle name="Normal 3 9 3 2" xfId="22052" xr:uid="{CFA5A7A2-971A-4C16-9BE7-544C645477F3}"/>
    <cellStyle name="Normal 3 9 4" xfId="22053" xr:uid="{3A22D68A-65D1-48BD-8AEF-A5816CEB563A}"/>
    <cellStyle name="Normal 3 9 5" xfId="22054" xr:uid="{098356B3-D0D7-4AD4-A662-E73F1B61A12D}"/>
    <cellStyle name="Normal 3 9 6" xfId="22055" xr:uid="{BE3F7BED-DC9B-40A9-BDB8-2EE37EEA2CBB}"/>
    <cellStyle name="Normal 3_Copy of Commissioning date correction" xfId="22056" xr:uid="{3D1AACF5-50A1-4373-8993-C0FC655943C4}"/>
    <cellStyle name="Normal 30" xfId="22057" xr:uid="{EB743F91-D3A7-4EA0-A364-4CC6F60D3B45}"/>
    <cellStyle name="Normal 30 10" xfId="22058" xr:uid="{AC6BA465-962A-4A42-BDCB-387612E360C7}"/>
    <cellStyle name="Normal 30 10 2" xfId="22059" xr:uid="{2A96DC1D-D113-4291-AB6B-A8707281CEBD}"/>
    <cellStyle name="Normal 30 10 3" xfId="22060" xr:uid="{7AF00258-8DC1-4700-9652-511A211A416D}"/>
    <cellStyle name="Normal 30 11" xfId="22061" xr:uid="{DEDD145A-8CA1-47D9-9921-DF7C12B90A3F}"/>
    <cellStyle name="Normal 30 11 2" xfId="22062" xr:uid="{2F5AFF69-82C4-4A42-B62C-843755F2FC5B}"/>
    <cellStyle name="Normal 30 11 3" xfId="22063" xr:uid="{32CE5ADA-F0BB-4179-B241-A0753EED52B3}"/>
    <cellStyle name="Normal 30 12" xfId="22064" xr:uid="{F3D67AE2-E027-4820-9243-3FD4FEE15EC1}"/>
    <cellStyle name="Normal 30 12 2" xfId="22065" xr:uid="{2F24C43E-2139-4B48-A6F9-77B16191F928}"/>
    <cellStyle name="Normal 30 12 3" xfId="22066" xr:uid="{7E6F8B8F-58E2-480B-AD28-B43E7EC3CA78}"/>
    <cellStyle name="Normal 30 13" xfId="22067" xr:uid="{25EDE82E-505A-4607-A740-FF050A78942E}"/>
    <cellStyle name="Normal 30 13 2" xfId="22068" xr:uid="{F9F463D1-4DF6-4B8C-8632-5335AE9417A9}"/>
    <cellStyle name="Normal 30 13 3" xfId="22069" xr:uid="{9C2EC9A1-BCAD-45D9-81AE-00F95B5F491E}"/>
    <cellStyle name="Normal 30 14" xfId="22070" xr:uid="{FF82BB89-75A0-4A93-A871-CB536BAC759D}"/>
    <cellStyle name="Normal 30 2" xfId="22071" xr:uid="{A507D32D-2532-4883-BEE6-166839078A4A}"/>
    <cellStyle name="Normal 30 2 10" xfId="22072" xr:uid="{44E0C209-19B6-4D03-854E-4B97FF1839F3}"/>
    <cellStyle name="Normal 30 2 10 2" xfId="22073" xr:uid="{3CAF7EAC-9BAA-4F7A-AB44-37E5D8903BAC}"/>
    <cellStyle name="Normal 30 2 10 3" xfId="22074" xr:uid="{4DE04435-E0B6-4B17-B4F5-8A80D5C87FA6}"/>
    <cellStyle name="Normal 30 2 11" xfId="22075" xr:uid="{822F504D-C76B-4DD8-8FAE-AE9D440929A3}"/>
    <cellStyle name="Normal 30 2 12" xfId="22076" xr:uid="{236B7F84-1685-43F1-92C3-86050429E708}"/>
    <cellStyle name="Normal 30 2 13" xfId="22077" xr:uid="{047DC1A4-166F-48B8-80E3-A360CE4A1DAE}"/>
    <cellStyle name="Normal 30 2 2" xfId="22078" xr:uid="{8D8FF846-BE42-4B80-AC29-FDCF7F705239}"/>
    <cellStyle name="Normal 30 2 2 2" xfId="22079" xr:uid="{F9824AFF-10B5-452A-A7AD-F38DE7F72CF3}"/>
    <cellStyle name="Normal 30 2 2 3" xfId="22080" xr:uid="{5B4AB929-41EA-4D53-9885-576C178C5E0B}"/>
    <cellStyle name="Normal 30 2 2 4" xfId="22081" xr:uid="{834A6CE8-93A7-4FF2-92D1-FE8232E21BA8}"/>
    <cellStyle name="Normal 30 2 3" xfId="22082" xr:uid="{327601D1-1024-483C-8F0C-F72E3E0DAE58}"/>
    <cellStyle name="Normal 30 2 3 2" xfId="22083" xr:uid="{6FD20112-6421-4EF0-BE23-42A786A8AB97}"/>
    <cellStyle name="Normal 30 2 3 3" xfId="22084" xr:uid="{59715EE6-4291-4531-AE91-E5811458811F}"/>
    <cellStyle name="Normal 30 2 4" xfId="22085" xr:uid="{E2484519-2AC7-45C6-B8C8-86B500119479}"/>
    <cellStyle name="Normal 30 2 4 2" xfId="22086" xr:uid="{B0BCC5AB-37F6-4825-8D1A-3C8522C93FCD}"/>
    <cellStyle name="Normal 30 2 4 3" xfId="22087" xr:uid="{F7F97EF5-7C37-4FBD-897E-1A322AAFC14C}"/>
    <cellStyle name="Normal 30 2 5" xfId="22088" xr:uid="{18034E50-3A2D-4D1A-BAAD-B0384BF16212}"/>
    <cellStyle name="Normal 30 2 5 2" xfId="22089" xr:uid="{F1E93DC3-7710-4F98-9966-C766FA0CE91A}"/>
    <cellStyle name="Normal 30 2 5 3" xfId="22090" xr:uid="{B268E18A-B774-4618-B668-1CAD3F760233}"/>
    <cellStyle name="Normal 30 2 6" xfId="22091" xr:uid="{99A02E1D-F171-4C0E-85F9-96206E82FC18}"/>
    <cellStyle name="Normal 30 2 6 2" xfId="22092" xr:uid="{41BFE5B2-4428-43AE-9B6E-0AE305D506EE}"/>
    <cellStyle name="Normal 30 2 6 3" xfId="22093" xr:uid="{383D91A4-C3D8-4975-8C5D-EF4977E83686}"/>
    <cellStyle name="Normal 30 2 7" xfId="22094" xr:uid="{D5F3B74E-6A68-4442-85F2-186FE636D4F6}"/>
    <cellStyle name="Normal 30 2 7 2" xfId="22095" xr:uid="{E7D18AF3-A56C-4D8F-A8CF-EF8D039B8AE4}"/>
    <cellStyle name="Normal 30 2 7 3" xfId="22096" xr:uid="{7FA46D62-30EE-4D34-9906-873C85BA1D87}"/>
    <cellStyle name="Normal 30 2 8" xfId="22097" xr:uid="{B49158E5-1533-434D-BEEF-23ECD20D8CED}"/>
    <cellStyle name="Normal 30 2 8 2" xfId="22098" xr:uid="{90C9D45C-AF10-4024-B5B7-67E485BAC290}"/>
    <cellStyle name="Normal 30 2 8 3" xfId="22099" xr:uid="{36CB944E-C40A-455D-A605-C0E82DE4E1FC}"/>
    <cellStyle name="Normal 30 2 9" xfId="22100" xr:uid="{5035363E-BDEC-4B01-AA81-4D8180C7FAC5}"/>
    <cellStyle name="Normal 30 2 9 2" xfId="22101" xr:uid="{8F913217-2C05-4827-B504-D27599D1A951}"/>
    <cellStyle name="Normal 30 2 9 3" xfId="22102" xr:uid="{7624C11D-A386-478A-9670-44441EF5212C}"/>
    <cellStyle name="Normal 30 3" xfId="22103" xr:uid="{E8931580-CD78-4431-A6D4-8D5C304E9557}"/>
    <cellStyle name="Normal 30 3 10" xfId="22104" xr:uid="{585CD0E1-8627-479F-9917-3431A1793C3B}"/>
    <cellStyle name="Normal 30 3 10 2" xfId="22105" xr:uid="{0851CF17-488C-410F-BC85-46FBC1C8E0EB}"/>
    <cellStyle name="Normal 30 3 10 3" xfId="22106" xr:uid="{E4809381-2E0B-4ECA-854E-3974D4047278}"/>
    <cellStyle name="Normal 30 3 11" xfId="22107" xr:uid="{73FF9782-7F80-4165-B204-1E69E3AD6ADF}"/>
    <cellStyle name="Normal 30 3 12" xfId="22108" xr:uid="{C66BFC90-2449-41A5-80DB-D2F644785F02}"/>
    <cellStyle name="Normal 30 3 13" xfId="22109" xr:uid="{522F2094-2CC7-492B-91B7-D4C813A7EC70}"/>
    <cellStyle name="Normal 30 3 2" xfId="22110" xr:uid="{6084DE68-413B-403C-B594-D5C1B51632BE}"/>
    <cellStyle name="Normal 30 3 2 2" xfId="22111" xr:uid="{09DE4590-358C-46CF-9A37-88F63E73CDC6}"/>
    <cellStyle name="Normal 30 3 2 3" xfId="22112" xr:uid="{039832E1-2811-4BE2-A702-C5802A1324A1}"/>
    <cellStyle name="Normal 30 3 3" xfId="22113" xr:uid="{397A2D76-557C-4F4E-8BCD-48D9A4722057}"/>
    <cellStyle name="Normal 30 3 3 2" xfId="22114" xr:uid="{1C203FFE-3A93-4D3A-8302-2F4E04AE84AA}"/>
    <cellStyle name="Normal 30 3 3 3" xfId="22115" xr:uid="{72309F73-44FD-4ADE-861D-7EEE6C379B88}"/>
    <cellStyle name="Normal 30 3 4" xfId="22116" xr:uid="{51888767-222E-448A-A8B0-F3D83E3CB0F6}"/>
    <cellStyle name="Normal 30 3 4 2" xfId="22117" xr:uid="{42A0DE25-D99C-4C76-9145-A41DEEA60C8F}"/>
    <cellStyle name="Normal 30 3 4 3" xfId="22118" xr:uid="{3CFCD308-1778-4175-BD53-A580B6AF931E}"/>
    <cellStyle name="Normal 30 3 5" xfId="22119" xr:uid="{123A23FE-7204-4EAA-B528-0974E828D412}"/>
    <cellStyle name="Normal 30 3 5 2" xfId="22120" xr:uid="{711C0A2A-CD9A-44A6-9576-BA47E048ACE4}"/>
    <cellStyle name="Normal 30 3 5 3" xfId="22121" xr:uid="{CFF54FDA-CC5F-49DF-A39D-5EB61B615646}"/>
    <cellStyle name="Normal 30 3 6" xfId="22122" xr:uid="{1B244593-3A08-4C22-BC1B-C0EA1CF3A1E8}"/>
    <cellStyle name="Normal 30 3 6 2" xfId="22123" xr:uid="{167A4C92-528E-4792-B9B5-FA74E07DADCD}"/>
    <cellStyle name="Normal 30 3 6 3" xfId="22124" xr:uid="{2A8873DE-6E5A-4F44-9FB7-700AE9E9E890}"/>
    <cellStyle name="Normal 30 3 7" xfId="22125" xr:uid="{3180602C-9FDD-4C55-9933-C5D9E708481F}"/>
    <cellStyle name="Normal 30 3 7 2" xfId="22126" xr:uid="{EC979F52-7243-4365-9B7C-F0664C87896D}"/>
    <cellStyle name="Normal 30 3 7 3" xfId="22127" xr:uid="{EA0E53B7-C458-46BE-8F41-8FE0E46D2189}"/>
    <cellStyle name="Normal 30 3 8" xfId="22128" xr:uid="{F965A12F-BD86-4F75-99B5-A7BC8E4F21ED}"/>
    <cellStyle name="Normal 30 3 8 2" xfId="22129" xr:uid="{DA1D0236-E3E9-4BDF-A836-D3F3ADEEDF8D}"/>
    <cellStyle name="Normal 30 3 8 3" xfId="22130" xr:uid="{F83EABBB-D531-4567-814B-358ABA3B6BD6}"/>
    <cellStyle name="Normal 30 3 9" xfId="22131" xr:uid="{0CFDC5B1-0D81-4902-B09D-D66E74F19008}"/>
    <cellStyle name="Normal 30 3 9 2" xfId="22132" xr:uid="{1D6E8D61-BC9B-451C-8066-A48E9A6455C8}"/>
    <cellStyle name="Normal 30 3 9 3" xfId="22133" xr:uid="{999B6324-B033-4066-BC48-1E79BC37B84E}"/>
    <cellStyle name="Normal 30 4" xfId="22134" xr:uid="{455C2AEA-A391-4CB1-9BDA-38C8645DEFE0}"/>
    <cellStyle name="Normal 30 4 2" xfId="22135" xr:uid="{68440C6F-B3FE-4258-BDA7-1A2B085B4631}"/>
    <cellStyle name="Normal 30 4 3" xfId="22136" xr:uid="{17783F69-8346-45E5-A702-7FA95DF973B1}"/>
    <cellStyle name="Normal 30 4 4" xfId="22137" xr:uid="{F9982B3A-7C21-42A0-A626-2722A4828D80}"/>
    <cellStyle name="Normal 30 5" xfId="22138" xr:uid="{1F18F63E-FDD0-435B-BE3C-071D9D2D6C4E}"/>
    <cellStyle name="Normal 30 5 2" xfId="22139" xr:uid="{8B0ECAF9-6A32-448C-AF0D-AFD62FD9E906}"/>
    <cellStyle name="Normal 30 5 3" xfId="22140" xr:uid="{D161EBFF-683E-4F27-82EA-94AA515AAD37}"/>
    <cellStyle name="Normal 30 6" xfId="22141" xr:uid="{4C0984C4-33AE-482C-BC0B-F0A6409DEA06}"/>
    <cellStyle name="Normal 30 6 2" xfId="22142" xr:uid="{0D0793A9-66C4-479E-91A2-1F577530005C}"/>
    <cellStyle name="Normal 30 6 3" xfId="22143" xr:uid="{0EE3C341-EE55-426D-9C05-FF61A3F8E30B}"/>
    <cellStyle name="Normal 30 7" xfId="22144" xr:uid="{65DF69EA-E450-4E6B-BAEF-9F0A47A99996}"/>
    <cellStyle name="Normal 30 7 2" xfId="22145" xr:uid="{7C92A572-F81B-4B93-A4E9-ACC406E51136}"/>
    <cellStyle name="Normal 30 7 3" xfId="22146" xr:uid="{BED03265-BF99-409E-B815-340411A6774F}"/>
    <cellStyle name="Normal 30 8" xfId="22147" xr:uid="{BFBC8BDB-4EB5-4490-9272-22EF2321B83F}"/>
    <cellStyle name="Normal 30 8 2" xfId="22148" xr:uid="{227000A1-A5EC-4EEA-857B-1ADDE3E5572F}"/>
    <cellStyle name="Normal 30 8 3" xfId="22149" xr:uid="{B2D0D832-8528-4BF4-9A81-DA82B82B658E}"/>
    <cellStyle name="Normal 30 9" xfId="22150" xr:uid="{8FA80707-0A87-4ACB-A6D5-D94576F891D7}"/>
    <cellStyle name="Normal 30 9 2" xfId="22151" xr:uid="{D891758B-B71E-4536-AA14-CB5136F208FC}"/>
    <cellStyle name="Normal 30 9 3" xfId="22152" xr:uid="{D15E1E6D-C845-4726-B6C8-F6A05EA921C0}"/>
    <cellStyle name="Normal 31" xfId="22153" xr:uid="{09A676B7-B951-41BD-A660-52FA222E2232}"/>
    <cellStyle name="Normal 31 10" xfId="22154" xr:uid="{FB81302D-BAC2-4E8A-933B-8B797FA7BF32}"/>
    <cellStyle name="Normal 31 10 2" xfId="22155" xr:uid="{015ADDD2-61CC-4B40-84D6-E9F39C7CB82D}"/>
    <cellStyle name="Normal 31 10 3" xfId="22156" xr:uid="{84CA8EDC-6968-4DB4-96C7-A25024DF2911}"/>
    <cellStyle name="Normal 31 11" xfId="22157" xr:uid="{97277AD3-84A0-4246-A948-BA1BDCE844E5}"/>
    <cellStyle name="Normal 31 11 2" xfId="22158" xr:uid="{0E11E9A3-88F0-43C7-A12C-79FB46BEDA76}"/>
    <cellStyle name="Normal 31 11 3" xfId="22159" xr:uid="{238EC945-4E3C-4D70-820D-FBB6623263EF}"/>
    <cellStyle name="Normal 31 12" xfId="22160" xr:uid="{37D6991A-005E-4852-82B1-8EA99D29901B}"/>
    <cellStyle name="Normal 31 12 2" xfId="22161" xr:uid="{737E3D91-DFC7-4EC4-9D0B-AA8C52108D4B}"/>
    <cellStyle name="Normal 31 12 3" xfId="22162" xr:uid="{8ABC5444-E1F3-443B-97D8-1C9733984B86}"/>
    <cellStyle name="Normal 31 13" xfId="22163" xr:uid="{497EE8F1-412A-4BCE-B363-6ECABFE81399}"/>
    <cellStyle name="Normal 31 13 2" xfId="22164" xr:uid="{FFE4109E-34FF-431F-AA36-3C947B4DAAD9}"/>
    <cellStyle name="Normal 31 13 3" xfId="22165" xr:uid="{0EF4705C-0E19-40AF-867F-9C08A6D1CAD7}"/>
    <cellStyle name="Normal 31 14" xfId="22166" xr:uid="{20B5BF1E-D552-41F8-87C1-691103A8C627}"/>
    <cellStyle name="Normal 31 14 2" xfId="22167" xr:uid="{1B721FA4-CA76-469D-A2B2-F7C1F3EA4862}"/>
    <cellStyle name="Normal 31 14 3" xfId="22168" xr:uid="{B57D081B-AE6F-4E6E-8824-6E9CCD511B10}"/>
    <cellStyle name="Normal 31 15" xfId="22169" xr:uid="{6D2DD65B-C71F-4155-B865-26C71A28EA90}"/>
    <cellStyle name="Normal 31 16" xfId="22170" xr:uid="{581C3D66-B553-470B-98E7-D9179F15518E}"/>
    <cellStyle name="Normal 31 2" xfId="22171" xr:uid="{0E2EBC16-5985-45F4-A54E-6F8A400F5E25}"/>
    <cellStyle name="Normal 31 2 10" xfId="22172" xr:uid="{D89D732D-2D1F-4DE4-A304-130AAA623A02}"/>
    <cellStyle name="Normal 31 2 10 2" xfId="22173" xr:uid="{32719053-52F0-4CFD-B3F6-78BCB9E534AB}"/>
    <cellStyle name="Normal 31 2 10 3" xfId="22174" xr:uid="{130F08CD-0BE4-47E1-8A75-14045D43A0CA}"/>
    <cellStyle name="Normal 31 2 11" xfId="22175" xr:uid="{B546A702-EAEC-4391-9BB8-18DA9BAC49A4}"/>
    <cellStyle name="Normal 31 2 12" xfId="22176" xr:uid="{B0622A54-0602-41C5-9A19-5DF8AE56948B}"/>
    <cellStyle name="Normal 31 2 13" xfId="22177" xr:uid="{63579800-9D83-4427-AB6B-9142C45E1F1E}"/>
    <cellStyle name="Normal 31 2 14" xfId="22178" xr:uid="{BF990E76-F7A9-4428-A380-9FC4CCA0EB48}"/>
    <cellStyle name="Normal 31 2 2" xfId="22179" xr:uid="{1EFA9F1B-94CE-4EE7-968C-F688E8FD375E}"/>
    <cellStyle name="Normal 31 2 2 2" xfId="22180" xr:uid="{477F9778-FB12-4329-AFB2-70BC5B54259C}"/>
    <cellStyle name="Normal 31 2 2 3" xfId="22181" xr:uid="{90957477-B34C-4280-90A9-FC56C16A4AF4}"/>
    <cellStyle name="Normal 31 2 3" xfId="22182" xr:uid="{0F426BE6-97B9-414F-82B8-11D452FF8770}"/>
    <cellStyle name="Normal 31 2 3 2" xfId="22183" xr:uid="{FAA9EDF2-CB3E-4F5F-82B6-A48FA17D174C}"/>
    <cellStyle name="Normal 31 2 3 3" xfId="22184" xr:uid="{1AB8D33F-17B7-4C58-BD6F-D0C5978C0F4E}"/>
    <cellStyle name="Normal 31 2 4" xfId="22185" xr:uid="{9F031D98-156D-4BCF-97A3-C291D5F4AAAD}"/>
    <cellStyle name="Normal 31 2 4 2" xfId="22186" xr:uid="{73ABDE62-8497-4664-8F71-EE49F1251470}"/>
    <cellStyle name="Normal 31 2 4 3" xfId="22187" xr:uid="{2645A35D-D9F9-4746-B4BF-E09AFD706F2D}"/>
    <cellStyle name="Normal 31 2 5" xfId="22188" xr:uid="{12D8469B-EE3E-4A32-904D-37F55F163C08}"/>
    <cellStyle name="Normal 31 2 5 2" xfId="22189" xr:uid="{050AB182-C6BB-44EF-B1E8-BEC36C86ED20}"/>
    <cellStyle name="Normal 31 2 5 3" xfId="22190" xr:uid="{24EEC4D4-A86E-4057-85C2-A3D41256967C}"/>
    <cellStyle name="Normal 31 2 6" xfId="22191" xr:uid="{09102642-AC5D-4EF9-B13A-05A483D1C2BB}"/>
    <cellStyle name="Normal 31 2 6 2" xfId="22192" xr:uid="{0312413B-ED6C-4CB0-BF92-DD7CE5180FC1}"/>
    <cellStyle name="Normal 31 2 6 3" xfId="22193" xr:uid="{D94FFA46-B9B8-4F44-BD6B-69988C353B2C}"/>
    <cellStyle name="Normal 31 2 7" xfId="22194" xr:uid="{82B3F8CB-E232-4767-91C0-F53BFFF6725F}"/>
    <cellStyle name="Normal 31 2 7 2" xfId="22195" xr:uid="{7CFBD067-AD2D-4371-821E-32E1FBF34817}"/>
    <cellStyle name="Normal 31 2 7 3" xfId="22196" xr:uid="{E4F7C0E6-55DB-44FD-B879-2FD594D4AC33}"/>
    <cellStyle name="Normal 31 2 8" xfId="22197" xr:uid="{B828A702-DEC6-42C3-B8F6-5C33629E7404}"/>
    <cellStyle name="Normal 31 2 8 2" xfId="22198" xr:uid="{6AB56AAA-5BB2-401A-8D0B-DE475FECFCEF}"/>
    <cellStyle name="Normal 31 2 8 3" xfId="22199" xr:uid="{CCE104FB-3F6A-4CA7-88CA-1CEE9D81BF2D}"/>
    <cellStyle name="Normal 31 2 9" xfId="22200" xr:uid="{5399D4DD-788A-47F3-949C-69C15EF92918}"/>
    <cellStyle name="Normal 31 2 9 2" xfId="22201" xr:uid="{54F212D8-259B-420A-B7FF-9EE22AB7303C}"/>
    <cellStyle name="Normal 31 2 9 3" xfId="22202" xr:uid="{41C1D27F-5704-4826-A38D-21857D88A6EA}"/>
    <cellStyle name="Normal 31 3" xfId="22203" xr:uid="{1A9E020B-041C-4904-9C78-D6AF19DBE33C}"/>
    <cellStyle name="Normal 31 3 10" xfId="22204" xr:uid="{BCAAD54F-0D16-42A6-9346-6832763A8B96}"/>
    <cellStyle name="Normal 31 3 10 2" xfId="22205" xr:uid="{62804CA5-226C-4F1F-AEC3-F6029E3F6708}"/>
    <cellStyle name="Normal 31 3 10 3" xfId="22206" xr:uid="{31258DBD-96AE-435E-B53A-AE14B6FBD843}"/>
    <cellStyle name="Normal 31 3 11" xfId="22207" xr:uid="{535164FF-6F04-42F9-88CC-F8355D407658}"/>
    <cellStyle name="Normal 31 3 12" xfId="22208" xr:uid="{9D6C6ADC-2F9E-47BF-A481-63D29090E272}"/>
    <cellStyle name="Normal 31 3 2" xfId="22209" xr:uid="{8B59856A-E5D4-44F0-8C85-605C606D4A43}"/>
    <cellStyle name="Normal 31 3 2 2" xfId="22210" xr:uid="{3F7B8E8E-B43A-4D97-BECF-CB2B6BE1F414}"/>
    <cellStyle name="Normal 31 3 2 3" xfId="22211" xr:uid="{1FAD9B90-DC37-474D-9C22-D4E24913AF3A}"/>
    <cellStyle name="Normal 31 3 3" xfId="22212" xr:uid="{E87C1582-1D2C-4440-83E1-C570730112C8}"/>
    <cellStyle name="Normal 31 3 3 2" xfId="22213" xr:uid="{49F5AB38-8157-41A1-9552-203FD02F199A}"/>
    <cellStyle name="Normal 31 3 3 3" xfId="22214" xr:uid="{290B29D1-E7BA-4AB5-968F-D80922072269}"/>
    <cellStyle name="Normal 31 3 4" xfId="22215" xr:uid="{8D668DB6-CB69-40FF-8A8B-2F81FE1CFC7C}"/>
    <cellStyle name="Normal 31 3 4 2" xfId="22216" xr:uid="{696DA8B2-8846-44AF-92D5-C5D72E55E5F0}"/>
    <cellStyle name="Normal 31 3 4 3" xfId="22217" xr:uid="{E51DEA0A-78CD-4F1A-A306-BBCFF684C335}"/>
    <cellStyle name="Normal 31 3 5" xfId="22218" xr:uid="{296A9780-321F-4A82-94C1-B49947E9F642}"/>
    <cellStyle name="Normal 31 3 5 2" xfId="22219" xr:uid="{D8A05E3B-9FB8-48A0-85E4-18F0E05C1F2B}"/>
    <cellStyle name="Normal 31 3 5 3" xfId="22220" xr:uid="{8182E2A8-CAB8-4409-BFBB-C9D9E267B6A3}"/>
    <cellStyle name="Normal 31 3 6" xfId="22221" xr:uid="{870A5BCC-E1B8-4719-B873-F368DA7BABCA}"/>
    <cellStyle name="Normal 31 3 6 2" xfId="22222" xr:uid="{DF57FC00-167B-4692-A7FD-11D5E6D71F03}"/>
    <cellStyle name="Normal 31 3 6 3" xfId="22223" xr:uid="{8DB85964-55E2-423C-AD3F-1450A5644F3A}"/>
    <cellStyle name="Normal 31 3 7" xfId="22224" xr:uid="{72ABD38D-E9C0-4DED-91FF-BC98A6E11F70}"/>
    <cellStyle name="Normal 31 3 7 2" xfId="22225" xr:uid="{5B4D7E87-93A5-43EA-B691-4CA1409A09A4}"/>
    <cellStyle name="Normal 31 3 7 3" xfId="22226" xr:uid="{37C452B8-6BED-4189-B04E-7B1AC1A20061}"/>
    <cellStyle name="Normal 31 3 8" xfId="22227" xr:uid="{A85988E2-FCB1-4171-9C94-006824C0123E}"/>
    <cellStyle name="Normal 31 3 8 2" xfId="22228" xr:uid="{B259EFF1-349C-46FC-8FEB-63E4DE80DFCD}"/>
    <cellStyle name="Normal 31 3 8 3" xfId="22229" xr:uid="{6EA3C721-D3E5-4DB4-BDA9-1AC1B69BD12B}"/>
    <cellStyle name="Normal 31 3 9" xfId="22230" xr:uid="{4E8FDE6C-D5AF-4F04-97D8-58CAEB368BD5}"/>
    <cellStyle name="Normal 31 3 9 2" xfId="22231" xr:uid="{FE54C7B7-C77E-42ED-B8C3-301D6EF8EF9F}"/>
    <cellStyle name="Normal 31 3 9 3" xfId="22232" xr:uid="{4822E378-2246-4031-B8AD-DCE243C2044E}"/>
    <cellStyle name="Normal 31 4" xfId="22233" xr:uid="{E765491F-29B1-4E82-915D-8404A7A1F4A8}"/>
    <cellStyle name="Normal 31 4 2" xfId="22234" xr:uid="{68686A74-746E-49AD-B92C-4AE07484B95C}"/>
    <cellStyle name="Normal 31 4 3" xfId="22235" xr:uid="{809FD639-9944-41E4-B9DD-7652D3E01F4D}"/>
    <cellStyle name="Normal 31 4 4" xfId="22236" xr:uid="{545DA3CD-3E63-4F6A-A393-9D5B23C8E287}"/>
    <cellStyle name="Normal 31 5" xfId="22237" xr:uid="{14AD798F-2F8B-4D75-BD29-27F381589633}"/>
    <cellStyle name="Normal 31 5 2" xfId="22238" xr:uid="{B0A430F3-7104-4AC1-A74C-C9B992C06606}"/>
    <cellStyle name="Normal 31 5 3" xfId="22239" xr:uid="{7B916690-790F-4D72-BDFD-9ABDE1B00C32}"/>
    <cellStyle name="Normal 31 6" xfId="22240" xr:uid="{2F5132A3-99DD-44DB-8066-CDD3183E82F1}"/>
    <cellStyle name="Normal 31 6 2" xfId="22241" xr:uid="{40684AA4-882A-4260-B025-A7DE11014B1F}"/>
    <cellStyle name="Normal 31 6 3" xfId="22242" xr:uid="{FAFDDBAE-A8D1-4945-BE12-1C728E954CA3}"/>
    <cellStyle name="Normal 31 7" xfId="22243" xr:uid="{5D30DB84-AE02-4A61-90CE-55CD50446FE5}"/>
    <cellStyle name="Normal 31 7 2" xfId="22244" xr:uid="{E88FC006-778F-481A-B743-97FF129452E0}"/>
    <cellStyle name="Normal 31 7 3" xfId="22245" xr:uid="{C7E3F0D3-AD6B-452A-9454-696F1CA11393}"/>
    <cellStyle name="Normal 31 8" xfId="22246" xr:uid="{536D38FD-6102-4ACE-9AF4-B70FAA5582BF}"/>
    <cellStyle name="Normal 31 8 2" xfId="22247" xr:uid="{4091657B-9277-4A85-AA7A-2B88901FFAEE}"/>
    <cellStyle name="Normal 31 8 3" xfId="22248" xr:uid="{996C5DE6-1C64-42A8-889B-D75D921440B7}"/>
    <cellStyle name="Normal 31 9" xfId="22249" xr:uid="{FDFA6882-1E85-4902-9B13-E3EA9C112C86}"/>
    <cellStyle name="Normal 31 9 2" xfId="22250" xr:uid="{5B12F977-E7CA-48C5-84D7-56CA21819356}"/>
    <cellStyle name="Normal 31 9 3" xfId="22251" xr:uid="{D3550A05-0F5F-4205-9DDD-FAEC24B4C88B}"/>
    <cellStyle name="Normal 32" xfId="22252" xr:uid="{D3E6A192-0233-484F-9A3D-CA1C9D625526}"/>
    <cellStyle name="Normal 32 10" xfId="22253" xr:uid="{834750F3-E679-4D5C-8706-9F8201ED1F4A}"/>
    <cellStyle name="Normal 32 10 2" xfId="22254" xr:uid="{D4BCAEEA-6804-480B-9F8E-DCDCE993518D}"/>
    <cellStyle name="Normal 32 10 3" xfId="22255" xr:uid="{5FE3D603-5037-42ED-AF7C-FA2AAFD5366B}"/>
    <cellStyle name="Normal 32 11" xfId="22256" xr:uid="{24772012-24C5-4CD3-923D-C7909504D163}"/>
    <cellStyle name="Normal 32 11 2" xfId="22257" xr:uid="{B07B7F0E-6C9F-4474-A2A4-E4B30A382E53}"/>
    <cellStyle name="Normal 32 11 3" xfId="22258" xr:uid="{26B7A064-B7AF-4BCA-A06F-934913BD4FBF}"/>
    <cellStyle name="Normal 32 12" xfId="22259" xr:uid="{C12B2FE0-379A-4EB4-83B4-FFC26662D0F7}"/>
    <cellStyle name="Normal 32 12 2" xfId="22260" xr:uid="{8FCBF280-84B7-412E-A5D4-68A8A3D492A3}"/>
    <cellStyle name="Normal 32 12 3" xfId="22261" xr:uid="{BFEB6AC5-25E6-4EE6-A1E2-BD7506563C9A}"/>
    <cellStyle name="Normal 32 13" xfId="22262" xr:uid="{64105FB3-F5B3-487B-9B48-794BFD26BF0E}"/>
    <cellStyle name="Normal 32 13 2" xfId="22263" xr:uid="{CB06AB46-3E76-4860-93BC-F458D3E85FC8}"/>
    <cellStyle name="Normal 32 14" xfId="22264" xr:uid="{887ABD17-9818-4738-8D83-6B804CBBC985}"/>
    <cellStyle name="Normal 32 14 2" xfId="22265" xr:uid="{316E27A9-2976-4FBA-BC1D-F298BEBC7CF6}"/>
    <cellStyle name="Normal 32 14 3" xfId="22266" xr:uid="{D7E08219-5128-4C97-BF26-712BBBDB7AA0}"/>
    <cellStyle name="Normal 32 15" xfId="22267" xr:uid="{9D976B6F-CB19-4E75-8D4B-F14E8C9DAB79}"/>
    <cellStyle name="Normal 32 2" xfId="22268" xr:uid="{ED7A8D08-9BF8-49EB-BCD3-61C857DED8F6}"/>
    <cellStyle name="Normal 32 2 10" xfId="22269" xr:uid="{8952ECFF-68F5-4A8C-98F0-78F9C51C5D96}"/>
    <cellStyle name="Normal 32 2 10 2" xfId="22270" xr:uid="{60734044-B4C0-498C-8812-B4BBB33EF498}"/>
    <cellStyle name="Normal 32 2 10 3" xfId="22271" xr:uid="{09DB0BFD-DDE3-4EF9-8A41-E337F4440F73}"/>
    <cellStyle name="Normal 32 2 11" xfId="22272" xr:uid="{FB5C65B8-7818-4A07-8DB1-853497D2B8C6}"/>
    <cellStyle name="Normal 32 2 12" xfId="22273" xr:uid="{7B840A90-49D1-4229-B10C-14FB93A6D378}"/>
    <cellStyle name="Normal 32 2 13" xfId="22274" xr:uid="{92363760-7E0F-4EE3-9FEB-E5AA5EFFF167}"/>
    <cellStyle name="Normal 32 2 2" xfId="22275" xr:uid="{B5301582-EDF5-49FD-8F2F-C5263666E267}"/>
    <cellStyle name="Normal 32 2 2 2" xfId="22276" xr:uid="{0B569DCE-850E-4804-A9EA-209D1E02A815}"/>
    <cellStyle name="Normal 32 2 2 3" xfId="22277" xr:uid="{6D5436CE-F88B-423A-B9BF-1CD610C99355}"/>
    <cellStyle name="Normal 32 2 3" xfId="22278" xr:uid="{CC12881D-139F-4E94-8C9F-9A94116E907F}"/>
    <cellStyle name="Normal 32 2 3 2" xfId="22279" xr:uid="{A8B43FB8-26E0-49F1-850F-EE851181FBF4}"/>
    <cellStyle name="Normal 32 2 3 3" xfId="22280" xr:uid="{E48E1D43-4DEE-432A-AB31-615FC6E6AE51}"/>
    <cellStyle name="Normal 32 2 4" xfId="22281" xr:uid="{66191268-7F4B-4907-B7BE-CB3C7AAF9A1C}"/>
    <cellStyle name="Normal 32 2 4 2" xfId="22282" xr:uid="{DD622186-815D-44B2-837E-5D468B4A1E53}"/>
    <cellStyle name="Normal 32 2 4 3" xfId="22283" xr:uid="{9BB808FA-2ECC-4DE2-A020-D28A851C2C3D}"/>
    <cellStyle name="Normal 32 2 5" xfId="22284" xr:uid="{C6ECC993-80FB-47E5-A8F7-362BE1D0D3CA}"/>
    <cellStyle name="Normal 32 2 5 2" xfId="22285" xr:uid="{6A80E1DA-4D4B-4D55-9A3C-E2D6EE861243}"/>
    <cellStyle name="Normal 32 2 5 3" xfId="22286" xr:uid="{16DC9B1B-AC18-4943-81E4-EEA70E78396B}"/>
    <cellStyle name="Normal 32 2 6" xfId="22287" xr:uid="{08C22393-5A92-47CB-A68E-8CBFD89AFD27}"/>
    <cellStyle name="Normal 32 2 6 2" xfId="22288" xr:uid="{CD9331D8-2702-4641-8D84-5225C92C7504}"/>
    <cellStyle name="Normal 32 2 6 3" xfId="22289" xr:uid="{296CA370-A4EB-40BA-B966-8F2D22AE6075}"/>
    <cellStyle name="Normal 32 2 7" xfId="22290" xr:uid="{0D2AC5E6-FFFC-4926-9C35-937949EA5CD4}"/>
    <cellStyle name="Normal 32 2 7 2" xfId="22291" xr:uid="{2C8D6964-AA1C-491A-8E7B-808C0CD4E290}"/>
    <cellStyle name="Normal 32 2 7 3" xfId="22292" xr:uid="{208FEED4-BD2B-473A-B942-6B67DB98404F}"/>
    <cellStyle name="Normal 32 2 8" xfId="22293" xr:uid="{5A5806B7-B87F-4D27-81A6-88BBF1241991}"/>
    <cellStyle name="Normal 32 2 8 2" xfId="22294" xr:uid="{5E10DD83-4111-4F8E-AB3E-80085854A72D}"/>
    <cellStyle name="Normal 32 2 8 3" xfId="22295" xr:uid="{9469E19C-CE8E-4009-A2D8-31B9EEB954FA}"/>
    <cellStyle name="Normal 32 2 9" xfId="22296" xr:uid="{3297531F-43A9-4A00-A0C8-CFD7376C25D8}"/>
    <cellStyle name="Normal 32 2 9 2" xfId="22297" xr:uid="{EC52A198-51A5-47CC-A554-FE31E5A8D430}"/>
    <cellStyle name="Normal 32 2 9 3" xfId="22298" xr:uid="{6265B255-ED90-4D2C-82E0-0F5C3883A957}"/>
    <cellStyle name="Normal 32 3" xfId="22299" xr:uid="{80C2D6AE-CD46-414F-A84B-ED700844001F}"/>
    <cellStyle name="Normal 32 3 10" xfId="22300" xr:uid="{9360E8F7-6777-410B-8B1A-7CB26DDA733E}"/>
    <cellStyle name="Normal 32 3 10 2" xfId="22301" xr:uid="{68D6E045-DE58-4900-A8FA-1A183233BB9D}"/>
    <cellStyle name="Normal 32 3 10 3" xfId="22302" xr:uid="{F7EA5840-F497-4670-99E3-F4DD54CB3B33}"/>
    <cellStyle name="Normal 32 3 11" xfId="22303" xr:uid="{6472133A-7949-4A5A-8D72-BEA0401F3F17}"/>
    <cellStyle name="Normal 32 3 12" xfId="22304" xr:uid="{A63D9DDE-A8D2-49BA-9AE8-529E59693AD4}"/>
    <cellStyle name="Normal 32 3 13" xfId="22305" xr:uid="{2D46FD51-7535-4992-A6CF-4E7DDA4CA74D}"/>
    <cellStyle name="Normal 32 3 2" xfId="22306" xr:uid="{E31A86D0-7325-4FCE-AC15-E44F67D2A1F3}"/>
    <cellStyle name="Normal 32 3 2 2" xfId="22307" xr:uid="{1FC49D80-354F-446A-BB05-F62D61A5E29E}"/>
    <cellStyle name="Normal 32 3 2 3" xfId="22308" xr:uid="{E30742B8-F75A-4266-A6BB-7C3555D29B53}"/>
    <cellStyle name="Normal 32 3 3" xfId="22309" xr:uid="{54D7B2A0-08FB-46F4-AC30-B2662005BF41}"/>
    <cellStyle name="Normal 32 3 3 2" xfId="22310" xr:uid="{5376ABB9-9047-4D37-92A6-5E0300DE5993}"/>
    <cellStyle name="Normal 32 3 3 3" xfId="22311" xr:uid="{B50516F4-C1E0-4141-9D49-79E95E4D19F4}"/>
    <cellStyle name="Normal 32 3 4" xfId="22312" xr:uid="{612DB65E-5CF1-46E6-9234-B2CBB616AD27}"/>
    <cellStyle name="Normal 32 3 4 2" xfId="22313" xr:uid="{D2B5DA96-356F-48F0-AA0A-F25D53378E0F}"/>
    <cellStyle name="Normal 32 3 4 3" xfId="22314" xr:uid="{FBC0A380-F4C3-41C3-97EB-0AD867D51CF1}"/>
    <cellStyle name="Normal 32 3 5" xfId="22315" xr:uid="{DDF3F1A9-A991-4E8F-8C90-70802F0D9658}"/>
    <cellStyle name="Normal 32 3 5 2" xfId="22316" xr:uid="{A540EF35-4975-4CD9-A41D-8EF996F9F2D5}"/>
    <cellStyle name="Normal 32 3 5 3" xfId="22317" xr:uid="{87A737E4-CB3E-4D04-83D7-F8FECC5852A7}"/>
    <cellStyle name="Normal 32 3 6" xfId="22318" xr:uid="{C040D001-3FFA-45EF-A5F8-31DCA9989299}"/>
    <cellStyle name="Normal 32 3 6 2" xfId="22319" xr:uid="{3F197B8F-35E2-4E24-83AE-1396772FBB28}"/>
    <cellStyle name="Normal 32 3 6 3" xfId="22320" xr:uid="{141A6158-A1FA-4EB5-BBBD-91E38846986E}"/>
    <cellStyle name="Normal 32 3 7" xfId="22321" xr:uid="{AB9398C0-A33A-4051-B234-7E6EAEC3B3AA}"/>
    <cellStyle name="Normal 32 3 7 2" xfId="22322" xr:uid="{F2E28CC8-4BAE-45D5-9B66-FAF388126CFB}"/>
    <cellStyle name="Normal 32 3 7 3" xfId="22323" xr:uid="{4659D44C-18A1-4C54-A5C7-27F2FB616B7B}"/>
    <cellStyle name="Normal 32 3 8" xfId="22324" xr:uid="{C2E5648E-D83F-4D77-9FBB-C2F4CCB9782B}"/>
    <cellStyle name="Normal 32 3 8 2" xfId="22325" xr:uid="{1F5B5E9E-D8D0-420E-88C4-97227096087B}"/>
    <cellStyle name="Normal 32 3 8 3" xfId="22326" xr:uid="{874D6C1D-86CC-4A91-B60F-8299D331681A}"/>
    <cellStyle name="Normal 32 3 9" xfId="22327" xr:uid="{DF20E73E-C41E-43BC-A2B7-E7802CCE8A77}"/>
    <cellStyle name="Normal 32 3 9 2" xfId="22328" xr:uid="{E8622BED-8EC3-4907-A708-B63BC6242D25}"/>
    <cellStyle name="Normal 32 3 9 3" xfId="22329" xr:uid="{5D308445-4BD4-4567-95F0-806C50E507FE}"/>
    <cellStyle name="Normal 32 4" xfId="22330" xr:uid="{B7C09213-AC74-41BF-A0EF-4A657623EBC2}"/>
    <cellStyle name="Normal 32 4 2" xfId="22331" xr:uid="{6B0152BE-5145-4A68-83D7-0F43E076F508}"/>
    <cellStyle name="Normal 32 4 3" xfId="22332" xr:uid="{FF42E596-799D-4B8D-82CC-45BB4F2FE74D}"/>
    <cellStyle name="Normal 32 5" xfId="22333" xr:uid="{5FA7ACA3-98EF-404A-9DD6-4310CC4EEDF8}"/>
    <cellStyle name="Normal 32 5 2" xfId="22334" xr:uid="{13338B5D-5DDD-40F5-A12E-33B61AAE29AB}"/>
    <cellStyle name="Normal 32 5 3" xfId="22335" xr:uid="{A827BBBA-3A55-4C9D-92A0-2CD81F51A101}"/>
    <cellStyle name="Normal 32 6" xfId="22336" xr:uid="{EA2E7F5E-06D6-44C4-BE90-FF36ED59A342}"/>
    <cellStyle name="Normal 32 6 2" xfId="22337" xr:uid="{B3713D96-725D-4F73-B903-6C4B916EA42E}"/>
    <cellStyle name="Normal 32 6 3" xfId="22338" xr:uid="{B06CFE14-C9C0-46EE-81BC-6D501A77C7A9}"/>
    <cellStyle name="Normal 32 7" xfId="22339" xr:uid="{16134BAE-A137-4BEA-82B7-C666F8CECC4F}"/>
    <cellStyle name="Normal 32 7 2" xfId="22340" xr:uid="{5F2EDC58-9AC4-4090-A2E0-B6097E360384}"/>
    <cellStyle name="Normal 32 7 3" xfId="22341" xr:uid="{60DDE520-6C85-43D7-BD24-0B613B76ED64}"/>
    <cellStyle name="Normal 32 8" xfId="22342" xr:uid="{78B4F533-0D42-4A77-AB3D-2D40630DDC50}"/>
    <cellStyle name="Normal 32 8 2" xfId="22343" xr:uid="{18511597-39BE-4946-85F3-218D61E7B724}"/>
    <cellStyle name="Normal 32 8 3" xfId="22344" xr:uid="{D60A98A0-2BDB-4926-9DB3-3F506644F780}"/>
    <cellStyle name="Normal 32 9" xfId="22345" xr:uid="{758C0716-C816-4CD2-8C2B-C0B7B17CAE2D}"/>
    <cellStyle name="Normal 32 9 2" xfId="22346" xr:uid="{EEC556A5-1CD7-4BDE-83AF-BAF07B6B2A2B}"/>
    <cellStyle name="Normal 32 9 3" xfId="22347" xr:uid="{12BB87B0-B437-46E7-A009-DE987A85DB15}"/>
    <cellStyle name="Normal 33" xfId="22348" xr:uid="{674F2E86-ADFD-4FEC-BC5B-E5AB6DB0D130}"/>
    <cellStyle name="Normal 33 10" xfId="22349" xr:uid="{22E1E515-125E-45B4-B254-59EB2C86068F}"/>
    <cellStyle name="Normal 33 10 2" xfId="22350" xr:uid="{6018E8A6-07B2-4B53-B46E-88554FE3B849}"/>
    <cellStyle name="Normal 33 10 3" xfId="22351" xr:uid="{E245ACE0-428E-4478-8A22-D71DC3A485DD}"/>
    <cellStyle name="Normal 33 10 4" xfId="22352" xr:uid="{51D9B8B7-D7F2-45C8-9C7B-5F09A8D71A33}"/>
    <cellStyle name="Normal 33 11" xfId="22353" xr:uid="{1AC94075-0831-458C-8AB3-ED08D6BF3D31}"/>
    <cellStyle name="Normal 33 11 2" xfId="22354" xr:uid="{0FB85FB6-4EDA-45A4-A699-82D2595B7F0D}"/>
    <cellStyle name="Normal 33 11 3" xfId="22355" xr:uid="{0B122A57-88E8-43D1-BE16-BD82539FD73B}"/>
    <cellStyle name="Normal 33 12" xfId="22356" xr:uid="{07B939CF-C79D-4763-A068-CFC73EB5354C}"/>
    <cellStyle name="Normal 33 12 2" xfId="22357" xr:uid="{FF843F5D-9EDA-49A7-ADED-DA5E9C9A93C1}"/>
    <cellStyle name="Normal 33 12 3" xfId="22358" xr:uid="{A25C7489-A62E-4108-9DCB-3718A6A96629}"/>
    <cellStyle name="Normal 33 12 4" xfId="22359" xr:uid="{0450AE48-6AB1-4B3C-90B4-97EFE9259FCA}"/>
    <cellStyle name="Normal 33 13" xfId="22360" xr:uid="{5646AB99-7F5A-4F63-A877-B692FED03DCF}"/>
    <cellStyle name="Normal 33 13 2" xfId="22361" xr:uid="{AB05380B-87CC-4072-8623-EFE295899ACD}"/>
    <cellStyle name="Normal 33 14" xfId="22362" xr:uid="{28D8AE2B-60D9-406F-85EF-F1B59B14BAE5}"/>
    <cellStyle name="Normal 33 2" xfId="22363" xr:uid="{F9C4BC5C-69EB-46CE-BE25-BD17742BBC41}"/>
    <cellStyle name="Normal 33 2 2" xfId="22364" xr:uid="{66471554-4EC4-4CEF-B2B7-6BB3AB7D7CFA}"/>
    <cellStyle name="Normal 33 2 3" xfId="22365" xr:uid="{5D2B283B-ACB2-4D2B-9F2B-58476B594D88}"/>
    <cellStyle name="Normal 33 2 4" xfId="22366" xr:uid="{86AE94E1-BA27-44C6-A983-14A658CE329C}"/>
    <cellStyle name="Normal 33 2 5" xfId="22367" xr:uid="{92104F2F-0E84-42BD-A795-123D9768E4FD}"/>
    <cellStyle name="Normal 33 3" xfId="22368" xr:uid="{B0DA2D0E-D5BA-46B2-AB10-03678BC6FB56}"/>
    <cellStyle name="Normal 33 3 2" xfId="22369" xr:uid="{D4990E66-AD55-4870-9E12-F45F53D76EE3}"/>
    <cellStyle name="Normal 33 3 3" xfId="22370" xr:uid="{2C4FFAF8-76F3-46B2-9F9A-1C64CBADE1C7}"/>
    <cellStyle name="Normal 33 3 4" xfId="22371" xr:uid="{29B995F4-90C4-4A6F-A9C8-C0A1631659C9}"/>
    <cellStyle name="Normal 33 3 5" xfId="22372" xr:uid="{A6C3A0A7-03E9-407F-AB11-43DF83E7114E}"/>
    <cellStyle name="Normal 33 4" xfId="22373" xr:uid="{7620FCE7-DAF7-4E85-9855-D8C480008B8A}"/>
    <cellStyle name="Normal 33 4 2" xfId="22374" xr:uid="{F0B7647C-8D20-4B22-90D8-8AA5A7D62495}"/>
    <cellStyle name="Normal 33 4 3" xfId="22375" xr:uid="{C09ECD7A-2DC1-4EC3-9D59-0717F24AA92C}"/>
    <cellStyle name="Normal 33 4 4" xfId="22376" xr:uid="{286AA831-4C17-4248-8A83-69394CAF3A1C}"/>
    <cellStyle name="Normal 33 5" xfId="22377" xr:uid="{C4D2C1B9-5519-4E99-BA26-97F1F7DD6CCE}"/>
    <cellStyle name="Normal 33 5 2" xfId="22378" xr:uid="{6B204AE8-2281-43A7-B467-C603BCE0ACDB}"/>
    <cellStyle name="Normal 33 5 3" xfId="22379" xr:uid="{70086315-2261-4C66-A991-0B617377B95A}"/>
    <cellStyle name="Normal 33 5 4" xfId="22380" xr:uid="{A9F817FE-AC96-489C-B52F-F6B9B95A4866}"/>
    <cellStyle name="Normal 33 6" xfId="22381" xr:uid="{2DC974A4-7678-421D-8331-5061675C6922}"/>
    <cellStyle name="Normal 33 6 2" xfId="22382" xr:uid="{0A8B31AD-5D7A-4795-A164-D3156D3C1A3D}"/>
    <cellStyle name="Normal 33 6 3" xfId="22383" xr:uid="{97EE1829-F65B-4162-92EB-98D98C64ED28}"/>
    <cellStyle name="Normal 33 6 4" xfId="22384" xr:uid="{3B4DB2B1-72DB-4DE5-BC19-857DACB13EF3}"/>
    <cellStyle name="Normal 33 7" xfId="22385" xr:uid="{BD4C1BBE-8DE4-461B-869C-B13F6B8665A4}"/>
    <cellStyle name="Normal 33 7 2" xfId="22386" xr:uid="{258F72D0-5C29-473C-A40D-F8C39C38A76B}"/>
    <cellStyle name="Normal 33 7 3" xfId="22387" xr:uid="{34AB0889-9C62-4158-8B07-8A23B940294D}"/>
    <cellStyle name="Normal 33 7 4" xfId="22388" xr:uid="{5AA02D08-93B4-4B5F-9C02-FE8643BC8F94}"/>
    <cellStyle name="Normal 33 8" xfId="22389" xr:uid="{BA00ECA5-D8D8-4E54-8100-72E0500F5826}"/>
    <cellStyle name="Normal 33 8 2" xfId="22390" xr:uid="{D0605F78-5A99-4C3E-9DC5-EAA7169C2B29}"/>
    <cellStyle name="Normal 33 8 3" xfId="22391" xr:uid="{87885B64-B6AC-4EB3-BA8A-EB49D087C979}"/>
    <cellStyle name="Normal 33 8 4" xfId="22392" xr:uid="{FCC3EEA0-5128-4FB0-AA8C-A4B39B23A715}"/>
    <cellStyle name="Normal 33 9" xfId="22393" xr:uid="{0C3DAF55-19E8-4BC3-B67C-B1B92467BDEB}"/>
    <cellStyle name="Normal 33 9 2" xfId="22394" xr:uid="{14B6ECD6-6F37-4353-9511-12A1412BF22C}"/>
    <cellStyle name="Normal 33 9 3" xfId="22395" xr:uid="{7CAD1158-C025-4D66-AB65-EFAC3D22F6E2}"/>
    <cellStyle name="Normal 33 9 4" xfId="22396" xr:uid="{7B19BFC8-0747-49BF-9569-5DD1FB6BA3DA}"/>
    <cellStyle name="Normal 33_Scen_XBase" xfId="22397" xr:uid="{160861C1-BC99-4345-8BA4-646B1F1DBBD6}"/>
    <cellStyle name="Normal 34" xfId="22398" xr:uid="{2CECD2E3-BBAC-4142-8BA5-54E1C5C91A91}"/>
    <cellStyle name="Normal 34 10" xfId="22399" xr:uid="{12754DBD-5D39-4901-8EEA-69FD053A7EC9}"/>
    <cellStyle name="Normal 34 10 2" xfId="22400" xr:uid="{9F653BF1-C9E1-4C23-BE71-04AB3DBC3E6A}"/>
    <cellStyle name="Normal 34 10 3" xfId="22401" xr:uid="{730091E8-F734-4C62-BE03-A6DBE5ECD2D1}"/>
    <cellStyle name="Normal 34 11" xfId="22402" xr:uid="{87196293-C325-41DE-B193-5DC7A77953AF}"/>
    <cellStyle name="Normal 34 11 2" xfId="22403" xr:uid="{3A90FBBD-EA7C-4481-8EEF-3FB9AB87C2BE}"/>
    <cellStyle name="Normal 34 11 3" xfId="22404" xr:uid="{DF88F5A6-AA5C-438C-AFB6-AF473DA3C944}"/>
    <cellStyle name="Normal 34 12" xfId="22405" xr:uid="{E1C4FF32-0D9B-49BA-AEBB-637C551E2BCA}"/>
    <cellStyle name="Normal 34 12 2" xfId="22406" xr:uid="{0B57F9CB-8B55-4DE5-848E-7E75AA65E517}"/>
    <cellStyle name="Normal 34 12 3" xfId="22407" xr:uid="{97E5CFBD-72BA-48FE-BE3A-727CE556758E}"/>
    <cellStyle name="Normal 34 13" xfId="22408" xr:uid="{F725C28D-6145-42A5-BC5A-2E546D6AFA35}"/>
    <cellStyle name="Normal 34 13 2" xfId="22409" xr:uid="{89E31E42-E8CE-42A1-804D-9A6DB3904B24}"/>
    <cellStyle name="Normal 34 14" xfId="22410" xr:uid="{F53AC415-DA4D-498F-958F-D224C58F8CA6}"/>
    <cellStyle name="Normal 34 14 2" xfId="22411" xr:uid="{41360522-E0EF-4941-AE49-7E102DDD9549}"/>
    <cellStyle name="Normal 34 14 3" xfId="22412" xr:uid="{83882279-AE18-451B-B808-290B3282A03F}"/>
    <cellStyle name="Normal 34 15" xfId="22413" xr:uid="{A5178716-EDEC-46FD-B29A-7426FED3FEB2}"/>
    <cellStyle name="Normal 34 2" xfId="22414" xr:uid="{3748D1FE-7DA1-4F72-9EAC-11F261FE2358}"/>
    <cellStyle name="Normal 34 2 10" xfId="22415" xr:uid="{A756F247-7E25-40FF-A6BF-9013C04166EF}"/>
    <cellStyle name="Normal 34 2 10 2" xfId="22416" xr:uid="{92FFAEB7-03A2-43AE-81C6-3C722F3B0FB4}"/>
    <cellStyle name="Normal 34 2 10 3" xfId="22417" xr:uid="{E74E798D-AC42-4A26-9848-6AADDF1157E4}"/>
    <cellStyle name="Normal 34 2 11" xfId="22418" xr:uid="{D01455DB-16E3-4D43-98D5-8EE94DA5CB21}"/>
    <cellStyle name="Normal 34 2 12" xfId="22419" xr:uid="{9FAB18A8-F03F-40D5-B18C-5A3F07E3F57F}"/>
    <cellStyle name="Normal 34 2 13" xfId="22420" xr:uid="{CFE4E589-551B-4F3A-9928-C3B2181D9427}"/>
    <cellStyle name="Normal 34 2 2" xfId="22421" xr:uid="{BE330C46-2213-429D-8902-BDB599A1C64C}"/>
    <cellStyle name="Normal 34 2 2 2" xfId="22422" xr:uid="{2BC5ADE6-8442-4F35-AA0C-9609E0E2ED43}"/>
    <cellStyle name="Normal 34 2 2 3" xfId="22423" xr:uid="{D395423A-13BA-4143-B17B-F8890170C3D4}"/>
    <cellStyle name="Normal 34 2 3" xfId="22424" xr:uid="{634EC6C8-929A-466E-A3A3-306F800A15AE}"/>
    <cellStyle name="Normal 34 2 3 2" xfId="22425" xr:uid="{FF8C1FA2-BD41-4DC8-95A8-55D8582E658B}"/>
    <cellStyle name="Normal 34 2 3 3" xfId="22426" xr:uid="{1394FFA0-977E-4C4F-A0A4-77D3F483AA6B}"/>
    <cellStyle name="Normal 34 2 4" xfId="22427" xr:uid="{0194FCD9-A51B-426A-8F7F-DC6B33A1FC1D}"/>
    <cellStyle name="Normal 34 2 4 2" xfId="22428" xr:uid="{788E930F-FAA6-46D4-B1F3-BD2AF81955C2}"/>
    <cellStyle name="Normal 34 2 4 3" xfId="22429" xr:uid="{F7787654-0A21-4C4F-B728-3EE719369D1B}"/>
    <cellStyle name="Normal 34 2 5" xfId="22430" xr:uid="{C9B35306-9792-4E20-9296-1E78C7878ED8}"/>
    <cellStyle name="Normal 34 2 5 2" xfId="22431" xr:uid="{A6D5422A-DC5E-48FA-89BA-6BC64C6DFD27}"/>
    <cellStyle name="Normal 34 2 5 3" xfId="22432" xr:uid="{1BE4F900-DE37-40B0-A43D-B6CDB3894E47}"/>
    <cellStyle name="Normal 34 2 6" xfId="22433" xr:uid="{86888393-BB59-4EB4-B6A2-CCA5509B66DD}"/>
    <cellStyle name="Normal 34 2 6 2" xfId="22434" xr:uid="{4651614E-AF61-4669-923F-711FFD2EBB80}"/>
    <cellStyle name="Normal 34 2 6 3" xfId="22435" xr:uid="{93BEEEF3-A766-4877-BB5A-C7AFC632E515}"/>
    <cellStyle name="Normal 34 2 7" xfId="22436" xr:uid="{D6E3DAD3-8B95-4A66-A42A-83E6513EE435}"/>
    <cellStyle name="Normal 34 2 7 2" xfId="22437" xr:uid="{A2D423CA-555F-429C-A86E-6770638465A1}"/>
    <cellStyle name="Normal 34 2 7 3" xfId="22438" xr:uid="{0FDB49CC-0CF6-4446-ABB3-AD423D4BDCA0}"/>
    <cellStyle name="Normal 34 2 8" xfId="22439" xr:uid="{2798A4F9-DEE6-46D4-A8C9-E6B9056B10FE}"/>
    <cellStyle name="Normal 34 2 8 2" xfId="22440" xr:uid="{C8DCDB20-6695-4BB0-83A5-315535A2136F}"/>
    <cellStyle name="Normal 34 2 8 3" xfId="22441" xr:uid="{49158095-BDD6-40BD-9E31-7160109185C6}"/>
    <cellStyle name="Normal 34 2 9" xfId="22442" xr:uid="{CE129DF9-6ABC-40B7-9784-2FDC66B67EAF}"/>
    <cellStyle name="Normal 34 2 9 2" xfId="22443" xr:uid="{0743B096-6CB1-4FB4-B8A3-D448D7C9D726}"/>
    <cellStyle name="Normal 34 2 9 3" xfId="22444" xr:uid="{B2124F82-9A01-4D75-8A64-8A200FDB7205}"/>
    <cellStyle name="Normal 34 3" xfId="22445" xr:uid="{7ECCB74B-A405-4C96-9F6D-DB0F42A9E335}"/>
    <cellStyle name="Normal 34 3 10" xfId="22446" xr:uid="{3D2995BB-8CD6-41AB-A367-BEC15E7BC4B5}"/>
    <cellStyle name="Normal 34 3 10 2" xfId="22447" xr:uid="{B9EA7EBB-BA8B-4E2A-B75C-38790E3C583A}"/>
    <cellStyle name="Normal 34 3 10 3" xfId="22448" xr:uid="{33626534-BB9A-4634-9E8D-BFD1F6582169}"/>
    <cellStyle name="Normal 34 3 11" xfId="22449" xr:uid="{14C1808D-8CA6-443A-A588-DAAFC6A664BB}"/>
    <cellStyle name="Normal 34 3 12" xfId="22450" xr:uid="{78725190-018F-41E3-A2DA-F3C3309DAD36}"/>
    <cellStyle name="Normal 34 3 13" xfId="22451" xr:uid="{6231EB6B-B2DC-4614-88F9-99E352C31284}"/>
    <cellStyle name="Normal 34 3 2" xfId="22452" xr:uid="{CE7ED7D0-59DA-4DF0-8492-B5E063623A30}"/>
    <cellStyle name="Normal 34 3 2 2" xfId="22453" xr:uid="{569ED583-8D9E-4D8B-81B8-F0CE39F37F88}"/>
    <cellStyle name="Normal 34 3 2 3" xfId="22454" xr:uid="{A6707F3B-4091-4805-8322-E421F7C4BCC0}"/>
    <cellStyle name="Normal 34 3 3" xfId="22455" xr:uid="{B30B21AC-A1B0-409B-87B4-D4989BB6D631}"/>
    <cellStyle name="Normal 34 3 3 2" xfId="22456" xr:uid="{8E9F61BD-5D21-4663-A52E-661A5AA08F93}"/>
    <cellStyle name="Normal 34 3 3 3" xfId="22457" xr:uid="{B98A383B-06FD-4BAB-B769-D305EEA55A3D}"/>
    <cellStyle name="Normal 34 3 4" xfId="22458" xr:uid="{71F00309-B962-4730-807E-F49078739ED3}"/>
    <cellStyle name="Normal 34 3 4 2" xfId="22459" xr:uid="{5A1A0D6D-597B-4680-9C11-CA96270F2279}"/>
    <cellStyle name="Normal 34 3 4 3" xfId="22460" xr:uid="{8C669356-E2F2-46A2-AF86-73A261CDCABD}"/>
    <cellStyle name="Normal 34 3 5" xfId="22461" xr:uid="{9B87825B-6628-427B-B692-FEB056B85E75}"/>
    <cellStyle name="Normal 34 3 5 2" xfId="22462" xr:uid="{8CD74606-13AD-4875-8FF3-232D83CB4D15}"/>
    <cellStyle name="Normal 34 3 5 3" xfId="22463" xr:uid="{B47B1E2F-0616-4833-91F2-885323F25F6A}"/>
    <cellStyle name="Normal 34 3 6" xfId="22464" xr:uid="{502DA9F1-126D-4F74-88EC-9FACD7B60FB7}"/>
    <cellStyle name="Normal 34 3 6 2" xfId="22465" xr:uid="{55A35F2C-C9EA-4C95-B5B5-E2D3819164AA}"/>
    <cellStyle name="Normal 34 3 6 3" xfId="22466" xr:uid="{CC5AAE30-DD5C-4516-B28A-0045683A4191}"/>
    <cellStyle name="Normal 34 3 7" xfId="22467" xr:uid="{FBA22640-DED6-4913-85AC-2AD4020B222B}"/>
    <cellStyle name="Normal 34 3 7 2" xfId="22468" xr:uid="{277837A0-B3C4-43AC-84FB-9AB466E97407}"/>
    <cellStyle name="Normal 34 3 7 3" xfId="22469" xr:uid="{233B2AFB-7CFC-4A66-9970-203345CFF185}"/>
    <cellStyle name="Normal 34 3 8" xfId="22470" xr:uid="{B6D494B2-9F4A-443E-9C95-FA31E889D1A9}"/>
    <cellStyle name="Normal 34 3 8 2" xfId="22471" xr:uid="{F52E4468-B1C2-4F29-A993-016CB21A84E6}"/>
    <cellStyle name="Normal 34 3 8 3" xfId="22472" xr:uid="{9F90D213-3EB8-4F6A-ABA4-8A5C2AB7C43B}"/>
    <cellStyle name="Normal 34 3 9" xfId="22473" xr:uid="{BEC59EB0-D934-428D-BF99-74A4734F86D6}"/>
    <cellStyle name="Normal 34 3 9 2" xfId="22474" xr:uid="{F936E5A8-91D0-4C57-8B19-C1BBED2EBF97}"/>
    <cellStyle name="Normal 34 3 9 3" xfId="22475" xr:uid="{3548E3D5-9701-4676-ACF8-D5E75741E714}"/>
    <cellStyle name="Normal 34 4" xfId="22476" xr:uid="{BCFBC454-FCEE-4AEE-A17B-ABF692D677DA}"/>
    <cellStyle name="Normal 34 4 2" xfId="22477" xr:uid="{809170EA-EAD1-4E11-89F5-0AB6EA944F28}"/>
    <cellStyle name="Normal 34 4 3" xfId="22478" xr:uid="{04D29EC2-209E-40DD-9C78-76A21FEB17AC}"/>
    <cellStyle name="Normal 34 5" xfId="22479" xr:uid="{2A7B61AB-DDF2-4FDF-9999-64F6289684FB}"/>
    <cellStyle name="Normal 34 5 2" xfId="22480" xr:uid="{79D01E16-C133-40D1-93C0-0B414BB536B0}"/>
    <cellStyle name="Normal 34 5 3" xfId="22481" xr:uid="{7DD6DF37-2B1F-4557-A56F-FB75149B1EDB}"/>
    <cellStyle name="Normal 34 6" xfId="22482" xr:uid="{7B824DD4-21E6-4A3C-A184-85C15EE709D7}"/>
    <cellStyle name="Normal 34 6 2" xfId="22483" xr:uid="{1C719187-7613-4E4F-A0D3-5D7EAE16D293}"/>
    <cellStyle name="Normal 34 6 3" xfId="22484" xr:uid="{F977A73F-F973-48DB-B787-8E7161EABA5C}"/>
    <cellStyle name="Normal 34 7" xfId="22485" xr:uid="{A788D361-94F8-412A-90D2-57417FBD77F2}"/>
    <cellStyle name="Normal 34 7 2" xfId="22486" xr:uid="{21E3A356-A6DB-4D27-A349-DF6A965FFFE6}"/>
    <cellStyle name="Normal 34 7 3" xfId="22487" xr:uid="{DB9D16C0-D5B7-4A30-B272-22DC118C4804}"/>
    <cellStyle name="Normal 34 8" xfId="22488" xr:uid="{697D5822-CFE3-429F-8AE0-18D10C6185C1}"/>
    <cellStyle name="Normal 34 8 2" xfId="22489" xr:uid="{C09AFBFE-F848-4E8F-B99C-B9592F46E038}"/>
    <cellStyle name="Normal 34 8 3" xfId="22490" xr:uid="{D2F8FC26-A51F-4CC3-A2CD-8B03A8DAEEF5}"/>
    <cellStyle name="Normal 34 9" xfId="22491" xr:uid="{ADB8004B-F998-46EB-9CC9-E43D6ACCA938}"/>
    <cellStyle name="Normal 34 9 2" xfId="22492" xr:uid="{906A9A15-539F-4DAC-8D26-03E517E1D32F}"/>
    <cellStyle name="Normal 34 9 3" xfId="22493" xr:uid="{AC687C86-E4C2-4DE2-B29C-22DF4CA55E14}"/>
    <cellStyle name="Normal 35" xfId="22494" xr:uid="{14DB6CD5-6B17-4BDE-90C9-20C26F5A55C5}"/>
    <cellStyle name="Normal 35 10" xfId="22495" xr:uid="{9B83DAE9-2C90-4471-9421-3AD286FAF415}"/>
    <cellStyle name="Normal 35 10 2" xfId="22496" xr:uid="{59BE8D8A-8932-4E88-A5D6-00D32318F2B0}"/>
    <cellStyle name="Normal 35 10 3" xfId="22497" xr:uid="{F7ECCCCB-BCAB-4971-97C9-FB30F130ACD1}"/>
    <cellStyle name="Normal 35 11" xfId="22498" xr:uid="{41B24641-ED78-4F51-90A5-1D48503D7362}"/>
    <cellStyle name="Normal 35 11 2" xfId="22499" xr:uid="{4A3E71F3-81BB-46D1-9505-68E67F3E7F49}"/>
    <cellStyle name="Normal 35 11 3" xfId="22500" xr:uid="{6873078F-4E2D-4629-A038-8D18ABAC52D9}"/>
    <cellStyle name="Normal 35 12" xfId="22501" xr:uid="{BECBAB1C-E74A-45B0-961D-F95505452D96}"/>
    <cellStyle name="Normal 35 12 2" xfId="22502" xr:uid="{FFB116D7-241A-4F39-A175-06D36FFB1A27}"/>
    <cellStyle name="Normal 35 12 3" xfId="22503" xr:uid="{0C9A4CEB-A692-4588-86F0-44B9AC68CE8F}"/>
    <cellStyle name="Normal 35 13" xfId="22504" xr:uid="{359AD25C-AB20-460B-A58D-352F7BEFA7EA}"/>
    <cellStyle name="Normal 35 13 2" xfId="22505" xr:uid="{83638C35-A194-4866-8081-18943215C781}"/>
    <cellStyle name="Normal 35 14" xfId="22506" xr:uid="{23F66491-5917-4D17-90CD-FD9AE43040A1}"/>
    <cellStyle name="Normal 35 14 2" xfId="22507" xr:uid="{4C69F93E-E395-4015-9C58-B3751AC758E5}"/>
    <cellStyle name="Normal 35 14 3" xfId="22508" xr:uid="{0097B517-E9D8-435A-9549-1CEC4DB2E068}"/>
    <cellStyle name="Normal 35 15" xfId="22509" xr:uid="{90586ABE-8AC9-4ECE-B13D-DA33DCA0871D}"/>
    <cellStyle name="Normal 35 2" xfId="22510" xr:uid="{E7AC8B27-2D2C-4649-BE13-BB227ABE8D72}"/>
    <cellStyle name="Normal 35 2 10" xfId="22511" xr:uid="{582851FE-6D11-4A3F-99C1-99B11C292D10}"/>
    <cellStyle name="Normal 35 2 10 2" xfId="22512" xr:uid="{04AF5314-BBD7-467E-9571-C7B6CC238866}"/>
    <cellStyle name="Normal 35 2 10 3" xfId="22513" xr:uid="{6D1EC7B2-F464-48A1-B6D4-1DD05703E4BD}"/>
    <cellStyle name="Normal 35 2 11" xfId="22514" xr:uid="{5E0A3939-F8D4-4006-A000-5B4B2B76203C}"/>
    <cellStyle name="Normal 35 2 11 2" xfId="22515" xr:uid="{9371F3F8-D42D-4BC2-99E3-384E99D6F571}"/>
    <cellStyle name="Normal 35 2 11 3" xfId="22516" xr:uid="{5A2A0E03-9ADE-48C9-8235-60C688446D18}"/>
    <cellStyle name="Normal 35 2 12" xfId="22517" xr:uid="{50EDB604-6465-4B04-AB7A-03FCE4B925D2}"/>
    <cellStyle name="Normal 35 2 13" xfId="22518" xr:uid="{7AB93E34-5870-437F-BDC9-0FB0A86B67BE}"/>
    <cellStyle name="Normal 35 2 2" xfId="22519" xr:uid="{B157D219-4BA8-4351-AE11-9565B32437D9}"/>
    <cellStyle name="Normal 35 2 2 2" xfId="22520" xr:uid="{5E828762-0C80-415F-BEB1-FB456124785F}"/>
    <cellStyle name="Normal 35 2 2 3" xfId="22521" xr:uid="{89889249-9DC8-44CD-BCC2-0DF329478D2B}"/>
    <cellStyle name="Normal 35 2 3" xfId="22522" xr:uid="{C7A8AD13-736D-4B00-B625-10558312570C}"/>
    <cellStyle name="Normal 35 2 3 2" xfId="22523" xr:uid="{3544AA8D-C55F-4C48-A1D8-689EA2ABD51C}"/>
    <cellStyle name="Normal 35 2 3 3" xfId="22524" xr:uid="{FD34528E-28B4-4B9C-B3BD-4D832D6C934C}"/>
    <cellStyle name="Normal 35 2 4" xfId="22525" xr:uid="{4EAB19A0-3E9D-4A7E-B668-39EDDF9F6CD7}"/>
    <cellStyle name="Normal 35 2 4 2" xfId="22526" xr:uid="{C9EC6A15-67FF-4321-A394-E5410B98A8C5}"/>
    <cellStyle name="Normal 35 2 4 3" xfId="22527" xr:uid="{10E8908E-9A7F-43BF-86A9-15DAF826D6C2}"/>
    <cellStyle name="Normal 35 2 5" xfId="22528" xr:uid="{5E8B35C4-995D-4808-AFD8-B05C8912EDE5}"/>
    <cellStyle name="Normal 35 2 5 2" xfId="22529" xr:uid="{DCB06D87-1464-4F62-BBD9-AEF0EFBE36B4}"/>
    <cellStyle name="Normal 35 2 5 3" xfId="22530" xr:uid="{6160B74F-2AF7-44E4-9261-C9F153100E24}"/>
    <cellStyle name="Normal 35 2 6" xfId="22531" xr:uid="{CB48FC1C-AC40-4994-B64D-28134BE7997B}"/>
    <cellStyle name="Normal 35 2 6 2" xfId="22532" xr:uid="{E37C7838-0CB0-41D2-9DAE-04F7AE24D097}"/>
    <cellStyle name="Normal 35 2 6 3" xfId="22533" xr:uid="{E1E4587B-C9CC-43E9-AFED-1A330E4D2115}"/>
    <cellStyle name="Normal 35 2 7" xfId="22534" xr:uid="{2DB7C0FF-75F8-445E-9FD3-52693C8C8ADF}"/>
    <cellStyle name="Normal 35 2 7 2" xfId="22535" xr:uid="{5A348997-AA4C-4CBA-B16B-EC218E462D65}"/>
    <cellStyle name="Normal 35 2 7 3" xfId="22536" xr:uid="{CFB6E2C8-8E60-4376-BF5F-12C6DB1DFA6A}"/>
    <cellStyle name="Normal 35 2 8" xfId="22537" xr:uid="{0540BFC2-0228-4AC6-878B-4C7DB8F7D464}"/>
    <cellStyle name="Normal 35 2 8 2" xfId="22538" xr:uid="{E3F2007E-3924-47E3-92A3-E24CDECAAD1E}"/>
    <cellStyle name="Normal 35 2 8 3" xfId="22539" xr:uid="{398011E4-0953-4B18-846E-03960C6022F3}"/>
    <cellStyle name="Normal 35 2 9" xfId="22540" xr:uid="{B8D1C1EC-001A-4683-8E8D-C946BA5D1498}"/>
    <cellStyle name="Normal 35 2 9 2" xfId="22541" xr:uid="{6EA18F1D-DA25-469B-A3D9-8E8CD5F3512A}"/>
    <cellStyle name="Normal 35 2 9 3" xfId="22542" xr:uid="{4E389B46-C7A0-4889-927E-1182C9BE8C8E}"/>
    <cellStyle name="Normal 35 3" xfId="22543" xr:uid="{FC03522D-B819-4A2F-BCD5-864E4653A74D}"/>
    <cellStyle name="Normal 35 3 10" xfId="22544" xr:uid="{096BE71F-5720-44D7-8949-C9882DE0A713}"/>
    <cellStyle name="Normal 35 3 10 2" xfId="22545" xr:uid="{6A0B75A5-AA32-4D13-B991-1A550F8DCE2A}"/>
    <cellStyle name="Normal 35 3 10 3" xfId="22546" xr:uid="{6A8D74B9-5B36-4479-BE73-E832003B49AD}"/>
    <cellStyle name="Normal 35 3 11" xfId="22547" xr:uid="{63DE7598-16D2-4EE0-B3DF-BF6DB6DF8F46}"/>
    <cellStyle name="Normal 35 3 12" xfId="22548" xr:uid="{4DBB605A-521A-49D8-9463-FAD6C256F141}"/>
    <cellStyle name="Normal 35 3 13" xfId="22549" xr:uid="{0B46CEAB-0456-446F-8B47-417FBD556EB2}"/>
    <cellStyle name="Normal 35 3 2" xfId="22550" xr:uid="{DFB2DD1A-D449-4B64-A8E4-3D3DDD13E166}"/>
    <cellStyle name="Normal 35 3 2 2" xfId="22551" xr:uid="{AC5FE210-408B-4391-A1AD-D394CD42724A}"/>
    <cellStyle name="Normal 35 3 2 3" xfId="22552" xr:uid="{55029F1A-76FD-43DE-8963-60F2F35A60AB}"/>
    <cellStyle name="Normal 35 3 3" xfId="22553" xr:uid="{96AAD289-5ED3-43BB-BAF1-FE887DC26C24}"/>
    <cellStyle name="Normal 35 3 3 2" xfId="22554" xr:uid="{93B2617A-3402-441A-82DA-DA08359C88EF}"/>
    <cellStyle name="Normal 35 3 3 3" xfId="22555" xr:uid="{3F686BF3-F2F8-4082-A1FB-9B27FAE73B74}"/>
    <cellStyle name="Normal 35 3 4" xfId="22556" xr:uid="{C2252671-E303-4919-9F6A-DE5C27EEF2D4}"/>
    <cellStyle name="Normal 35 3 4 2" xfId="22557" xr:uid="{7EDD47E3-8AF3-49F7-B081-56DD4AB00933}"/>
    <cellStyle name="Normal 35 3 4 3" xfId="22558" xr:uid="{394AB987-9C1F-4A28-BFBA-E4BFD22D9001}"/>
    <cellStyle name="Normal 35 3 5" xfId="22559" xr:uid="{ABB278A4-A43C-47DC-BCCC-8060A045DCF2}"/>
    <cellStyle name="Normal 35 3 5 2" xfId="22560" xr:uid="{5EBE2B65-1A55-405E-B42F-7F21B3B9FF90}"/>
    <cellStyle name="Normal 35 3 5 3" xfId="22561" xr:uid="{C726913E-CA2D-45E7-8B58-89E5901F7447}"/>
    <cellStyle name="Normal 35 3 6" xfId="22562" xr:uid="{0DBE5542-5E1C-40C0-BE63-4E4A6B1D4585}"/>
    <cellStyle name="Normal 35 3 6 2" xfId="22563" xr:uid="{917FBB5A-7B94-42F4-846C-142674A4F139}"/>
    <cellStyle name="Normal 35 3 6 3" xfId="22564" xr:uid="{08CADE35-AE39-448E-B80A-CA5102D3F829}"/>
    <cellStyle name="Normal 35 3 7" xfId="22565" xr:uid="{6C5C9669-62A0-4452-B911-A0473BA59FF3}"/>
    <cellStyle name="Normal 35 3 7 2" xfId="22566" xr:uid="{EA31217B-AE27-4EF1-AFF5-9A76570F0DB4}"/>
    <cellStyle name="Normal 35 3 7 3" xfId="22567" xr:uid="{F5D55B52-B92F-43CD-9108-38061D02F7B9}"/>
    <cellStyle name="Normal 35 3 8" xfId="22568" xr:uid="{588C0287-830A-417E-998C-F7B3F99C7166}"/>
    <cellStyle name="Normal 35 3 8 2" xfId="22569" xr:uid="{FF3590F7-FF50-42C0-95A1-459B409BF167}"/>
    <cellStyle name="Normal 35 3 8 3" xfId="22570" xr:uid="{9C8F070F-273B-4E03-846B-119F4516D454}"/>
    <cellStyle name="Normal 35 3 9" xfId="22571" xr:uid="{D9C94847-A005-4ACE-B388-7972D0752E59}"/>
    <cellStyle name="Normal 35 3 9 2" xfId="22572" xr:uid="{710C5F19-8095-4BE5-8FB7-2491F62C0411}"/>
    <cellStyle name="Normal 35 3 9 3" xfId="22573" xr:uid="{BA661C30-ACFB-451C-9DF7-880AE02F752F}"/>
    <cellStyle name="Normal 35 4" xfId="22574" xr:uid="{F5252198-8C82-4CB1-BA68-14DF8317E0DC}"/>
    <cellStyle name="Normal 35 4 2" xfId="22575" xr:uid="{2DB93FFD-F1E9-4378-A335-4A05CAD4AAE9}"/>
    <cellStyle name="Normal 35 4 3" xfId="22576" xr:uid="{6D95317F-A36C-4D46-8560-B190294C97CD}"/>
    <cellStyle name="Normal 35 5" xfId="22577" xr:uid="{6AE6868B-AC62-41AE-B979-AE7060A48C12}"/>
    <cellStyle name="Normal 35 5 2" xfId="22578" xr:uid="{42CF2E25-11B4-4659-AA7D-81437540B1D5}"/>
    <cellStyle name="Normal 35 5 3" xfId="22579" xr:uid="{88E8E151-535D-4204-AE13-DAE9FEAF84E7}"/>
    <cellStyle name="Normal 35 6" xfId="22580" xr:uid="{DF0D242F-8497-4410-8330-6BC1767DE776}"/>
    <cellStyle name="Normal 35 6 2" xfId="22581" xr:uid="{91D8E699-4B47-4AC9-9B21-E8DE728C1EE3}"/>
    <cellStyle name="Normal 35 6 3" xfId="22582" xr:uid="{D1F13F3E-4A01-4221-A161-3F1940DAA02E}"/>
    <cellStyle name="Normal 35 7" xfId="22583" xr:uid="{1067C434-9C8A-4309-904D-2D68FA81AAB9}"/>
    <cellStyle name="Normal 35 7 2" xfId="22584" xr:uid="{4609CAC2-54F6-471C-8929-2E1EEBB97204}"/>
    <cellStyle name="Normal 35 7 3" xfId="22585" xr:uid="{13D24536-73B7-48EF-9CBB-9610EAF52492}"/>
    <cellStyle name="Normal 35 8" xfId="22586" xr:uid="{EB60EF31-448C-4FF4-9FC4-FEDBE66D725D}"/>
    <cellStyle name="Normal 35 8 2" xfId="22587" xr:uid="{37EADC3A-E6EB-41E5-8679-C832D51143A0}"/>
    <cellStyle name="Normal 35 8 3" xfId="22588" xr:uid="{1C54B8E6-55AC-45BA-ABB6-81F6AE70E08D}"/>
    <cellStyle name="Normal 35 9" xfId="22589" xr:uid="{6A674EB4-D833-4D8B-AE40-CE57F2E24D69}"/>
    <cellStyle name="Normal 35 9 2" xfId="22590" xr:uid="{1D87E7A4-E441-416F-B52D-F7F87F5AC854}"/>
    <cellStyle name="Normal 35 9 3" xfId="22591" xr:uid="{8A34E119-7AED-44CE-8F93-390C80752534}"/>
    <cellStyle name="Normal 36" xfId="22592" xr:uid="{4031F387-E7F7-4EAB-AB55-2EAC75598C47}"/>
    <cellStyle name="Normal 36 10" xfId="22593" xr:uid="{513114F1-EEC9-4C02-BD8B-0BBC42E1D202}"/>
    <cellStyle name="Normal 36 10 2" xfId="22594" xr:uid="{3B0FFDB7-4F59-4282-8C5E-F3D3BA03084C}"/>
    <cellStyle name="Normal 36 10 3" xfId="22595" xr:uid="{751682D5-81F5-429B-8568-1DEF054A125D}"/>
    <cellStyle name="Normal 36 11" xfId="22596" xr:uid="{0F0398BE-1855-4138-9668-E7B68A569A19}"/>
    <cellStyle name="Normal 36 11 2" xfId="22597" xr:uid="{73A7B38A-99CB-45C4-A898-AFCE0A20716F}"/>
    <cellStyle name="Normal 36 11 3" xfId="22598" xr:uid="{95F4284E-A12A-4E7F-9D32-5E1C8DFE5E4A}"/>
    <cellStyle name="Normal 36 12" xfId="22599" xr:uid="{B4D85AF6-29E2-4DC9-A6EC-2AB56D0C0317}"/>
    <cellStyle name="Normal 36 12 2" xfId="22600" xr:uid="{084BEC02-767A-43CB-8905-F41450EC1C69}"/>
    <cellStyle name="Normal 36 13" xfId="22601" xr:uid="{F081B076-929F-4C40-BA40-8516D77D5F60}"/>
    <cellStyle name="Normal 36 13 2" xfId="22602" xr:uid="{C2178F14-7F53-40B0-81EA-39AF8919CC57}"/>
    <cellStyle name="Normal 36 13 3" xfId="22603" xr:uid="{5FF23E6C-6DBD-4F83-BB7B-83213A70AFFC}"/>
    <cellStyle name="Normal 36 14" xfId="22604" xr:uid="{2D35C391-A013-43B6-BFCE-46765670AC43}"/>
    <cellStyle name="Normal 36 15" xfId="22605" xr:uid="{BC5AD7C7-0B95-4743-8513-A3DD848E9601}"/>
    <cellStyle name="Normal 36 2" xfId="22606" xr:uid="{0F7EC944-7CFF-4846-A402-51623A7D4E66}"/>
    <cellStyle name="Normal 36 2 10" xfId="22607" xr:uid="{D212F7B7-EFA7-4763-9E7D-8E400789AF5C}"/>
    <cellStyle name="Normal 36 2 10 2" xfId="22608" xr:uid="{7883E5BA-C3F6-401B-AEA0-77F554B599B3}"/>
    <cellStyle name="Normal 36 2 10 3" xfId="22609" xr:uid="{C1BD9DA3-A8DC-4C55-81AA-05AA18155F93}"/>
    <cellStyle name="Normal 36 2 11" xfId="22610" xr:uid="{FF61C394-E068-4E28-B78C-87AF827D1C0B}"/>
    <cellStyle name="Normal 36 2 12" xfId="22611" xr:uid="{EE4FBC60-FCA2-464E-8066-57038122FE76}"/>
    <cellStyle name="Normal 36 2 13" xfId="22612" xr:uid="{D9913FE8-71F3-4FC3-8CE1-724043BE3A4C}"/>
    <cellStyle name="Normal 36 2 14" xfId="22613" xr:uid="{F2E28C40-17AC-408E-9D88-30EA7B31EFC7}"/>
    <cellStyle name="Normal 36 2 15" xfId="22614" xr:uid="{73223806-36D7-43CA-937A-8012121C4D9C}"/>
    <cellStyle name="Normal 36 2 2" xfId="22615" xr:uid="{170CB94E-713E-4DF8-9680-F5D17B5A7DF2}"/>
    <cellStyle name="Normal 36 2 2 2" xfId="22616" xr:uid="{3CDEE7AF-19D1-47DC-B714-7F75A38695C9}"/>
    <cellStyle name="Normal 36 2 2 3" xfId="22617" xr:uid="{2348D097-8950-445C-B1DD-A436EC8E4934}"/>
    <cellStyle name="Normal 36 2 3" xfId="22618" xr:uid="{52CEBDF1-43A7-44CA-BA45-78612D67D67D}"/>
    <cellStyle name="Normal 36 2 3 2" xfId="22619" xr:uid="{0D96DD7F-D981-400F-BFE9-8951B7F546F8}"/>
    <cellStyle name="Normal 36 2 3 3" xfId="22620" xr:uid="{CC6CE5C7-859A-4A16-88EF-817E8CA18E1A}"/>
    <cellStyle name="Normal 36 2 4" xfId="22621" xr:uid="{8125D32E-B634-40CA-AD19-48F4B8D56198}"/>
    <cellStyle name="Normal 36 2 4 2" xfId="22622" xr:uid="{67F87998-4D58-4E97-9920-101673C0C373}"/>
    <cellStyle name="Normal 36 2 4 3" xfId="22623" xr:uid="{6D3CF860-F448-4A79-A1F6-9833E3E64907}"/>
    <cellStyle name="Normal 36 2 5" xfId="22624" xr:uid="{7D4F748C-F567-4FD0-9328-C97C1715603C}"/>
    <cellStyle name="Normal 36 2 5 2" xfId="22625" xr:uid="{E2C474CC-B015-4C20-9A06-3D4181335E60}"/>
    <cellStyle name="Normal 36 2 5 3" xfId="22626" xr:uid="{77AB3677-D1FB-4226-8712-7E24EFA02C7C}"/>
    <cellStyle name="Normal 36 2 6" xfId="22627" xr:uid="{69FACD6E-AE55-4F24-8D2C-AF120EF6EFBA}"/>
    <cellStyle name="Normal 36 2 6 2" xfId="22628" xr:uid="{07CD40A3-9DBF-4F21-97AA-311D60CE96B3}"/>
    <cellStyle name="Normal 36 2 6 3" xfId="22629" xr:uid="{A4FEB9EE-029F-4C3E-9438-6209CFF48E78}"/>
    <cellStyle name="Normal 36 2 7" xfId="22630" xr:uid="{E630A634-5393-40DA-B970-70A693BDEFC4}"/>
    <cellStyle name="Normal 36 2 7 2" xfId="22631" xr:uid="{BEC0BE20-1B5C-4202-B92B-39DA7A72A16D}"/>
    <cellStyle name="Normal 36 2 7 3" xfId="22632" xr:uid="{318C9D6D-8AE5-4DD2-BD1F-9E63FAD1AF9E}"/>
    <cellStyle name="Normal 36 2 8" xfId="22633" xr:uid="{F88E746F-41D6-4435-B5D4-D23238FC6DB6}"/>
    <cellStyle name="Normal 36 2 8 2" xfId="22634" xr:uid="{1BFD57D8-185D-46E8-9BF7-AA2037F2083A}"/>
    <cellStyle name="Normal 36 2 8 3" xfId="22635" xr:uid="{BBAD0088-685B-4CF2-A3DC-F926AF38736C}"/>
    <cellStyle name="Normal 36 2 9" xfId="22636" xr:uid="{3B52B45E-1788-47D2-A0C3-7188D456F1A7}"/>
    <cellStyle name="Normal 36 2 9 2" xfId="22637" xr:uid="{D3454569-E3CB-4EFF-86AC-2C423FEF5643}"/>
    <cellStyle name="Normal 36 2 9 3" xfId="22638" xr:uid="{F4CDED44-2CAF-4F97-A666-4D2E96A07208}"/>
    <cellStyle name="Normal 36 3" xfId="22639" xr:uid="{41702D74-5170-49C5-857A-B3BECE39A2B0}"/>
    <cellStyle name="Normal 36 3 2" xfId="22640" xr:uid="{81F0C7FB-FB35-4AEA-93DD-87227E122BA1}"/>
    <cellStyle name="Normal 36 3 3" xfId="22641" xr:uid="{908B7E71-8F2E-48C4-AB24-784B53D59204}"/>
    <cellStyle name="Normal 36 4" xfId="22642" xr:uid="{B034A4EB-D15B-46CA-84EC-FA801C42F744}"/>
    <cellStyle name="Normal 36 4 2" xfId="22643" xr:uid="{3B56E75A-8E01-461C-A69C-BAE6EE363275}"/>
    <cellStyle name="Normal 36 4 3" xfId="22644" xr:uid="{7F24DEFB-BF8E-4306-A99D-9B5DE82F8DFD}"/>
    <cellStyle name="Normal 36 5" xfId="22645" xr:uid="{C1C9C397-D0E3-4A0B-910F-940B948817FB}"/>
    <cellStyle name="Normal 36 5 2" xfId="22646" xr:uid="{BF0689F6-B221-4D18-B4CB-2FA47378A2E6}"/>
    <cellStyle name="Normal 36 5 3" xfId="22647" xr:uid="{9940E4F6-B2DE-44F4-BCA8-EFF45E68E420}"/>
    <cellStyle name="Normal 36 6" xfId="22648" xr:uid="{851C3437-B154-4A24-B8EA-9E0A1E93BF73}"/>
    <cellStyle name="Normal 36 6 2" xfId="22649" xr:uid="{EC3E0CDA-395C-4345-A177-19A06F709E1E}"/>
    <cellStyle name="Normal 36 6 3" xfId="22650" xr:uid="{4BEA220B-026A-4AB6-875F-D68BDA0EFDD6}"/>
    <cellStyle name="Normal 36 7" xfId="22651" xr:uid="{F97E6265-348B-4A73-A74D-E9BDFE436492}"/>
    <cellStyle name="Normal 36 7 2" xfId="22652" xr:uid="{EEE467F2-C52A-4B3A-911F-AB02628BC710}"/>
    <cellStyle name="Normal 36 7 3" xfId="22653" xr:uid="{84B5E1EA-E7F1-4600-9F78-F2DD09B6C3F1}"/>
    <cellStyle name="Normal 36 8" xfId="22654" xr:uid="{1AE960D8-5E5A-4B50-A589-72F3B638175B}"/>
    <cellStyle name="Normal 36 8 2" xfId="22655" xr:uid="{14229596-FF35-4F55-8C98-E5E57EDFC205}"/>
    <cellStyle name="Normal 36 8 3" xfId="22656" xr:uid="{54164C44-E724-4C35-B6AE-CCB7309CEA24}"/>
    <cellStyle name="Normal 36 9" xfId="22657" xr:uid="{87634AD4-22B6-448E-A7FC-E40B453E63C3}"/>
    <cellStyle name="Normal 36 9 2" xfId="22658" xr:uid="{732C181A-C488-4AA9-8025-89251C436716}"/>
    <cellStyle name="Normal 36 9 3" xfId="22659" xr:uid="{4C9F03CB-629E-4A3B-9F5D-B4E746AD0273}"/>
    <cellStyle name="Normal 37" xfId="22660" xr:uid="{360133DD-9116-460D-BDF3-D150C4A0F299}"/>
    <cellStyle name="Normal 37 10" xfId="22661" xr:uid="{0CE1C21C-A16C-4CC8-97AA-E6AB3CBE3862}"/>
    <cellStyle name="Normal 37 10 2" xfId="22662" xr:uid="{2A24D390-D3B0-4DDB-AFA8-67764FC327B1}"/>
    <cellStyle name="Normal 37 10 3" xfId="22663" xr:uid="{0CAA807B-56E2-4524-96AA-4D759260AC5E}"/>
    <cellStyle name="Normal 37 11" xfId="22664" xr:uid="{C3B1C5A0-C752-4C80-96D8-8766679091FD}"/>
    <cellStyle name="Normal 37 11 2" xfId="22665" xr:uid="{2BF1DA69-88AF-4C65-B822-808AA06CFA62}"/>
    <cellStyle name="Normal 37 11 3" xfId="22666" xr:uid="{8BC0875E-86B9-4798-AE29-B074EDAE2FC0}"/>
    <cellStyle name="Normal 37 12" xfId="22667" xr:uid="{FB7F18F9-3864-4539-BABC-3C85888ADA8C}"/>
    <cellStyle name="Normal 37 12 2" xfId="22668" xr:uid="{6C432FD1-ACA3-4906-9B27-DF9DF85339AF}"/>
    <cellStyle name="Normal 37 12 3" xfId="22669" xr:uid="{4F17055A-FDCD-4A4E-A2D0-5E1EA37B163F}"/>
    <cellStyle name="Normal 37 13" xfId="22670" xr:uid="{A76297B0-B07D-459A-B0D9-5DD3338B7C98}"/>
    <cellStyle name="Normal 37 13 2" xfId="22671" xr:uid="{B437D52D-740F-4FCD-BC33-C5EF406C0553}"/>
    <cellStyle name="Normal 37 14" xfId="22672" xr:uid="{6B48AAA2-03D0-4528-AFC6-039E091C2FD1}"/>
    <cellStyle name="Normal 37 15" xfId="22673" xr:uid="{AF301E12-9124-4BD5-AD92-275DE42BA871}"/>
    <cellStyle name="Normal 37 2" xfId="22674" xr:uid="{BD013E5E-C2DB-4AD8-8DD6-7EC3271FC01F}"/>
    <cellStyle name="Normal 37 2 10" xfId="22675" xr:uid="{A9F5EB93-7C01-4B43-BBC1-6452E5F9EA84}"/>
    <cellStyle name="Normal 37 2 10 2" xfId="22676" xr:uid="{B2E5B471-FB89-45F1-98ED-53BD60ECDDEC}"/>
    <cellStyle name="Normal 37 2 10 3" xfId="22677" xr:uid="{D214CA6B-0016-431C-90A5-3CD1DE4A4DA4}"/>
    <cellStyle name="Normal 37 2 11" xfId="22678" xr:uid="{713FA73F-6415-4791-8452-2014D2D81ED8}"/>
    <cellStyle name="Normal 37 2 12" xfId="22679" xr:uid="{1BDEB905-5872-4B41-BD50-1D6FCC48AA0F}"/>
    <cellStyle name="Normal 37 2 13" xfId="22680" xr:uid="{88B4AF87-A23B-4608-944F-6781E871DBA6}"/>
    <cellStyle name="Normal 37 2 14" xfId="22681" xr:uid="{D54B1BBD-8C59-4609-8C6A-7855843AAE36}"/>
    <cellStyle name="Normal 37 2 15" xfId="22682" xr:uid="{FEE1830B-1B40-493B-914C-A8947BD2CB5B}"/>
    <cellStyle name="Normal 37 2 2" xfId="22683" xr:uid="{C4D7D1B4-094A-4141-B705-CA89969611BD}"/>
    <cellStyle name="Normal 37 2 2 2" xfId="22684" xr:uid="{4A1EE823-EB2E-4D71-B0A3-43D21220B63B}"/>
    <cellStyle name="Normal 37 2 2 3" xfId="22685" xr:uid="{9A0E7EB4-BEFE-4A90-8DF5-47062D57303F}"/>
    <cellStyle name="Normal 37 2 3" xfId="22686" xr:uid="{78A446D9-CEFC-47B4-990C-6781F9B3631E}"/>
    <cellStyle name="Normal 37 2 3 2" xfId="22687" xr:uid="{0CC563D3-4369-4BE7-91CC-3F4232A93F6F}"/>
    <cellStyle name="Normal 37 2 3 3" xfId="22688" xr:uid="{E92AEFF6-CA50-41DB-96D5-1F52AEE54A75}"/>
    <cellStyle name="Normal 37 2 4" xfId="22689" xr:uid="{CEC6DDBF-411E-4BF3-A146-269D65B53514}"/>
    <cellStyle name="Normal 37 2 4 2" xfId="22690" xr:uid="{2237299A-3AF6-40D6-A57B-D03106335C04}"/>
    <cellStyle name="Normal 37 2 4 3" xfId="22691" xr:uid="{D83D4A99-E0CB-4355-B4BC-C48ABE8708B8}"/>
    <cellStyle name="Normal 37 2 5" xfId="22692" xr:uid="{4DE320C4-C84B-46AA-A792-F6235176551F}"/>
    <cellStyle name="Normal 37 2 5 2" xfId="22693" xr:uid="{FE27C6AA-EF37-45AB-A2EB-96B3009E63F3}"/>
    <cellStyle name="Normal 37 2 5 3" xfId="22694" xr:uid="{70741E99-D412-4164-966B-C95D15DFA67B}"/>
    <cellStyle name="Normal 37 2 6" xfId="22695" xr:uid="{642B560F-5EC0-4805-918B-DEC756B29F4E}"/>
    <cellStyle name="Normal 37 2 6 2" xfId="22696" xr:uid="{2B348709-A554-48FD-A9D3-78046A4036E3}"/>
    <cellStyle name="Normal 37 2 6 3" xfId="22697" xr:uid="{764CA4D3-4EF7-42FB-B700-4812720AA0C5}"/>
    <cellStyle name="Normal 37 2 7" xfId="22698" xr:uid="{E5C0326A-A303-44C4-A97A-E0FB9FD40C89}"/>
    <cellStyle name="Normal 37 2 7 2" xfId="22699" xr:uid="{E4C761AE-3DCB-4B94-B1A3-C7073369C524}"/>
    <cellStyle name="Normal 37 2 7 3" xfId="22700" xr:uid="{8C5D854D-30C8-456F-B9FE-4FB1AF352C51}"/>
    <cellStyle name="Normal 37 2 8" xfId="22701" xr:uid="{EF06E0F2-4630-4F90-BA0E-958E9B46FAFD}"/>
    <cellStyle name="Normal 37 2 8 2" xfId="22702" xr:uid="{465219B5-A80C-4DFC-832A-7748B9410F3B}"/>
    <cellStyle name="Normal 37 2 8 3" xfId="22703" xr:uid="{73E3EEFF-51CA-4539-B7E4-031D3B11C1F2}"/>
    <cellStyle name="Normal 37 2 9" xfId="22704" xr:uid="{D8EAA85B-CDF8-4659-80AD-BD3A3F056E57}"/>
    <cellStyle name="Normal 37 2 9 2" xfId="22705" xr:uid="{2225B407-62CF-4C43-ADEF-78CC48B96E0C}"/>
    <cellStyle name="Normal 37 2 9 3" xfId="22706" xr:uid="{DC4676F1-7C19-4C9E-85E6-7AEDEFE3F7A7}"/>
    <cellStyle name="Normal 37 3" xfId="22707" xr:uid="{53B8EF4F-115F-46F0-85D6-D9882ABA61A5}"/>
    <cellStyle name="Normal 37 3 10" xfId="22708" xr:uid="{D680D4D9-1980-489F-832C-46E7D1AC3D39}"/>
    <cellStyle name="Normal 37 3 10 2" xfId="22709" xr:uid="{91823F4A-AF27-4E20-BB5F-8E3A05BE8726}"/>
    <cellStyle name="Normal 37 3 10 3" xfId="22710" xr:uid="{0DFE8432-68FC-4E49-929D-652AB50494EC}"/>
    <cellStyle name="Normal 37 3 11" xfId="22711" xr:uid="{41A14983-4167-4B42-BD4B-62D07365E03E}"/>
    <cellStyle name="Normal 37 3 12" xfId="22712" xr:uid="{C5EBCBB2-1BC1-4876-843F-F9DA86DA06C6}"/>
    <cellStyle name="Normal 37 3 2" xfId="22713" xr:uid="{3EBE1F78-AAE2-4E76-A7F8-BD9515A6742D}"/>
    <cellStyle name="Normal 37 3 2 2" xfId="22714" xr:uid="{825D47B0-8CD4-4E63-8AED-FC35D579FF4C}"/>
    <cellStyle name="Normal 37 3 2 3" xfId="22715" xr:uid="{A433C71C-12DC-4374-BCB7-13BC2F365CA5}"/>
    <cellStyle name="Normal 37 3 3" xfId="22716" xr:uid="{1762AEF4-73C1-451E-8EC6-CA6D9AD03D19}"/>
    <cellStyle name="Normal 37 3 3 2" xfId="22717" xr:uid="{0F9B01C5-1DE4-4AB1-A758-1B616B4CB7E4}"/>
    <cellStyle name="Normal 37 3 3 3" xfId="22718" xr:uid="{6D90D55B-9D80-4B96-B960-B518A8680CA0}"/>
    <cellStyle name="Normal 37 3 4" xfId="22719" xr:uid="{D64AB8F4-43F1-44ED-82DD-D9CDB53BD637}"/>
    <cellStyle name="Normal 37 3 4 2" xfId="22720" xr:uid="{6E24A2C2-81CC-4A48-9D27-E66A0BD31612}"/>
    <cellStyle name="Normal 37 3 4 3" xfId="22721" xr:uid="{85C29D00-31F3-4127-9BE9-B78111DD48C2}"/>
    <cellStyle name="Normal 37 3 5" xfId="22722" xr:uid="{6316531C-8F39-4B75-8BA2-1E405AF5007F}"/>
    <cellStyle name="Normal 37 3 5 2" xfId="22723" xr:uid="{AE250AF3-496B-40E8-8022-33B42D3FB779}"/>
    <cellStyle name="Normal 37 3 5 3" xfId="22724" xr:uid="{E640CBBC-C800-4D76-B02A-B4E0A1214F23}"/>
    <cellStyle name="Normal 37 3 6" xfId="22725" xr:uid="{F1F79610-B0B9-4DE4-BA59-98DBFAE1D5EB}"/>
    <cellStyle name="Normal 37 3 6 2" xfId="22726" xr:uid="{53AE6334-45A4-4204-8B8E-58C11988E7D0}"/>
    <cellStyle name="Normal 37 3 6 3" xfId="22727" xr:uid="{0BA0CF4A-2F41-4062-9561-7C20D1DC26A1}"/>
    <cellStyle name="Normal 37 3 7" xfId="22728" xr:uid="{0B250266-3A70-486D-8E95-8C9508B79181}"/>
    <cellStyle name="Normal 37 3 7 2" xfId="22729" xr:uid="{762C96E2-5CCD-4708-9DF8-196F4C153264}"/>
    <cellStyle name="Normal 37 3 7 3" xfId="22730" xr:uid="{4F76013B-5940-4EE2-9974-3E5B75D6E782}"/>
    <cellStyle name="Normal 37 3 8" xfId="22731" xr:uid="{D3D40F01-D226-4182-AE1C-42A7CD5B0EF6}"/>
    <cellStyle name="Normal 37 3 8 2" xfId="22732" xr:uid="{EF4F4AE8-B366-47C5-ADBC-0DE2C1FA9C3E}"/>
    <cellStyle name="Normal 37 3 8 3" xfId="22733" xr:uid="{A632A788-F769-43A0-8783-8DD750B3D6BB}"/>
    <cellStyle name="Normal 37 3 9" xfId="22734" xr:uid="{E4C186BA-BA74-445B-BA91-5A821B3B700B}"/>
    <cellStyle name="Normal 37 3 9 2" xfId="22735" xr:uid="{236EB81E-B0E2-40EA-BD04-CE16C7418032}"/>
    <cellStyle name="Normal 37 3 9 3" xfId="22736" xr:uid="{5E26B885-02C6-4D5B-BC4E-45DCF45FC671}"/>
    <cellStyle name="Normal 37 4" xfId="22737" xr:uid="{54E3FD05-BB7B-4ADD-BD9D-69FC42B9B9D6}"/>
    <cellStyle name="Normal 37 4 2" xfId="22738" xr:uid="{7EE72F0A-01B9-4709-9FCE-EDE987682CD1}"/>
    <cellStyle name="Normal 37 4 3" xfId="22739" xr:uid="{8079A20D-FE8C-4ADD-9174-886DCB50D2AD}"/>
    <cellStyle name="Normal 37 5" xfId="22740" xr:uid="{3637D41A-7208-4FDE-80D8-54CA9B4F9FDB}"/>
    <cellStyle name="Normal 37 5 2" xfId="22741" xr:uid="{3620A240-8D6A-4604-B043-AF947FAF5927}"/>
    <cellStyle name="Normal 37 5 3" xfId="22742" xr:uid="{AFFADA10-691F-4F9B-A2A3-5F5E2376DE46}"/>
    <cellStyle name="Normal 37 6" xfId="22743" xr:uid="{FA0A706E-6CB1-40FB-BF88-01CB22CB6BBF}"/>
    <cellStyle name="Normal 37 6 2" xfId="22744" xr:uid="{F2AF77DD-A70A-46D6-BF2B-E4C63D93435C}"/>
    <cellStyle name="Normal 37 6 3" xfId="22745" xr:uid="{D025DF2C-3C94-44E6-AA03-C2C3D3F99976}"/>
    <cellStyle name="Normal 37 7" xfId="22746" xr:uid="{CDDD3D40-9434-4E93-9E4C-527DF39D66B2}"/>
    <cellStyle name="Normal 37 7 2" xfId="22747" xr:uid="{A206FF61-FD87-472F-A154-B64551B6E7DA}"/>
    <cellStyle name="Normal 37 7 3" xfId="22748" xr:uid="{980C0280-12F1-4BDE-A14D-C24CF7C8A0F6}"/>
    <cellStyle name="Normal 37 8" xfId="22749" xr:uid="{B767DD02-5466-4C8C-9AA1-712E79FA6241}"/>
    <cellStyle name="Normal 37 8 2" xfId="22750" xr:uid="{9753E55C-8D0D-4226-A428-EFF86A09CF46}"/>
    <cellStyle name="Normal 37 8 3" xfId="22751" xr:uid="{65A5E843-1102-41E2-961F-8D8B4B3DF493}"/>
    <cellStyle name="Normal 37 9" xfId="22752" xr:uid="{07A65363-4377-4E04-9CE4-704692102320}"/>
    <cellStyle name="Normal 37 9 2" xfId="22753" xr:uid="{255FE43F-6B63-4150-90A8-1FFF170DEB70}"/>
    <cellStyle name="Normal 37 9 3" xfId="22754" xr:uid="{1E526A37-2F52-4B1B-A5B0-24A61490950E}"/>
    <cellStyle name="Normal 38" xfId="22755" xr:uid="{17FB8D37-9D03-4438-8DD3-BD72166712EE}"/>
    <cellStyle name="Normal 38 10" xfId="22756" xr:uid="{544C6486-590C-4DD8-9029-F77DA8FD18D9}"/>
    <cellStyle name="Normal 38 10 2" xfId="22757" xr:uid="{D52DC142-7E3D-430A-A849-FE7A82118715}"/>
    <cellStyle name="Normal 38 10 3" xfId="22758" xr:uid="{B37FA538-E588-4E83-A8C0-4E73149CB1BD}"/>
    <cellStyle name="Normal 38 11" xfId="22759" xr:uid="{550B2F63-D1F1-4FB1-BAE2-25ECE3C4225F}"/>
    <cellStyle name="Normal 38 11 2" xfId="22760" xr:uid="{0D62D466-0DD0-4B63-B86C-FE51B0F3AE2E}"/>
    <cellStyle name="Normal 38 11 3" xfId="22761" xr:uid="{1E0A7FCA-FDBC-447F-B836-6F32CF417869}"/>
    <cellStyle name="Normal 38 12" xfId="22762" xr:uid="{6A7ED288-5D08-45E3-8268-0C526BE294D8}"/>
    <cellStyle name="Normal 38 12 2" xfId="22763" xr:uid="{B7CE1AC3-33F5-4A32-81F6-D6FBF11748C1}"/>
    <cellStyle name="Normal 38 12 3" xfId="22764" xr:uid="{AB9851D3-49B1-4D47-A46D-45A7B4D21D41}"/>
    <cellStyle name="Normal 38 13" xfId="22765" xr:uid="{B892E994-AC42-4C40-9B13-2FB4F7C6A6E8}"/>
    <cellStyle name="Normal 38 13 2" xfId="22766" xr:uid="{81981530-CF7D-4A13-B8CF-3DA8DB30F910}"/>
    <cellStyle name="Normal 38 14" xfId="22767" xr:uid="{CF097376-2615-48D8-9A78-643E3F09DBC1}"/>
    <cellStyle name="Normal 38 2" xfId="22768" xr:uid="{70F79F09-7BEB-4643-93D1-D750075E5B9B}"/>
    <cellStyle name="Normal 38 2 10" xfId="22769" xr:uid="{230F7ACB-FDAE-45A4-93A6-35ECBBC18BAC}"/>
    <cellStyle name="Normal 38 2 10 2" xfId="22770" xr:uid="{5C52CB36-2AAB-406F-9B1C-A9B006FBF6D2}"/>
    <cellStyle name="Normal 38 2 10 3" xfId="22771" xr:uid="{5C44DC79-325B-4D6F-B9EC-BC5B0E0B556B}"/>
    <cellStyle name="Normal 38 2 11" xfId="22772" xr:uid="{D556DF74-452A-4D38-9A8E-141379EB8955}"/>
    <cellStyle name="Normal 38 2 12" xfId="22773" xr:uid="{8D49D296-79AE-44B4-A2BC-B148CAFE27BA}"/>
    <cellStyle name="Normal 38 2 13" xfId="22774" xr:uid="{A1F56BA7-684F-4ECA-9622-41ED57A6154B}"/>
    <cellStyle name="Normal 38 2 14" xfId="22775" xr:uid="{3453ADD3-5DBD-407C-B9D3-05D512BC9B65}"/>
    <cellStyle name="Normal 38 2 15" xfId="22776" xr:uid="{1B21A299-2532-45FD-8810-B8C16AAB337D}"/>
    <cellStyle name="Normal 38 2 2" xfId="22777" xr:uid="{6032492A-68D4-44F8-B034-29C066E4F63B}"/>
    <cellStyle name="Normal 38 2 2 2" xfId="22778" xr:uid="{A3B4E5E4-30EC-4787-81A9-C6661088ED15}"/>
    <cellStyle name="Normal 38 2 2 3" xfId="22779" xr:uid="{193B1E6B-460A-4ECD-9CCD-1DC36A9AE9FD}"/>
    <cellStyle name="Normal 38 2 3" xfId="22780" xr:uid="{928F78AF-0690-4835-8B66-0E7A3C795820}"/>
    <cellStyle name="Normal 38 2 3 2" xfId="22781" xr:uid="{605D98B3-ED94-436D-9D6A-C0E6F977E44F}"/>
    <cellStyle name="Normal 38 2 3 3" xfId="22782" xr:uid="{4E30E041-2475-4D89-85A3-0F7E5CBFA4BC}"/>
    <cellStyle name="Normal 38 2 4" xfId="22783" xr:uid="{F9228172-C934-4FD8-B64B-316894B5AECB}"/>
    <cellStyle name="Normal 38 2 4 2" xfId="22784" xr:uid="{8A23855E-FEED-432F-A07D-0CD1138BACCE}"/>
    <cellStyle name="Normal 38 2 4 3" xfId="22785" xr:uid="{C4AF3883-230E-444E-B756-97F763298EAA}"/>
    <cellStyle name="Normal 38 2 5" xfId="22786" xr:uid="{A64EC262-E73E-47CA-A385-E114325E6EBF}"/>
    <cellStyle name="Normal 38 2 5 2" xfId="22787" xr:uid="{AD88D094-D96A-4AEE-99EA-6AEFDA0E1C2B}"/>
    <cellStyle name="Normal 38 2 5 3" xfId="22788" xr:uid="{5FA84E73-1B5A-41B8-9D2E-607C72AE18A9}"/>
    <cellStyle name="Normal 38 2 6" xfId="22789" xr:uid="{52230405-C568-40D0-87CA-A551F4533097}"/>
    <cellStyle name="Normal 38 2 6 2" xfId="22790" xr:uid="{EF016AB5-82D5-487D-B0BE-569A37FB3603}"/>
    <cellStyle name="Normal 38 2 6 3" xfId="22791" xr:uid="{EEC70EFB-C28B-4567-9CF5-81FDAA262E45}"/>
    <cellStyle name="Normal 38 2 7" xfId="22792" xr:uid="{73C6A587-EA59-4173-967E-293B344ECC37}"/>
    <cellStyle name="Normal 38 2 7 2" xfId="22793" xr:uid="{927F1BBF-DA2D-4C44-955E-B54C6591B603}"/>
    <cellStyle name="Normal 38 2 7 3" xfId="22794" xr:uid="{256EE26D-C982-454C-A5E1-886DB749BC48}"/>
    <cellStyle name="Normal 38 2 8" xfId="22795" xr:uid="{B333343E-AB95-480E-9CCF-F6BF22702CFD}"/>
    <cellStyle name="Normal 38 2 8 2" xfId="22796" xr:uid="{AE63403B-D754-4209-8412-95FA75208A3A}"/>
    <cellStyle name="Normal 38 2 8 3" xfId="22797" xr:uid="{035BF892-98CB-4A34-B579-F51AC2F0ABDD}"/>
    <cellStyle name="Normal 38 2 9" xfId="22798" xr:uid="{5C71AB68-C871-4289-AB71-92355180F5C4}"/>
    <cellStyle name="Normal 38 2 9 2" xfId="22799" xr:uid="{AA281E10-337E-4609-B538-E38A9468FC91}"/>
    <cellStyle name="Normal 38 2 9 3" xfId="22800" xr:uid="{4FA5FFE7-9E55-47D6-A542-7E7834F75AC0}"/>
    <cellStyle name="Normal 38 3" xfId="22801" xr:uid="{3E37841E-EADB-43CB-A16D-C13C48740717}"/>
    <cellStyle name="Normal 38 3 10" xfId="22802" xr:uid="{562F25E7-E1CA-4B1B-B5C0-5D816B68B681}"/>
    <cellStyle name="Normal 38 3 10 2" xfId="22803" xr:uid="{6717A210-ABE1-44AE-B8D2-58F3191E6D46}"/>
    <cellStyle name="Normal 38 3 10 3" xfId="22804" xr:uid="{B615E537-9535-4E2C-A81A-05DA1D660F5A}"/>
    <cellStyle name="Normal 38 3 11" xfId="22805" xr:uid="{26E34AA8-1A02-4A66-BFDB-404CA5A1C3CA}"/>
    <cellStyle name="Normal 38 3 12" xfId="22806" xr:uid="{C59E9463-693E-49CE-812F-39DD07A4BF32}"/>
    <cellStyle name="Normal 38 3 13" xfId="22807" xr:uid="{7CF8694D-7BA1-46E9-857C-0D42A3B3EF88}"/>
    <cellStyle name="Normal 38 3 2" xfId="22808" xr:uid="{AC3D098F-C752-4912-9CA0-AFC760B9F6D9}"/>
    <cellStyle name="Normal 38 3 2 2" xfId="22809" xr:uid="{A4E2AB2B-CBD3-46F0-951B-A2622DD6044E}"/>
    <cellStyle name="Normal 38 3 2 3" xfId="22810" xr:uid="{BC839A2E-55DD-433D-ADAD-98D9EA34EC7B}"/>
    <cellStyle name="Normal 38 3 3" xfId="22811" xr:uid="{8501C205-3B51-4B8B-B705-A6F2C201292B}"/>
    <cellStyle name="Normal 38 3 3 2" xfId="22812" xr:uid="{7397A458-7EE5-44ED-B480-9B334C28952C}"/>
    <cellStyle name="Normal 38 3 3 3" xfId="22813" xr:uid="{B1C86DBD-8BF2-457C-A2A3-6B5562B4C513}"/>
    <cellStyle name="Normal 38 3 4" xfId="22814" xr:uid="{E962FE5D-85AB-4EDB-9134-5F1041C568C2}"/>
    <cellStyle name="Normal 38 3 4 2" xfId="22815" xr:uid="{0FF14632-A081-4DB8-B028-FD53006C012C}"/>
    <cellStyle name="Normal 38 3 4 3" xfId="22816" xr:uid="{90C50572-C792-4ADC-AC5C-22C201E00FA2}"/>
    <cellStyle name="Normal 38 3 5" xfId="22817" xr:uid="{C93F71D6-1B41-4B49-BD85-FA8A9993F93A}"/>
    <cellStyle name="Normal 38 3 5 2" xfId="22818" xr:uid="{6C9B3B22-14BD-4D16-B803-2A18C98147D1}"/>
    <cellStyle name="Normal 38 3 5 3" xfId="22819" xr:uid="{AC31D89C-9361-42B7-B1EF-89BB188624CB}"/>
    <cellStyle name="Normal 38 3 6" xfId="22820" xr:uid="{264B9117-CC6D-4A3B-AE63-47CDCD5D8FB4}"/>
    <cellStyle name="Normal 38 3 6 2" xfId="22821" xr:uid="{B3A62D8E-214C-476F-821D-48CF7F9F1FA0}"/>
    <cellStyle name="Normal 38 3 6 3" xfId="22822" xr:uid="{B92E9225-DB94-45EE-B055-C0C7E7DF5253}"/>
    <cellStyle name="Normal 38 3 7" xfId="22823" xr:uid="{93E52E17-F698-42D2-8F6E-D7499B17295A}"/>
    <cellStyle name="Normal 38 3 7 2" xfId="22824" xr:uid="{731934CF-3BA0-418B-82F2-B89E904E183E}"/>
    <cellStyle name="Normal 38 3 7 3" xfId="22825" xr:uid="{FCAA7BCB-3205-4915-8A89-D5AC01F417A0}"/>
    <cellStyle name="Normal 38 3 8" xfId="22826" xr:uid="{887D7697-2974-4472-A94D-8102E586ABA0}"/>
    <cellStyle name="Normal 38 3 8 2" xfId="22827" xr:uid="{22ABD278-4A4B-4521-B107-31A091F5A9AA}"/>
    <cellStyle name="Normal 38 3 8 3" xfId="22828" xr:uid="{81666E18-E73A-46F2-960E-973708A1B27D}"/>
    <cellStyle name="Normal 38 3 9" xfId="22829" xr:uid="{CA211CC9-B9C0-4E4B-9C49-C381C82576AA}"/>
    <cellStyle name="Normal 38 3 9 2" xfId="22830" xr:uid="{78F345D1-CF6E-4E8A-9B36-9E4C5F6D247D}"/>
    <cellStyle name="Normal 38 3 9 3" xfId="22831" xr:uid="{BF33A3EE-2346-4FB1-8788-9865EFF4331F}"/>
    <cellStyle name="Normal 38 4" xfId="22832" xr:uid="{F26844DE-2B95-430C-AD67-46ED3DF68F8A}"/>
    <cellStyle name="Normal 38 4 2" xfId="22833" xr:uid="{8D5F596F-7824-49AD-B23A-CE409522C5ED}"/>
    <cellStyle name="Normal 38 4 3" xfId="22834" xr:uid="{A6EFF6AA-2214-4CB5-ACEF-98A6630E5EA8}"/>
    <cellStyle name="Normal 38 5" xfId="22835" xr:uid="{3B6B0AE1-7D50-4EBA-B0E5-62DDB10D4D39}"/>
    <cellStyle name="Normal 38 5 2" xfId="22836" xr:uid="{A08A3551-34A3-4FB8-8847-DB37C4F7AD27}"/>
    <cellStyle name="Normal 38 5 3" xfId="22837" xr:uid="{93098060-BCC6-4202-8180-D6AFEDCFF3BC}"/>
    <cellStyle name="Normal 38 6" xfId="22838" xr:uid="{F7933F13-0547-41C2-AD74-59746557CCCA}"/>
    <cellStyle name="Normal 38 6 2" xfId="22839" xr:uid="{E2B6137C-8C00-4AC8-AF45-5B98DB8C58C7}"/>
    <cellStyle name="Normal 38 6 3" xfId="22840" xr:uid="{F2CF749C-A6E5-4382-87B7-86CE3DF44FA9}"/>
    <cellStyle name="Normal 38 7" xfId="22841" xr:uid="{060246C6-9D4A-4AC4-98F0-BAD8AC4FF780}"/>
    <cellStyle name="Normal 38 7 2" xfId="22842" xr:uid="{00CDC788-CB58-4FA1-82B2-D65BACF773C3}"/>
    <cellStyle name="Normal 38 7 3" xfId="22843" xr:uid="{BB77DE66-2A89-4727-B921-A583BDD08265}"/>
    <cellStyle name="Normal 38 8" xfId="22844" xr:uid="{B181623B-37CB-4A74-A88B-E279901FF459}"/>
    <cellStyle name="Normal 38 8 2" xfId="22845" xr:uid="{50BF0914-401E-4B12-9008-C1370C6226BF}"/>
    <cellStyle name="Normal 38 8 3" xfId="22846" xr:uid="{607E1C4D-6982-4DDC-A6FD-0F48812212A0}"/>
    <cellStyle name="Normal 38 9" xfId="22847" xr:uid="{691C172C-CF8B-4353-A2D2-42BD32FA2613}"/>
    <cellStyle name="Normal 38 9 2" xfId="22848" xr:uid="{D6DE2290-0BA1-4ABC-8E2F-663B57D08CDC}"/>
    <cellStyle name="Normal 38 9 3" xfId="22849" xr:uid="{51E9E17D-5768-46ED-BD3B-7FFC74E8F749}"/>
    <cellStyle name="Normal 39" xfId="22850" xr:uid="{08BDE940-002B-490D-9340-2F8FC8BAD6AB}"/>
    <cellStyle name="Normal 39 10" xfId="22851" xr:uid="{9FB048AC-66F8-41D6-A2B1-BB311535F870}"/>
    <cellStyle name="Normal 39 10 2" xfId="22852" xr:uid="{D139E875-D835-4DB2-AE5A-6C9D5E1E4F8C}"/>
    <cellStyle name="Normal 39 10 3" xfId="22853" xr:uid="{023483DE-A2B6-49F9-B7E2-8900F0F81515}"/>
    <cellStyle name="Normal 39 11" xfId="22854" xr:uid="{D6F43661-0D6C-495F-9DB8-945D0AAB4BB5}"/>
    <cellStyle name="Normal 39 11 2" xfId="22855" xr:uid="{E4912A37-1403-4D16-BA11-B0812E7F1AED}"/>
    <cellStyle name="Normal 39 11 3" xfId="22856" xr:uid="{308C9AC2-AD34-45E1-8DF6-8087C3ADBEFC}"/>
    <cellStyle name="Normal 39 12" xfId="22857" xr:uid="{3D83FCE8-B451-434F-9840-438ECC223391}"/>
    <cellStyle name="Normal 39 12 2" xfId="22858" xr:uid="{862C27D3-8AB9-4282-872D-0F4F54D9074B}"/>
    <cellStyle name="Normal 39 12 3" xfId="22859" xr:uid="{061D561C-87C9-42AE-9E15-83098B48A78D}"/>
    <cellStyle name="Normal 39 13" xfId="22860" xr:uid="{8902F345-C4DF-4475-A409-2E8CBED24430}"/>
    <cellStyle name="Normal 39 13 2" xfId="22861" xr:uid="{057373FA-BE3A-4E98-994A-CCD5335E5572}"/>
    <cellStyle name="Normal 39 14" xfId="22862" xr:uid="{33695CC9-E252-4E74-A22C-DF86206809A7}"/>
    <cellStyle name="Normal 39 15" xfId="22863" xr:uid="{112D6651-86F1-4F61-AB7F-09060AC44A47}"/>
    <cellStyle name="Normal 39 2" xfId="22864" xr:uid="{0AEA8FC1-B41E-48B9-B4EA-E794087199F7}"/>
    <cellStyle name="Normal 39 2 10" xfId="22865" xr:uid="{28C0A946-8F23-4EB2-B0A4-43F198C53097}"/>
    <cellStyle name="Normal 39 2 10 2" xfId="22866" xr:uid="{3B00B30F-9E52-4F14-A2ED-9A556406EF80}"/>
    <cellStyle name="Normal 39 2 10 3" xfId="22867" xr:uid="{503A2311-55B5-4D40-B889-4E71FC662E10}"/>
    <cellStyle name="Normal 39 2 11" xfId="22868" xr:uid="{5BCF4592-A46F-4A9A-8F83-49BCBF77C6F0}"/>
    <cellStyle name="Normal 39 2 12" xfId="22869" xr:uid="{91B6FB4F-DEBF-4EAE-90C4-7DB9BD09A923}"/>
    <cellStyle name="Normal 39 2 13" xfId="22870" xr:uid="{270A96F0-1B30-4E43-A09C-479CFF9815E6}"/>
    <cellStyle name="Normal 39 2 14" xfId="22871" xr:uid="{A140FED2-CB85-4B3E-837A-6713216EEF43}"/>
    <cellStyle name="Normal 39 2 2" xfId="22872" xr:uid="{FF6AF914-39AE-446C-944E-4DD9B6AA7068}"/>
    <cellStyle name="Normal 39 2 2 2" xfId="22873" xr:uid="{166808FB-70E7-4714-8F2A-FD53B721001B}"/>
    <cellStyle name="Normal 39 2 2 3" xfId="22874" xr:uid="{F717DF00-7CBB-4313-8C6F-AFF5D86B136A}"/>
    <cellStyle name="Normal 39 2 3" xfId="22875" xr:uid="{7D75E367-C2FF-4973-AB5E-B71C658519E5}"/>
    <cellStyle name="Normal 39 2 3 2" xfId="22876" xr:uid="{71CA2BA8-CB58-4D09-A98E-C3E24659F5D8}"/>
    <cellStyle name="Normal 39 2 3 3" xfId="22877" xr:uid="{1D96DD83-152D-4AF5-A0DA-9620347EF04B}"/>
    <cellStyle name="Normal 39 2 4" xfId="22878" xr:uid="{06328AF2-6B92-44C7-B81B-6ABF18266EF3}"/>
    <cellStyle name="Normal 39 2 4 2" xfId="22879" xr:uid="{F4BD51A6-D071-42EF-B451-E4FD997CE8AC}"/>
    <cellStyle name="Normal 39 2 4 3" xfId="22880" xr:uid="{F836B9E6-B69C-474F-917A-A7F707155FBF}"/>
    <cellStyle name="Normal 39 2 5" xfId="22881" xr:uid="{063ED3BC-50F3-4EF8-98A0-BBBB052327AD}"/>
    <cellStyle name="Normal 39 2 5 2" xfId="22882" xr:uid="{EBE68B8B-EF22-4759-AA80-013F6F0B8081}"/>
    <cellStyle name="Normal 39 2 5 3" xfId="22883" xr:uid="{509681FF-FB6B-4A53-9AD8-A38420D1A90D}"/>
    <cellStyle name="Normal 39 2 6" xfId="22884" xr:uid="{19E55070-D1E2-48D6-9AD6-C69B6EA06C4F}"/>
    <cellStyle name="Normal 39 2 6 2" xfId="22885" xr:uid="{7F050C11-CB37-4750-B90C-04227FE574DA}"/>
    <cellStyle name="Normal 39 2 6 3" xfId="22886" xr:uid="{6E2D3DD7-1595-4EE6-B5EE-C0918A0BF2B2}"/>
    <cellStyle name="Normal 39 2 7" xfId="22887" xr:uid="{CB9BA372-103B-4039-BA29-4A999EA207D1}"/>
    <cellStyle name="Normal 39 2 7 2" xfId="22888" xr:uid="{9325CBC0-D1E3-4C6B-A2E4-645898E74969}"/>
    <cellStyle name="Normal 39 2 7 3" xfId="22889" xr:uid="{A8BDB271-93D0-4081-8362-683538B7E0CE}"/>
    <cellStyle name="Normal 39 2 8" xfId="22890" xr:uid="{7F10D10B-BFD0-4D49-B2BB-C7A6DDF13316}"/>
    <cellStyle name="Normal 39 2 8 2" xfId="22891" xr:uid="{77801832-7359-4CE8-A7E7-D2A475F04795}"/>
    <cellStyle name="Normal 39 2 8 3" xfId="22892" xr:uid="{0B46F658-8F16-4E0D-9976-B132A765828F}"/>
    <cellStyle name="Normal 39 2 9" xfId="22893" xr:uid="{B5BED15B-AD36-4D30-B349-AB733556840D}"/>
    <cellStyle name="Normal 39 2 9 2" xfId="22894" xr:uid="{FCEC5024-94F7-4E1D-8381-A32226F9ED4A}"/>
    <cellStyle name="Normal 39 2 9 3" xfId="22895" xr:uid="{E96E5706-CE7E-4B6D-933A-9658B0BF6101}"/>
    <cellStyle name="Normal 39 3" xfId="22896" xr:uid="{765ED456-84F9-4322-8C98-4148D0961D95}"/>
    <cellStyle name="Normal 39 3 10" xfId="22897" xr:uid="{A578D815-AF44-4513-B177-D0A1D6AD7DD0}"/>
    <cellStyle name="Normal 39 3 10 2" xfId="22898" xr:uid="{9C443EFD-276D-4502-983A-9F55DDB92CBD}"/>
    <cellStyle name="Normal 39 3 10 3" xfId="22899" xr:uid="{9247CEC6-7C45-4F05-AD51-76F913DF14FC}"/>
    <cellStyle name="Normal 39 3 11" xfId="22900" xr:uid="{1B6DEE53-8F30-48D8-BBD4-EC39ECAC6C07}"/>
    <cellStyle name="Normal 39 3 12" xfId="22901" xr:uid="{0E91C1F4-684F-4D42-B279-59CC57D8C81F}"/>
    <cellStyle name="Normal 39 3 2" xfId="22902" xr:uid="{9FADB045-D1DC-479F-AB53-3A8A89E555D4}"/>
    <cellStyle name="Normal 39 3 2 2" xfId="22903" xr:uid="{B6A72903-44C3-4104-AC68-0B1C68D0ED1B}"/>
    <cellStyle name="Normal 39 3 2 3" xfId="22904" xr:uid="{CE354634-35F4-450B-90EB-ECB870FD7FCC}"/>
    <cellStyle name="Normal 39 3 3" xfId="22905" xr:uid="{C1EA97C0-6511-45C6-B6E9-F0C75D2760B0}"/>
    <cellStyle name="Normal 39 3 3 2" xfId="22906" xr:uid="{ACA78A72-BADD-418F-BD25-CD71F76DB80F}"/>
    <cellStyle name="Normal 39 3 3 3" xfId="22907" xr:uid="{F47153F2-07AE-4DAE-B62E-48A8AB1E157F}"/>
    <cellStyle name="Normal 39 3 4" xfId="22908" xr:uid="{B3020AF9-8430-4A62-BC57-B290CA32D51F}"/>
    <cellStyle name="Normal 39 3 4 2" xfId="22909" xr:uid="{3F5E4762-C9E1-415E-86DE-5983992A021B}"/>
    <cellStyle name="Normal 39 3 4 3" xfId="22910" xr:uid="{6916B636-E749-4310-9D04-E3B83A3A131C}"/>
    <cellStyle name="Normal 39 3 5" xfId="22911" xr:uid="{38CBC930-1827-4590-ABA4-75D84F8731D4}"/>
    <cellStyle name="Normal 39 3 5 2" xfId="22912" xr:uid="{FBA72FFE-9F9B-48A4-8735-6B37D110D099}"/>
    <cellStyle name="Normal 39 3 5 3" xfId="22913" xr:uid="{A300E64B-5890-481C-BFB2-D0DB23B49A76}"/>
    <cellStyle name="Normal 39 3 6" xfId="22914" xr:uid="{65B2A248-7DA0-48E5-8111-FA35428654D7}"/>
    <cellStyle name="Normal 39 3 6 2" xfId="22915" xr:uid="{9ADB18CE-04E6-4102-8186-1E5CA6487155}"/>
    <cellStyle name="Normal 39 3 6 3" xfId="22916" xr:uid="{58C15C52-E9EF-409E-B891-E0C796C5592F}"/>
    <cellStyle name="Normal 39 3 7" xfId="22917" xr:uid="{37C9C80E-190C-433A-8548-9E7285F352B1}"/>
    <cellStyle name="Normal 39 3 7 2" xfId="22918" xr:uid="{9DBF62DE-FD42-4B68-9BBF-30EDE40E7437}"/>
    <cellStyle name="Normal 39 3 7 3" xfId="22919" xr:uid="{FFB26B2D-71A4-4C57-B660-F9EB246B186D}"/>
    <cellStyle name="Normal 39 3 8" xfId="22920" xr:uid="{A4463DA3-9D2F-4F48-A037-73479490BEE2}"/>
    <cellStyle name="Normal 39 3 8 2" xfId="22921" xr:uid="{00B0175D-D09A-4787-AD3E-53A3ACDB8FEA}"/>
    <cellStyle name="Normal 39 3 8 3" xfId="22922" xr:uid="{B296A7ED-D8B1-4C5D-A84C-52A315784C11}"/>
    <cellStyle name="Normal 39 3 9" xfId="22923" xr:uid="{5741441E-50DD-49B9-BB7C-9CA15B627600}"/>
    <cellStyle name="Normal 39 3 9 2" xfId="22924" xr:uid="{51CC9D3A-D3F5-4746-B4DD-C9CD38F684E3}"/>
    <cellStyle name="Normal 39 3 9 3" xfId="22925" xr:uid="{93673734-51E2-4225-A7C8-D2BF87887996}"/>
    <cellStyle name="Normal 39 4" xfId="22926" xr:uid="{EDDB01FB-1CD9-4B29-B6CF-9F4307D548BD}"/>
    <cellStyle name="Normal 39 4 2" xfId="22927" xr:uid="{85B39165-9C38-40F8-B504-CB6287F2D1E9}"/>
    <cellStyle name="Normal 39 4 3" xfId="22928" xr:uid="{9773F150-0896-4908-B82E-D4D7FCA5166E}"/>
    <cellStyle name="Normal 39 5" xfId="22929" xr:uid="{F035FCF0-A54B-453D-AF38-E142D76FB740}"/>
    <cellStyle name="Normal 39 5 2" xfId="22930" xr:uid="{52067095-D9EF-418E-B3EC-9B0FC71199CA}"/>
    <cellStyle name="Normal 39 5 3" xfId="22931" xr:uid="{22DF2137-D498-4328-9E6C-B99751AB26A8}"/>
    <cellStyle name="Normal 39 6" xfId="22932" xr:uid="{C5914CE4-C5EA-4AC7-A8F6-4C4F89DFD109}"/>
    <cellStyle name="Normal 39 6 2" xfId="22933" xr:uid="{0CFC53CD-59E8-4992-B44F-FB6FD349B019}"/>
    <cellStyle name="Normal 39 6 3" xfId="22934" xr:uid="{CE9E39C9-458D-4F8E-BC22-A288BCED1013}"/>
    <cellStyle name="Normal 39 7" xfId="22935" xr:uid="{4F9555D0-21D4-414B-907E-AC1C3D966216}"/>
    <cellStyle name="Normal 39 7 2" xfId="22936" xr:uid="{B2675386-7831-4F0B-95D7-96C414D22189}"/>
    <cellStyle name="Normal 39 7 3" xfId="22937" xr:uid="{656CEEAB-8101-4908-8F40-A3A840AC18E8}"/>
    <cellStyle name="Normal 39 8" xfId="22938" xr:uid="{77D8E9B7-4EA8-4442-AC97-76D26A4D98A5}"/>
    <cellStyle name="Normal 39 8 2" xfId="22939" xr:uid="{FB3828F8-F704-4D1F-86F1-BD5728FB7198}"/>
    <cellStyle name="Normal 39 8 3" xfId="22940" xr:uid="{41E78BCF-B54B-41E9-9227-F713794552DD}"/>
    <cellStyle name="Normal 39 9" xfId="22941" xr:uid="{DF45EE7D-3AEC-496E-95F3-15C53BBE9E60}"/>
    <cellStyle name="Normal 39 9 2" xfId="22942" xr:uid="{1CDF9C61-8E76-44BB-87E6-83F9A120F533}"/>
    <cellStyle name="Normal 39 9 3" xfId="22943" xr:uid="{5F2E5FBF-E584-4258-9613-4F576D88D631}"/>
    <cellStyle name="Normal 4" xfId="11" xr:uid="{00000000-0005-0000-0000-000014000000}"/>
    <cellStyle name="Normal 4 10" xfId="22944" xr:uid="{C10171A7-2FFD-4FA2-935A-0245617D6EAF}"/>
    <cellStyle name="Normal 4 11" xfId="22945" xr:uid="{1CA634B0-11D9-4994-8EC4-CE922E65637A}"/>
    <cellStyle name="Normal 4 11 2" xfId="22946" xr:uid="{E69A6BD5-4F38-4938-9137-0EA39FCC8D72}"/>
    <cellStyle name="Normal 4 11 2 2" xfId="22947" xr:uid="{15E586C7-88EB-4912-84CA-8B512F4C84B8}"/>
    <cellStyle name="Normal 4 11 2 2 2" xfId="22948" xr:uid="{55F1E66E-2C23-48C4-A9DE-D02E6D9C47F1}"/>
    <cellStyle name="Normal 4 11 2 3" xfId="22949" xr:uid="{4A46B200-67D4-4D41-A994-5CFC2D4DF07F}"/>
    <cellStyle name="Normal 4 11 2 3 2" xfId="22950" xr:uid="{E448924E-C086-41EA-8F1A-587F65C26E52}"/>
    <cellStyle name="Normal 4 11 2 4" xfId="22951" xr:uid="{3659D0FD-A82D-4D32-98A3-C30C3DD829FB}"/>
    <cellStyle name="Normal 4 11 2 5" xfId="22952" xr:uid="{71089D78-3112-4BD8-8E21-F77CDF4545DB}"/>
    <cellStyle name="Normal 4 11 2 5 2" xfId="22953" xr:uid="{C47028FF-52EF-4F79-9666-50585481B8C1}"/>
    <cellStyle name="Normal 4 11 3" xfId="22954" xr:uid="{19282C75-56C4-484C-A379-2AEBF8CED68F}"/>
    <cellStyle name="Normal 4 12" xfId="22955" xr:uid="{31460F07-2D03-4BAD-86D4-CC7143E6A80E}"/>
    <cellStyle name="Normal 4 13" xfId="22956" xr:uid="{01D168E3-0CAC-4131-9ACA-DA1A948262BF}"/>
    <cellStyle name="Normal 4 13 2" xfId="22957" xr:uid="{854E7A86-7C76-4CFC-AEBC-679C76A5CB89}"/>
    <cellStyle name="Normal 4 13 2 2" xfId="22958" xr:uid="{D4767F0C-463D-4741-80B6-3FB4635F3049}"/>
    <cellStyle name="Normal 4 13 3" xfId="22959" xr:uid="{6DF05A8C-99E8-4A28-8016-D576CC49B070}"/>
    <cellStyle name="Normal 4 14" xfId="22960" xr:uid="{BACA4A03-CCFD-4C7B-A43E-A723DF8A5185}"/>
    <cellStyle name="Normal 4 15" xfId="22961" xr:uid="{F123BBB0-C541-4F75-8A18-63632AA5A182}"/>
    <cellStyle name="Normal 4 16" xfId="22962" xr:uid="{CAF34E6D-A1B1-4FCE-B69E-3D2A9EE57B8C}"/>
    <cellStyle name="Normal 4 17" xfId="22963" xr:uid="{2992A96C-2B10-4DE7-8E16-68203BAA761E}"/>
    <cellStyle name="Normal 4 18" xfId="22964" xr:uid="{AD49CDDB-773E-4DC9-99DC-A5D3833A0592}"/>
    <cellStyle name="Normal 4 19" xfId="22965" xr:uid="{BF742B3B-4D22-46A8-BCC9-4B8FAED835F5}"/>
    <cellStyle name="Normal 4 19 2" xfId="22966" xr:uid="{04133339-8C93-497A-A2C2-AEFE056C1811}"/>
    <cellStyle name="Normal 4 19 3" xfId="22967" xr:uid="{A22A1AB4-D248-4FB8-84E7-DBDD9EEC2768}"/>
    <cellStyle name="Normal 4 19 3 2" xfId="22968" xr:uid="{8F267F17-98A9-4FE1-B6C4-DAF936B7C0D1}"/>
    <cellStyle name="Normal 4 19 3 2 2" xfId="22969" xr:uid="{140FAA88-2DB6-44F5-BF45-781401F071FF}"/>
    <cellStyle name="Normal 4 19 3 3" xfId="22970" xr:uid="{E2691DC5-AFC7-44BF-8B3B-7EACDDD7192B}"/>
    <cellStyle name="Normal 4 19 3 3 2" xfId="22971" xr:uid="{DE2AD821-73EA-4F13-82FE-9FA44346A21C}"/>
    <cellStyle name="Normal 4 19 3 4" xfId="22972" xr:uid="{54A0AA70-D904-44F8-9DE9-B31B48DE0546}"/>
    <cellStyle name="Normal 4 19 3 5" xfId="22973" xr:uid="{D5EFC788-ADE7-40C5-A9A9-4FE0AD81BFD8}"/>
    <cellStyle name="Normal 4 19 3 5 2" xfId="22974" xr:uid="{C84C8083-D2B5-418C-BFEF-DD8823050AE8}"/>
    <cellStyle name="Normal 4 2" xfId="24" xr:uid="{00000000-0005-0000-0000-000015000000}"/>
    <cellStyle name="Normal 4 2 10" xfId="22975" xr:uid="{C3B98CEE-9143-4FEF-A2FB-5137CCA6859C}"/>
    <cellStyle name="Normal 4 2 10 2" xfId="22976" xr:uid="{1C41C742-EE9E-4578-A30A-A288B0022A30}"/>
    <cellStyle name="Normal 4 2 10 3" xfId="22977" xr:uid="{72D38DA3-2997-430F-9D5F-9D4D1D978AFF}"/>
    <cellStyle name="Normal 4 2 10 4" xfId="22978" xr:uid="{75D32313-56C4-491D-9EFE-F09D381DA528}"/>
    <cellStyle name="Normal 4 2 11" xfId="22979" xr:uid="{1D9B85CB-A6A2-42EC-B3FA-9A6D512F79F3}"/>
    <cellStyle name="Normal 4 2 11 2" xfId="22980" xr:uid="{3BB55D97-B401-45A6-81DE-B6AEC1A21FBF}"/>
    <cellStyle name="Normal 4 2 11 3" xfId="22981" xr:uid="{ACE9AC67-E388-4F11-96BA-0D562C8C6E7D}"/>
    <cellStyle name="Normal 4 2 12" xfId="22982" xr:uid="{57B855C5-3AF3-4E94-ABB5-2D8323DEA71B}"/>
    <cellStyle name="Normal 4 2 13" xfId="22983" xr:uid="{3ADCDA92-3D6A-4330-AB79-CDD12E13404D}"/>
    <cellStyle name="Normal 4 2 13 2" xfId="22984" xr:uid="{58E59BDC-D723-49E8-8599-0540E4BC51BC}"/>
    <cellStyle name="Normal 4 2 13 3" xfId="22985" xr:uid="{114E5667-99E9-490A-A20C-F1FB7E7CAB34}"/>
    <cellStyle name="Normal 4 2 14" xfId="22986" xr:uid="{C1D3D1AB-6D38-47C8-84BB-1DE731FDC1D9}"/>
    <cellStyle name="Normal 4 2 14 2" xfId="22987" xr:uid="{F8685F22-7059-4F25-8629-EB07BFD9B25E}"/>
    <cellStyle name="Normal 4 2 14 3" xfId="22988" xr:uid="{4559EAEA-3095-4B05-ADD7-24E9750F0C36}"/>
    <cellStyle name="Normal 4 2 15" xfId="22989" xr:uid="{D412440A-5345-442D-8911-48D42A5E918D}"/>
    <cellStyle name="Normal 4 2 15 2" xfId="22990" xr:uid="{B93CD6A7-2A66-4731-8865-07661E4D66FA}"/>
    <cellStyle name="Normal 4 2 15 3" xfId="22991" xr:uid="{29DC6CCC-C1FB-4B1D-80A4-F4AD295F4178}"/>
    <cellStyle name="Normal 4 2 16" xfId="22992" xr:uid="{A332461E-DDA0-42F1-A223-1D97D42B7268}"/>
    <cellStyle name="Normal 4 2 16 2" xfId="22993" xr:uid="{76E5D30E-D4E8-4549-B276-325F71FBDBBD}"/>
    <cellStyle name="Normal 4 2 16 3" xfId="22994" xr:uid="{6848A713-861F-478B-912B-D4156D6468CD}"/>
    <cellStyle name="Normal 4 2 17" xfId="22995" xr:uid="{9611FF39-721B-4B56-86BC-E64D38C285A2}"/>
    <cellStyle name="Normal 4 2 17 2" xfId="22996" xr:uid="{46870CF9-7661-46EB-8034-31FDA7BBCE92}"/>
    <cellStyle name="Normal 4 2 17 3" xfId="22997" xr:uid="{5BA71D54-863F-4A9C-A171-D10EB45851F1}"/>
    <cellStyle name="Normal 4 2 18" xfId="22998" xr:uid="{6F4B8AE6-D6B1-4929-9DB9-E8DFE1F102B8}"/>
    <cellStyle name="Normal 4 2 18 2" xfId="22999" xr:uid="{4958E845-5911-4A14-A248-88836F95CFC5}"/>
    <cellStyle name="Normal 4 2 18 3" xfId="23000" xr:uid="{13051CAA-E2E0-4DE2-88CD-FCB4B45903BE}"/>
    <cellStyle name="Normal 4 2 19" xfId="23001" xr:uid="{DD44F090-53A0-4840-9623-650B18EFF29D}"/>
    <cellStyle name="Normal 4 2 19 2" xfId="23002" xr:uid="{A52AC359-2BCF-471A-B902-7A787F1E92F5}"/>
    <cellStyle name="Normal 4 2 19 3" xfId="23003" xr:uid="{8FFE3F1D-3226-44E9-BBC2-1D30945B7A80}"/>
    <cellStyle name="Normal 4 2 2" xfId="23004" xr:uid="{DCE8E4D1-FB65-49A0-8CE7-1A7596CAE63F}"/>
    <cellStyle name="Normal 4 2 2 10" xfId="23005" xr:uid="{7DCD592B-E328-40F2-832C-8771768085B4}"/>
    <cellStyle name="Normal 4 2 2 10 2" xfId="23006" xr:uid="{3830F2DE-6A4B-41A1-B18D-FE276298AC6A}"/>
    <cellStyle name="Normal 4 2 2 10 3" xfId="23007" xr:uid="{3714F88F-ABC2-4A8F-BCA7-7585EB26D8C3}"/>
    <cellStyle name="Normal 4 2 2 11" xfId="23008" xr:uid="{65E0ABAB-B1F4-41B2-9928-2396A2F55FC5}"/>
    <cellStyle name="Normal 4 2 2 11 2" xfId="23009" xr:uid="{E7F788F6-83D4-458D-99FE-5432C26F40DA}"/>
    <cellStyle name="Normal 4 2 2 11 3" xfId="23010" xr:uid="{41FA4BCF-320F-47EB-B3E2-72D018FE7CDE}"/>
    <cellStyle name="Normal 4 2 2 12" xfId="23011" xr:uid="{7B9AEAFB-0669-41D8-A715-AABBD5B52C1C}"/>
    <cellStyle name="Normal 4 2 2 12 2" xfId="23012" xr:uid="{FBD31477-9A08-440E-B836-8A0900E38F67}"/>
    <cellStyle name="Normal 4 2 2 12 3" xfId="23013" xr:uid="{B64CC842-CA5E-40AF-9157-1D9841A69A56}"/>
    <cellStyle name="Normal 4 2 2 13" xfId="23014" xr:uid="{37DEEB18-7C13-4330-8F0B-7B8DBD3C328C}"/>
    <cellStyle name="Normal 4 2 2 13 2" xfId="23015" xr:uid="{140C7CCA-4BAD-4A32-B5EF-3C3F3C14B204}"/>
    <cellStyle name="Normal 4 2 2 13 3" xfId="23016" xr:uid="{FFD29857-E16A-45AF-9DD9-9AB1DFF5E7B1}"/>
    <cellStyle name="Normal 4 2 2 14" xfId="23017" xr:uid="{86D3850C-B0EC-4367-B036-BE5CF2A22DFD}"/>
    <cellStyle name="Normal 4 2 2 15" xfId="23018" xr:uid="{66DD1C2F-4B39-4238-B595-52906969DF67}"/>
    <cellStyle name="Normal 4 2 2 16" xfId="23019" xr:uid="{C6EB082D-45FC-4CAB-92C0-014A33DF15DA}"/>
    <cellStyle name="Normal 4 2 2 2" xfId="23020" xr:uid="{E3174B33-52DD-4BCB-BD6C-DAF46E9E9EC7}"/>
    <cellStyle name="Normal 4 2 2 2 10" xfId="23021" xr:uid="{5617FED6-CC9F-4F50-88EB-DB89576F728B}"/>
    <cellStyle name="Normal 4 2 2 2 11" xfId="23022" xr:uid="{880D58F8-4ABB-409F-9132-B3CAB47417FD}"/>
    <cellStyle name="Normal 4 2 2 2 12" xfId="23023" xr:uid="{1440FEAC-E995-4C03-BB16-CE5516A391D3}"/>
    <cellStyle name="Normal 4 2 2 2 13" xfId="23024" xr:uid="{8898A787-A7E3-4CA5-8F15-1EC52B653505}"/>
    <cellStyle name="Normal 4 2 2 2 14" xfId="23025" xr:uid="{0CD2AECB-8747-490B-99BD-2DFD109CB3C4}"/>
    <cellStyle name="Normal 4 2 2 2 14 2" xfId="23026" xr:uid="{147CFEBF-2955-43FC-9A6B-D7446DBDEB82}"/>
    <cellStyle name="Normal 4 2 2 2 14 3" xfId="23027" xr:uid="{A4AF65DC-9E24-4611-B253-225C4CA7A169}"/>
    <cellStyle name="Normal 4 2 2 2 15" xfId="23028" xr:uid="{C911ECBC-21EF-441B-A281-786F9CB20776}"/>
    <cellStyle name="Normal 4 2 2 2 16" xfId="23029" xr:uid="{8369CFA9-7880-4221-8D2F-24BA8E1C5D52}"/>
    <cellStyle name="Normal 4 2 2 2 16 2" xfId="23030" xr:uid="{505E2614-611B-4CB5-88E2-57D63B9DB7AA}"/>
    <cellStyle name="Normal 4 2 2 2 2" xfId="23031" xr:uid="{B91F5E52-5749-4E6D-8D09-4129C0644C80}"/>
    <cellStyle name="Normal 4 2 2 2 2 2" xfId="23032" xr:uid="{EBA524B8-6EC1-49DC-8EE5-3FDA72E3C65D}"/>
    <cellStyle name="Normal 4 2 2 2 2 2 2" xfId="23033" xr:uid="{B366E81F-E231-40EC-93F3-8CB8DF0601FD}"/>
    <cellStyle name="Normal 4 2 2 2 2 2 3" xfId="23034" xr:uid="{5455A586-4CC2-4094-8004-9A722D9A66C1}"/>
    <cellStyle name="Normal 4 2 2 2 3" xfId="23035" xr:uid="{BB3737C2-F8E5-4B2D-ACB9-10663BFFF192}"/>
    <cellStyle name="Normal 4 2 2 2 3 2" xfId="23036" xr:uid="{BD3EC1FF-EF2C-4818-9ABA-09B3B0985BA6}"/>
    <cellStyle name="Normal 4 2 2 2 3 2 2" xfId="23037" xr:uid="{CE584E76-2E94-4CDB-9B05-4AE1CCC00DB7}"/>
    <cellStyle name="Normal 4 2 2 2 3 2 3" xfId="23038" xr:uid="{772D4179-9288-4DD8-A594-30FB16B6DF5E}"/>
    <cellStyle name="Normal 4 2 2 2 4" xfId="23039" xr:uid="{592E31ED-7463-491D-9F8C-BC4FC1EFA286}"/>
    <cellStyle name="Normal 4 2 2 2 5" xfId="23040" xr:uid="{2E8B87E0-17C3-4DC3-94D6-441BCBE241BC}"/>
    <cellStyle name="Normal 4 2 2 2 6" xfId="23041" xr:uid="{792D3CB5-386A-43E8-9658-6EF721C35C65}"/>
    <cellStyle name="Normal 4 2 2 2 7" xfId="23042" xr:uid="{EE182C11-4488-4CCF-A94A-A4898336B7D4}"/>
    <cellStyle name="Normal 4 2 2 2 8" xfId="23043" xr:uid="{E640F2AE-04B8-4234-B5BD-F0EE64C5BE0B}"/>
    <cellStyle name="Normal 4 2 2 2 9" xfId="23044" xr:uid="{3DDFBDB2-C0AA-454C-924D-DAC4F852BD3C}"/>
    <cellStyle name="Normal 4 2 2 3" xfId="23045" xr:uid="{39F28A45-9C5E-4351-95D7-EF7416F8D244}"/>
    <cellStyle name="Normal 4 2 2 3 2" xfId="23046" xr:uid="{33B201FD-43A0-441C-874E-E92F5A271895}"/>
    <cellStyle name="Normal 4 2 2 3 3" xfId="23047" xr:uid="{2EAE967E-B243-4B15-8BA7-2BB1999BD55B}"/>
    <cellStyle name="Normal 4 2 2 4" xfId="23048" xr:uid="{07E19F35-6D4B-424A-8AB4-1A42B99BAF37}"/>
    <cellStyle name="Normal 4 2 2 4 2" xfId="23049" xr:uid="{88469109-5E72-4FB2-A0E4-76A39BE2026F}"/>
    <cellStyle name="Normal 4 2 2 4 3" xfId="23050" xr:uid="{C92048F9-DFE5-4990-BF87-CEA3EDC84515}"/>
    <cellStyle name="Normal 4 2 2 5" xfId="23051" xr:uid="{3CAFE969-EDC1-4689-A1EE-61D49B8B714B}"/>
    <cellStyle name="Normal 4 2 2 5 2" xfId="23052" xr:uid="{7A44AE1E-BC51-41A6-9936-98E5A8386BE2}"/>
    <cellStyle name="Normal 4 2 2 5 3" xfId="23053" xr:uid="{4C7F9F91-3D5C-4517-8123-56A6D2AA4078}"/>
    <cellStyle name="Normal 4 2 2 6" xfId="23054" xr:uid="{E3BED24E-97AD-40C2-B804-870914635A75}"/>
    <cellStyle name="Normal 4 2 2 6 2" xfId="23055" xr:uid="{8387F746-76E7-4D07-B09E-BE9865A1A22D}"/>
    <cellStyle name="Normal 4 2 2 6 3" xfId="23056" xr:uid="{72906F18-329E-4F85-86FE-24DA0C6D747E}"/>
    <cellStyle name="Normal 4 2 2 7" xfId="23057" xr:uid="{B9F4A919-4E60-474B-9092-0C06D5685A1F}"/>
    <cellStyle name="Normal 4 2 2 7 2" xfId="23058" xr:uid="{1BB74E80-8B0D-4C19-BF2F-4BDCE22EDA29}"/>
    <cellStyle name="Normal 4 2 2 7 3" xfId="23059" xr:uid="{795C9AC8-B247-48CC-8C19-0A1F82732E4D}"/>
    <cellStyle name="Normal 4 2 2 8" xfId="23060" xr:uid="{CE156A31-AEDC-446A-88E3-D3C93A87487D}"/>
    <cellStyle name="Normal 4 2 2 8 2" xfId="23061" xr:uid="{87078514-A269-4810-8AE2-3BA3D15C03C6}"/>
    <cellStyle name="Normal 4 2 2 8 3" xfId="23062" xr:uid="{AE99FC95-EA5D-46B7-85E6-27C176DDE48D}"/>
    <cellStyle name="Normal 4 2 2 9" xfId="23063" xr:uid="{E064EEE3-D3A4-4515-B85E-EC649D8F454D}"/>
    <cellStyle name="Normal 4 2 2 9 2" xfId="23064" xr:uid="{28933F8A-E9AC-4BC9-969A-ACB8B8FB2463}"/>
    <cellStyle name="Normal 4 2 2 9 3" xfId="23065" xr:uid="{EFDF5235-A8F4-49F8-BF44-6C141E9569B4}"/>
    <cellStyle name="Normal 4 2 20" xfId="23066" xr:uid="{4A19BCC4-C76B-439E-881B-F19779784BA1}"/>
    <cellStyle name="Normal 4 2 20 2" xfId="23067" xr:uid="{95420F8F-2CBB-48EF-8B05-47D872A8588A}"/>
    <cellStyle name="Normal 4 2 21" xfId="23068" xr:uid="{C968ECF8-BAD9-4A4A-8C8C-AC05562CABF7}"/>
    <cellStyle name="Normal 4 2 22" xfId="23069" xr:uid="{EAF978D7-9375-4D67-9FFF-06F9C874D2D2}"/>
    <cellStyle name="Normal 4 2 3" xfId="23070" xr:uid="{608A9669-8691-49AA-86F2-E4BE76DE85E6}"/>
    <cellStyle name="Normal 4 2 3 2" xfId="23071" xr:uid="{90860F85-7486-4DFC-80ED-6DD308BED990}"/>
    <cellStyle name="Normal 4 2 3 2 2" xfId="23072" xr:uid="{7269B4B0-33DC-4DB6-9F43-091A1CD139FC}"/>
    <cellStyle name="Normal 4 2 3 2 2 2" xfId="23073" xr:uid="{2B56268F-82E5-45BE-BA67-B107C2A42E4B}"/>
    <cellStyle name="Normal 4 2 3 2 2 2 2" xfId="23074" xr:uid="{14113CDA-15B3-4133-9A9D-234970907D07}"/>
    <cellStyle name="Normal 4 2 3 2 2 2 3" xfId="23075" xr:uid="{13BAF54F-BAB3-40E1-B6B6-DEFBD6E101B7}"/>
    <cellStyle name="Normal 4 2 3 2 3" xfId="23076" xr:uid="{BB72E2FA-508F-4DDA-9A49-C315C045026E}"/>
    <cellStyle name="Normal 4 2 3 2 3 2" xfId="23077" xr:uid="{6F5E265B-5CD7-4D8F-A9DE-0787A1375922}"/>
    <cellStyle name="Normal 4 2 3 2 4" xfId="23078" xr:uid="{CD8D3C9F-150D-413F-BA46-0533A9E708AB}"/>
    <cellStyle name="Normal 4 2 3 2 5" xfId="23079" xr:uid="{D982E473-FB76-4344-A980-B9E01F10D04F}"/>
    <cellStyle name="Normal 4 2 3 2 6" xfId="23080" xr:uid="{059E1211-B51D-4267-9427-996C9FD53BC5}"/>
    <cellStyle name="Normal 4 2 3 2 6 2" xfId="23081" xr:uid="{E37BC995-DCB3-4B80-A198-C5D88A113328}"/>
    <cellStyle name="Normal 4 2 3 3" xfId="23082" xr:uid="{A2E62F6C-6514-4D0A-969C-100858C22C28}"/>
    <cellStyle name="Normal 4 2 3 3 2" xfId="23083" xr:uid="{3AF58916-A542-4574-A3EB-0585C020F67D}"/>
    <cellStyle name="Normal 4 2 3 4" xfId="42460" xr:uid="{3C221C51-213C-4C03-B975-C73343847CC4}"/>
    <cellStyle name="Normal 4 2 4" xfId="23084" xr:uid="{24BFBFA8-23C7-4356-868B-7CC18B7DB5E6}"/>
    <cellStyle name="Normal 4 2 4 2" xfId="23085" xr:uid="{54B5AC37-2D2F-4BEC-B59F-15DEA078B75C}"/>
    <cellStyle name="Normal 4 2 4 2 2" xfId="23086" xr:uid="{AF838E45-BDC3-40DF-84D0-E0CD88155099}"/>
    <cellStyle name="Normal 4 2 4 2 2 2" xfId="23087" xr:uid="{51AE2B7E-E984-44AE-9890-62449B7AA2A1}"/>
    <cellStyle name="Normal 4 2 4 2 2 3" xfId="23088" xr:uid="{ACCAFDA8-87A3-4C2F-9186-408F2EEB296C}"/>
    <cellStyle name="Normal 4 2 4 2 2 4" xfId="23089" xr:uid="{6FB42D17-EB66-4A08-BE0B-6D38E725838F}"/>
    <cellStyle name="Normal 4 2 4 2 2 5" xfId="23090" xr:uid="{2DAE4498-354E-4398-800F-BB8CD247C409}"/>
    <cellStyle name="Normal 4 2 4 2 3" xfId="23091" xr:uid="{068E5ACA-AECD-45C2-A3CA-BEBDC8C53A02}"/>
    <cellStyle name="Normal 4 2 4 2 3 2" xfId="23092" xr:uid="{744163E5-813C-48E0-9C81-87FCCA70D425}"/>
    <cellStyle name="Normal 4 2 4 2 3 3" xfId="23093" xr:uid="{0C16D799-685B-4780-8301-4D4C1BFC5CEE}"/>
    <cellStyle name="Normal 4 2 4 2 4" xfId="23094" xr:uid="{C3330F25-214E-4FFA-B460-C7FF37E437F7}"/>
    <cellStyle name="Normal 4 2 4 2 4 2" xfId="23095" xr:uid="{9519952F-7B3F-41BB-A778-5DB5FAEB13CA}"/>
    <cellStyle name="Normal 4 2 4 2 5" xfId="23096" xr:uid="{223391F3-6E5A-4B67-B6E8-A232CB9C6E77}"/>
    <cellStyle name="Normal 4 2 4 3" xfId="23097" xr:uid="{FD2B5075-60DE-4FAF-A3B0-90233D15A0A3}"/>
    <cellStyle name="Normal 4 2 5" xfId="23098" xr:uid="{7A930A12-D6AA-4446-B508-24BBCF247AAD}"/>
    <cellStyle name="Normal 4 2 5 2" xfId="23099" xr:uid="{FD173019-AF4B-4A68-86C0-C0DA7E4CF733}"/>
    <cellStyle name="Normal 4 2 5 2 2" xfId="23100" xr:uid="{931DEA76-88D8-4CE0-9352-1EB7EE3000EE}"/>
    <cellStyle name="Normal 4 2 5 2 3" xfId="23101" xr:uid="{8B5C8E41-E4C0-4F2A-BBC9-5B693ED53729}"/>
    <cellStyle name="Normal 4 2 5 2 4" xfId="23102" xr:uid="{C61D4AFB-4D7D-4403-A891-6DC2C6AAF90B}"/>
    <cellStyle name="Normal 4 2 5 3" xfId="23103" xr:uid="{C089B2A9-7088-4A25-A4F1-5AB4B117277A}"/>
    <cellStyle name="Normal 4 2 5 3 2" xfId="23104" xr:uid="{8C75F31B-89EB-4704-AB34-04F3B562D488}"/>
    <cellStyle name="Normal 4 2 5 4" xfId="23105" xr:uid="{7F3B5468-30BD-4856-988B-E2628009266A}"/>
    <cellStyle name="Normal 4 2 5 4 2" xfId="23106" xr:uid="{F0399401-9B9D-4DAA-B3C2-837CF6550A1A}"/>
    <cellStyle name="Normal 4 2 5 4 3" xfId="23107" xr:uid="{C285C775-6FBA-45EE-A84F-CEFA4B2F6B23}"/>
    <cellStyle name="Normal 4 2 5 5" xfId="23108" xr:uid="{4BEEB994-24C7-4BC5-B7FD-65B227765192}"/>
    <cellStyle name="Normal 4 2 5 5 2" xfId="23109" xr:uid="{325B2EA6-C4B8-4778-B94C-CA047A8E9DE5}"/>
    <cellStyle name="Normal 4 2 5 5 3" xfId="23110" xr:uid="{BA602C11-9874-4DF8-BCA5-09AF683A4BB9}"/>
    <cellStyle name="Normal 4 2 5 6" xfId="23111" xr:uid="{C1B942DD-3BE1-4E0E-9C99-AA74E19BF0F6}"/>
    <cellStyle name="Normal 4 2 5 7" xfId="23112" xr:uid="{8014973B-68D9-48F3-AB7C-A1CA65DE7C90}"/>
    <cellStyle name="Normal 4 2 6" xfId="23113" xr:uid="{BBC042CC-05E4-457D-B4D3-C0E17E2DBE1D}"/>
    <cellStyle name="Normal 4 2 6 2" xfId="23114" xr:uid="{2597FCA4-C6E1-416C-B981-776BD6257372}"/>
    <cellStyle name="Normal 4 2 6 2 2" xfId="23115" xr:uid="{378DDE8A-D354-43F3-BC25-71F0A49EF73D}"/>
    <cellStyle name="Normal 4 2 6 2 3" xfId="23116" xr:uid="{82E412DB-4222-4991-A85C-F55EA03F46A8}"/>
    <cellStyle name="Normal 4 2 6 3" xfId="23117" xr:uid="{5AF852F7-A7CC-4CC6-A2EA-489FC83FE263}"/>
    <cellStyle name="Normal 4 2 7" xfId="23118" xr:uid="{6AED3008-367F-480C-95BB-1F9D07EE56C9}"/>
    <cellStyle name="Normal 4 2 7 2" xfId="23119" xr:uid="{130755F6-28DD-4395-AD6E-7347105C3EEB}"/>
    <cellStyle name="Normal 4 2 7 3" xfId="23120" xr:uid="{6A381C2D-459B-4370-93DE-00C204717725}"/>
    <cellStyle name="Normal 4 2 7 4" xfId="23121" xr:uid="{2289FC82-0AC7-4185-9707-7238F3AED06C}"/>
    <cellStyle name="Normal 4 2 8" xfId="23122" xr:uid="{E1661326-9123-4BD9-97C9-25FF8040F3ED}"/>
    <cellStyle name="Normal 4 2 8 2" xfId="23123" xr:uid="{1E6485C0-7B8E-4715-BF24-C78C9D78EC8E}"/>
    <cellStyle name="Normal 4 2 8 3" xfId="23124" xr:uid="{6EFCFCC0-126B-4F75-B002-A6956905F03A}"/>
    <cellStyle name="Normal 4 2 8 4" xfId="23125" xr:uid="{18190C40-6912-456C-9C0E-90EB837DB0BC}"/>
    <cellStyle name="Normal 4 2 9" xfId="23126" xr:uid="{48C89A3A-4467-4FAE-835A-63F4A5FD2D79}"/>
    <cellStyle name="Normal 4 2 9 2" xfId="23127" xr:uid="{1C61DABA-82EE-4716-BFAF-1648AD35848E}"/>
    <cellStyle name="Normal 4 2 9 3" xfId="23128" xr:uid="{8F617108-7038-4EBC-8D61-59054E9F4F7F}"/>
    <cellStyle name="Normal 4 2 9 4" xfId="23129" xr:uid="{8D2E8BF9-B54F-493F-A937-45D250CE5ABA}"/>
    <cellStyle name="Normal 4 2_Scen_XBase" xfId="23130" xr:uid="{BB4D1DDC-53F7-4368-BBA6-45E7B8832189}"/>
    <cellStyle name="Normal 4 20" xfId="23131" xr:uid="{CE807258-46F7-41AD-A722-C54358169E69}"/>
    <cellStyle name="Normal 4 20 2" xfId="23132" xr:uid="{F70942D5-7C27-4A38-BB60-E274D92C5194}"/>
    <cellStyle name="Normal 4 20 3" xfId="23133" xr:uid="{5BD15B1D-F8B2-41AE-9D11-DD7FFCAA61D4}"/>
    <cellStyle name="Normal 4 20 3 2" xfId="23134" xr:uid="{58FAC0E2-EEE6-4933-93D4-0B56E3582664}"/>
    <cellStyle name="Normal 4 20 3 2 2" xfId="23135" xr:uid="{0FFA027C-D02E-46DE-B03E-FFB9186901EC}"/>
    <cellStyle name="Normal 4 20 3 3" xfId="23136" xr:uid="{457BC3AD-321F-4476-83F6-89C636A45274}"/>
    <cellStyle name="Normal 4 20 3 3 2" xfId="23137" xr:uid="{30037B91-76D8-4F0E-8C11-543854EEAC85}"/>
    <cellStyle name="Normal 4 20 3 4" xfId="23138" xr:uid="{D3FAA436-62F3-48E1-92CE-8E53CDA4F549}"/>
    <cellStyle name="Normal 4 20 3 5" xfId="23139" xr:uid="{2E7A5636-B586-43A8-B218-C39CECC94F19}"/>
    <cellStyle name="Normal 4 20 3 5 2" xfId="23140" xr:uid="{C261109A-3880-40A3-8A46-FCF31BD9B122}"/>
    <cellStyle name="Normal 4 21" xfId="23141" xr:uid="{69B5364C-6BE5-4FF8-BB9E-589C30D5AE01}"/>
    <cellStyle name="Normal 4 22" xfId="23142" xr:uid="{EDB6B0BD-3021-48D4-ABAC-4BE61B0520F7}"/>
    <cellStyle name="Normal 4 23" xfId="23143" xr:uid="{47B35C29-2FBC-45A2-A0BD-3CE04DB0691E}"/>
    <cellStyle name="Normal 4 24" xfId="23144" xr:uid="{9B1424E7-0095-4E2E-8FE6-5ED9F84E7FDF}"/>
    <cellStyle name="Normal 4 25" xfId="23145" xr:uid="{24FF8095-E4B7-4448-8629-3023EB1A3558}"/>
    <cellStyle name="Normal 4 26" xfId="23146" xr:uid="{495CB1AE-387F-4999-A6A7-98D67FEAB0E3}"/>
    <cellStyle name="Normal 4 27" xfId="23147" xr:uid="{5A780563-5935-47A3-BBE4-6FD33970B2C9}"/>
    <cellStyle name="Normal 4 27 2" xfId="23148" xr:uid="{2367BB66-9B6B-4578-BF69-D2EC4923C1A9}"/>
    <cellStyle name="Normal 4 27 2 2" xfId="23149" xr:uid="{E5BD5DD3-EF80-4232-A6F6-D020567C24E9}"/>
    <cellStyle name="Normal 4 27 2 3" xfId="23150" xr:uid="{CC9356EE-F575-4776-9A81-B888F027C255}"/>
    <cellStyle name="Normal 4 27 3" xfId="23151" xr:uid="{AE3C8608-47F7-40A5-96C9-F245AE46A801}"/>
    <cellStyle name="Normal 4 27 4" xfId="23152" xr:uid="{5E6ED661-E6BB-4299-A852-6A2D25F6A82E}"/>
    <cellStyle name="Normal 4 28" xfId="23153" xr:uid="{B4C324F1-DB02-4748-9EB4-8FD4781FBB40}"/>
    <cellStyle name="Normal 4 28 2" xfId="23154" xr:uid="{7ECF0DED-F79B-45BE-9505-ED159B5BA0DB}"/>
    <cellStyle name="Normal 4 28 3" xfId="23155" xr:uid="{AB27E21B-F798-4431-A035-69AEC850ABC0}"/>
    <cellStyle name="Normal 4 29" xfId="23156" xr:uid="{22C46AAB-A9D9-4497-9927-5A7688766AC5}"/>
    <cellStyle name="Normal 4 29 2" xfId="23157" xr:uid="{F9B8069C-FCC9-4C19-BE78-8D2DCA3C6FF9}"/>
    <cellStyle name="Normal 4 29 3" xfId="23158" xr:uid="{81F71AB8-029C-449A-9149-B23AF495145F}"/>
    <cellStyle name="Normal 4 3" xfId="25" xr:uid="{00000000-0005-0000-0000-000016000000}"/>
    <cellStyle name="Normal 4 3 10" xfId="23159" xr:uid="{0BF7E83B-1CF9-49D8-836E-9668B2FB74B4}"/>
    <cellStyle name="Normal 4 3 10 2" xfId="23160" xr:uid="{044E7E35-7355-4798-87CB-9F98224C63E1}"/>
    <cellStyle name="Normal 4 3 10 3" xfId="23161" xr:uid="{6FE55A68-A9C1-4A1D-9EEA-8354DBD43F9A}"/>
    <cellStyle name="Normal 4 3 11" xfId="23162" xr:uid="{820C7744-DA21-43F9-97AC-4EE4D0891570}"/>
    <cellStyle name="Normal 4 3 11 2" xfId="23163" xr:uid="{5B1804F7-F8F1-4852-90AE-785BF6AAFE1D}"/>
    <cellStyle name="Normal 4 3 11 3" xfId="23164" xr:uid="{813EBBEF-DA5C-45FC-960D-52207F7F40C0}"/>
    <cellStyle name="Normal 4 3 12" xfId="23165" xr:uid="{39D61327-DFA1-4A34-881F-EC21DD2C436A}"/>
    <cellStyle name="Normal 4 3 12 2" xfId="23166" xr:uid="{74E204B2-D8B4-4629-9BF3-1C8824B10650}"/>
    <cellStyle name="Normal 4 3 12 3" xfId="23167" xr:uid="{B0BDF8A2-0444-45C7-A2AF-8C1E76B59B3D}"/>
    <cellStyle name="Normal 4 3 13" xfId="23168" xr:uid="{C1DBCA9B-FD5B-489F-9D5A-8C8E7E569F80}"/>
    <cellStyle name="Normal 4 3 13 2" xfId="23169" xr:uid="{DAE82743-963D-44C7-806F-725B4CDF2A07}"/>
    <cellStyle name="Normal 4 3 13 3" xfId="23170" xr:uid="{86CD9E38-D7C7-4ED5-AF92-7A95EFAA8FE1}"/>
    <cellStyle name="Normal 4 3 14" xfId="42293" xr:uid="{49B3A23D-356F-4937-98A8-57CD62A7C47E}"/>
    <cellStyle name="Normal 4 3 2" xfId="7" xr:uid="{00000000-0005-0000-0000-000017000000}"/>
    <cellStyle name="Normal 4 3 2 2" xfId="23172" xr:uid="{CBB082BA-F7F3-4970-9E55-10E401BF92CE}"/>
    <cellStyle name="Normal 4 3 2 3" xfId="42461" xr:uid="{C6BCB535-966F-415D-89AC-2697CB4E267B}"/>
    <cellStyle name="Normal 4 3 2 4" xfId="23171" xr:uid="{CFD237D7-6FB4-42A0-AD47-94E301AEED03}"/>
    <cellStyle name="Normal 4 3 3" xfId="23173" xr:uid="{3943D5B3-F19B-47EC-8DE5-8132B9DB3C0E}"/>
    <cellStyle name="Normal 4 3 3 2" xfId="23174" xr:uid="{05124748-DFE6-45DB-BCD4-1750B14E431E}"/>
    <cellStyle name="Normal 4 3 3 2 2" xfId="23175" xr:uid="{B27C9031-DC33-4861-9005-59993B375F3D}"/>
    <cellStyle name="Normal 4 3 3 2 3" xfId="23176" xr:uid="{9D662486-E71C-4EA1-B834-718789C6070B}"/>
    <cellStyle name="Normal 4 3 3 3" xfId="23177" xr:uid="{3245F632-FACD-4F57-ACF1-DC654D3482E5}"/>
    <cellStyle name="Normal 4 3 3 4" xfId="23178" xr:uid="{DD6FF17F-594D-47AE-9A24-D5DCBCFD9041}"/>
    <cellStyle name="Normal 4 3 3 5" xfId="23179" xr:uid="{4D36EFD3-BD9B-426F-8F4A-280875A022AF}"/>
    <cellStyle name="Normal 4 3 4" xfId="23180" xr:uid="{B16C0313-4633-4CA4-8230-28ACF98318A5}"/>
    <cellStyle name="Normal 4 3 4 2" xfId="23181" xr:uid="{52C4CBEF-E2C4-4562-AD55-066C362D35DD}"/>
    <cellStyle name="Normal 4 3 4 3" xfId="23182" xr:uid="{4A35A585-2E27-4B35-9795-B7B4A924794E}"/>
    <cellStyle name="Normal 4 3 4 4" xfId="23183" xr:uid="{0AA2D17F-769C-4D5E-BA81-3C64220BF1FD}"/>
    <cellStyle name="Normal 4 3 5" xfId="23184" xr:uid="{C18C1F23-0547-45D8-AA92-1668CEFD3C10}"/>
    <cellStyle name="Normal 4 3 5 2" xfId="23185" xr:uid="{8F149C83-AFCC-4C0A-A94E-21C268F9ED9E}"/>
    <cellStyle name="Normal 4 3 5 3" xfId="23186" xr:uid="{61CE5A45-9A35-439A-A7AE-34A2EEF8758D}"/>
    <cellStyle name="Normal 4 3 5 4" xfId="23187" xr:uid="{2E3ADE1E-1021-41A9-A553-F4D75344A637}"/>
    <cellStyle name="Normal 4 3 6" xfId="23188" xr:uid="{6D454188-9B09-4D7F-A74F-EFB132931C24}"/>
    <cellStyle name="Normal 4 3 6 2" xfId="23189" xr:uid="{45C2F5EA-5EC2-4BA7-866B-709998C3A329}"/>
    <cellStyle name="Normal 4 3 6 3" xfId="23190" xr:uid="{97A6B857-300B-4D65-9BD9-15E4A06A145A}"/>
    <cellStyle name="Normal 4 3 6 4" xfId="23191" xr:uid="{2AED10C3-0C96-4087-9AD6-50397B415C03}"/>
    <cellStyle name="Normal 4 3 7" xfId="23192" xr:uid="{42966D80-4318-4900-B66C-D6FA763D3592}"/>
    <cellStyle name="Normal 4 3 7 2" xfId="23193" xr:uid="{68B9A3CA-9419-4ABF-8B20-8D3D9E07B322}"/>
    <cellStyle name="Normal 4 3 7 3" xfId="23194" xr:uid="{FEB41B3E-46D9-42D5-8502-3E4B3D0EFA17}"/>
    <cellStyle name="Normal 4 3 7 4" xfId="23195" xr:uid="{BD3274F9-4A01-4663-9D11-1C1898B3098F}"/>
    <cellStyle name="Normal 4 3 8" xfId="23196" xr:uid="{1CBBF55B-F7BD-406F-80A0-793533073D8F}"/>
    <cellStyle name="Normal 4 3 9" xfId="23197" xr:uid="{CA7B0D9B-C3C3-43BA-8E13-EA4A9E15F02D}"/>
    <cellStyle name="Normal 4 3 9 2" xfId="23198" xr:uid="{F731CA35-6DD8-4D44-B480-B0D712FA9D2F}"/>
    <cellStyle name="Normal 4 3 9 3" xfId="23199" xr:uid="{5E0348B7-87A3-4901-8615-304F45B12107}"/>
    <cellStyle name="Normal 4 3 9 4" xfId="23200" xr:uid="{83F8CF63-2500-43FC-8402-E8A9470FEC6D}"/>
    <cellStyle name="Normal 4 3_Scen_XBase" xfId="23201" xr:uid="{BC0E20A7-0DAA-4FB7-8451-6EF2301B4112}"/>
    <cellStyle name="Normal 4 30" xfId="23202" xr:uid="{98D62390-5CEC-4A0B-8D81-4017E64504B4}"/>
    <cellStyle name="Normal 4 30 2" xfId="23203" xr:uid="{FEDBE1E0-2DEE-4455-BED1-663F0D0792EF}"/>
    <cellStyle name="Normal 4 30 3" xfId="23204" xr:uid="{3FE74BDB-F10D-41BE-AA45-45DFCEEB4E0B}"/>
    <cellStyle name="Normal 4 31" xfId="23205" xr:uid="{23E13C06-70A5-4216-8918-4954A144DEE1}"/>
    <cellStyle name="Normal 4 31 2" xfId="23206" xr:uid="{20BCE610-80F1-490C-A0FA-670CB7DED6D0}"/>
    <cellStyle name="Normal 4 31 3" xfId="23207" xr:uid="{B4CF168F-3EE2-4C13-993F-1CD83FD5DEFE}"/>
    <cellStyle name="Normal 4 32" xfId="23208" xr:uid="{9B775283-0FCC-4745-BE1B-20F4C9F0AD35}"/>
    <cellStyle name="Normal 4 32 2" xfId="23209" xr:uid="{5E537721-18B0-4266-AB99-EEAF9FE7E24B}"/>
    <cellStyle name="Normal 4 32 3" xfId="23210" xr:uid="{F0EAFD74-74C1-4645-8CF2-AA470C3537E9}"/>
    <cellStyle name="Normal 4 33" xfId="23211" xr:uid="{2A4FD153-6FB0-4E90-BB8E-FB0FB40E95A1}"/>
    <cellStyle name="Normal 4 33 2" xfId="23212" xr:uid="{2629AD91-98F9-4844-A80B-A24AA917F991}"/>
    <cellStyle name="Normal 4 33 3" xfId="23213" xr:uid="{0BEFAAB4-FB46-41DD-8F01-51DA599E7BE2}"/>
    <cellStyle name="Normal 4 34" xfId="23214" xr:uid="{9E7F5FDA-4E12-49FD-B462-FD5C9BAE61D0}"/>
    <cellStyle name="Normal 4 34 2" xfId="23215" xr:uid="{BE481CB4-81F6-45D5-B4E0-A2E75391E9B2}"/>
    <cellStyle name="Normal 4 34 3" xfId="23216" xr:uid="{BEBE0002-9C69-4294-9FF4-26C5A7DC4DB3}"/>
    <cellStyle name="Normal 4 35" xfId="23217" xr:uid="{22CE175C-7EDC-40E6-9EDD-A79858DDB906}"/>
    <cellStyle name="Normal 4 35 2" xfId="23218" xr:uid="{FD4433F1-D870-4030-8479-F897B9FAA034}"/>
    <cellStyle name="Normal 4 35 3" xfId="23219" xr:uid="{09160D4E-6A53-4F04-BAB4-A5C42D70F88E}"/>
    <cellStyle name="Normal 4 36" xfId="23220" xr:uid="{7FDEC820-598F-46D3-8936-3FDB4F694EDC}"/>
    <cellStyle name="Normal 4 36 2" xfId="23221" xr:uid="{0686DA4B-9165-47B3-BE50-7E9BCA2F3509}"/>
    <cellStyle name="Normal 4 36 3" xfId="23222" xr:uid="{A233BDA6-05ED-49FC-95D8-A3A0F141E9CE}"/>
    <cellStyle name="Normal 4 37" xfId="23223" xr:uid="{F4AC2433-C0E0-4D77-9690-DEBB7F989B93}"/>
    <cellStyle name="Normal 4 37 2" xfId="23224" xr:uid="{4EC7D1F7-1553-480D-97B7-A413F6566842}"/>
    <cellStyle name="Normal 4 37 3" xfId="23225" xr:uid="{C0BD0180-72B1-4CF0-8616-AFD9702227C0}"/>
    <cellStyle name="Normal 4 38" xfId="42166" xr:uid="{2A5258C2-C5DC-4C3D-9821-17443AADACC4}"/>
    <cellStyle name="Normal 4 39" xfId="42927" xr:uid="{7839189D-0A32-491F-8F46-1B8D4F8E5F63}"/>
    <cellStyle name="Normal 4 4" xfId="23226" xr:uid="{1BD6F4BE-614D-49D0-B4B5-7EB602021B38}"/>
    <cellStyle name="Normal 4 4 2" xfId="23227" xr:uid="{06842D1B-C92C-401A-9436-FD32E3ED0DFB}"/>
    <cellStyle name="Normal 4 4 2 2" xfId="23228" xr:uid="{071BC30F-4E06-4BA1-9257-570C2F5519C6}"/>
    <cellStyle name="Normal 4 4 3" xfId="23229" xr:uid="{FD6F621B-89E0-42EA-B96A-2266DD929D23}"/>
    <cellStyle name="Normal 4 4 4" xfId="23230" xr:uid="{391DA187-B37D-42B9-8AFA-33CBF9962C89}"/>
    <cellStyle name="Normal 4 4 5" xfId="23231" xr:uid="{E2D0BB95-3460-412F-BCFC-51C42F5AC425}"/>
    <cellStyle name="Normal 4 4 6" xfId="23232" xr:uid="{8FA668B7-F1CE-436C-8368-A8330060BBA6}"/>
    <cellStyle name="Normal 4 4 7" xfId="23233" xr:uid="{B1CFF807-D1E8-45BE-8B61-3281195AA8AA}"/>
    <cellStyle name="Normal 4 4 8" xfId="23234" xr:uid="{71408778-EE9E-4DAC-B464-FEC007AA17F8}"/>
    <cellStyle name="Normal 4 5" xfId="23235" xr:uid="{C71FFE2A-C75F-4DDB-8D91-4F421DC8E5DE}"/>
    <cellStyle name="Normal 4 5 2" xfId="23236" xr:uid="{069087E1-31DD-475E-98F8-285A31CF71E3}"/>
    <cellStyle name="Normal 4 5 2 2" xfId="23237" xr:uid="{133AFD6E-F8D1-479E-B34C-5366A306D0D7}"/>
    <cellStyle name="Normal 4 5 2 2 2" xfId="23238" xr:uid="{1A6F173B-A246-44F1-AEB6-BBD80E48B289}"/>
    <cellStyle name="Normal 4 5 2 2 3" xfId="23239" xr:uid="{3891B6EB-5712-4048-8D09-903288BEDC3E}"/>
    <cellStyle name="Normal 4 5 2 3" xfId="23240" xr:uid="{3813153B-840E-4D69-A490-794A58D196C7}"/>
    <cellStyle name="Normal 4 5 2 4" xfId="23241" xr:uid="{46BF7E8A-504E-429D-AC44-67036DBD2B19}"/>
    <cellStyle name="Normal 4 5 2 5" xfId="23242" xr:uid="{2865B16C-7BAA-4CDA-A948-E623B8C96CF7}"/>
    <cellStyle name="Normal 4 5 3" xfId="23243" xr:uid="{69515A28-926D-4330-A715-9FB337DA7C74}"/>
    <cellStyle name="Normal 4 5 4" xfId="23244" xr:uid="{F4C71D4F-D12B-45F3-B63A-F38CF8182BBD}"/>
    <cellStyle name="Normal 4 5 5" xfId="23245" xr:uid="{8378D6E6-C7F9-49EC-9AE0-EB259E1CEB61}"/>
    <cellStyle name="Normal 4 5 6" xfId="23246" xr:uid="{66EBA46F-9343-4D47-A077-06141FEC02FD}"/>
    <cellStyle name="Normal 4 5 7" xfId="23247" xr:uid="{1F4CAD74-FDD2-41E6-B899-986E54F7C2F3}"/>
    <cellStyle name="Normal 4 5 8" xfId="23248" xr:uid="{0CA379EB-E131-4521-A550-9BB3406C9979}"/>
    <cellStyle name="Normal 4 5 9" xfId="23249" xr:uid="{247378FF-960B-405D-A943-D9ED1FEE0278}"/>
    <cellStyle name="Normal 4 6" xfId="23250" xr:uid="{F3E60BD7-104B-472C-939D-B903C5BA60E3}"/>
    <cellStyle name="Normal 4 6 2" xfId="23251" xr:uid="{5CB5F7DA-54EC-43FD-835A-4C881C280D0F}"/>
    <cellStyle name="Normal 4 6 2 2" xfId="23252" xr:uid="{47EF1BB2-17DC-4A14-BE74-7C97C959363F}"/>
    <cellStyle name="Normal 4 6 2 2 2" xfId="23253" xr:uid="{B5D3159C-5688-4BE9-AA87-D041683203CA}"/>
    <cellStyle name="Normal 4 6 2 2 3" xfId="23254" xr:uid="{28B91BDB-9ED2-437E-9EC8-C30E1A1A38DD}"/>
    <cellStyle name="Normal 4 6 2 3" xfId="23255" xr:uid="{8453A52C-A854-43D9-BDB1-94BC2350BE03}"/>
    <cellStyle name="Normal 4 6 2 4" xfId="23256" xr:uid="{1C3350B2-BDF9-4A74-94FA-0CA33215ED8A}"/>
    <cellStyle name="Normal 4 6 2 5" xfId="23257" xr:uid="{85AFD136-5A95-418D-91D9-7DD0FD9F0CF8}"/>
    <cellStyle name="Normal 4 6 3" xfId="23258" xr:uid="{16C0D5BC-9FEF-4F95-B7C6-DDB96DE86B68}"/>
    <cellStyle name="Normal 4 7" xfId="23259" xr:uid="{869003B5-7B7B-44FC-83D6-8A6BC2A5C881}"/>
    <cellStyle name="Normal 4 8" xfId="23260" xr:uid="{1F21CA01-0CF5-4AE9-A771-779191299039}"/>
    <cellStyle name="Normal 4 8 2" xfId="23261" xr:uid="{69A86AAF-5402-43AA-AF1A-3E4063EC6134}"/>
    <cellStyle name="Normal 4 9" xfId="23262" xr:uid="{EB5AFB8C-787C-4829-803C-04CBF51CE603}"/>
    <cellStyle name="Normal 4_ELC" xfId="23263" xr:uid="{D48510CB-7878-4129-B668-4DDA443C62DC}"/>
    <cellStyle name="Normal 40" xfId="23264" xr:uid="{5437ABD0-F33E-475D-B19C-530968FA83B2}"/>
    <cellStyle name="Normal 40 10" xfId="23265" xr:uid="{4FD714E2-1E32-433C-A66C-B562BB6BF5E6}"/>
    <cellStyle name="Normal 40 10 2" xfId="23266" xr:uid="{70B6B9FA-8441-4049-964D-6525BE071F9F}"/>
    <cellStyle name="Normal 40 10 3" xfId="23267" xr:uid="{61A28ADA-C829-47D5-AC6A-DB3155B41914}"/>
    <cellStyle name="Normal 40 11" xfId="23268" xr:uid="{422FC866-C5B3-4EB9-AF71-E01D27E0C6BC}"/>
    <cellStyle name="Normal 40 12" xfId="23269" xr:uid="{BFCD7A77-D3EE-4349-A822-30B84FD1859B}"/>
    <cellStyle name="Normal 40 13" xfId="23270" xr:uid="{92EF1D7B-0E8D-422F-9311-CDD539351D9C}"/>
    <cellStyle name="Normal 40 2" xfId="23271" xr:uid="{28325197-6444-421C-8375-5D8FA2D792B5}"/>
    <cellStyle name="Normal 40 2 2" xfId="23272" xr:uid="{6ABA8087-4D49-472F-B786-9B4F979882B9}"/>
    <cellStyle name="Normal 40 2 3" xfId="23273" xr:uid="{FADE6A84-91DA-4693-A056-465B44792A46}"/>
    <cellStyle name="Normal 40 3" xfId="23274" xr:uid="{88108DDF-61AE-43F1-877A-A99014933BC8}"/>
    <cellStyle name="Normal 40 3 2" xfId="23275" xr:uid="{A6C70AA1-8CF5-44A3-A8D7-846CFEE0239B}"/>
    <cellStyle name="Normal 40 3 3" xfId="23276" xr:uid="{CDFE4F73-830E-4698-A7C2-BA509A34886A}"/>
    <cellStyle name="Normal 40 4" xfId="23277" xr:uid="{6DC1A072-07D0-459C-A3EF-AF6BAB34BA5C}"/>
    <cellStyle name="Normal 40 4 2" xfId="23278" xr:uid="{92E61F88-5345-42B2-952D-13D9090863E0}"/>
    <cellStyle name="Normal 40 4 3" xfId="23279" xr:uid="{CEA9D247-19EE-4D94-B0D6-E2EC078C2C60}"/>
    <cellStyle name="Normal 40 5" xfId="23280" xr:uid="{52591F36-7BDC-4C92-A70B-4A355A23C4B8}"/>
    <cellStyle name="Normal 40 5 2" xfId="23281" xr:uid="{F201A2D5-06D0-4447-B2EF-C52D64CA5723}"/>
    <cellStyle name="Normal 40 5 3" xfId="23282" xr:uid="{96B5B7DC-C63F-4D63-A355-8EB5A9565433}"/>
    <cellStyle name="Normal 40 6" xfId="23283" xr:uid="{1913270A-2FB6-45A0-AC4D-4028229E3105}"/>
    <cellStyle name="Normal 40 6 2" xfId="23284" xr:uid="{570473B4-7776-460F-82E6-D124827DE772}"/>
    <cellStyle name="Normal 40 6 3" xfId="23285" xr:uid="{69482FEC-5681-4AE5-8335-4E0CAA478AFE}"/>
    <cellStyle name="Normal 40 7" xfId="23286" xr:uid="{8D5D6259-0EB3-483F-A349-4710DCA3D1BE}"/>
    <cellStyle name="Normal 40 7 2" xfId="23287" xr:uid="{1E49BB72-741B-48CE-82F8-7ACC1C283827}"/>
    <cellStyle name="Normal 40 7 3" xfId="23288" xr:uid="{0C668AF9-2979-4D94-936E-097890B68368}"/>
    <cellStyle name="Normal 40 8" xfId="23289" xr:uid="{728A05E6-DCD0-431D-A5A3-0C695179E065}"/>
    <cellStyle name="Normal 40 8 2" xfId="23290" xr:uid="{7567CE46-5018-4B5A-8C60-53C184A950D8}"/>
    <cellStyle name="Normal 40 8 3" xfId="23291" xr:uid="{7E49C75C-70EE-4203-9633-566E946A2732}"/>
    <cellStyle name="Normal 40 9" xfId="23292" xr:uid="{355DC191-BCBE-4B5F-9183-53D71EAB2A27}"/>
    <cellStyle name="Normal 40 9 2" xfId="23293" xr:uid="{A6ECC454-EE01-44AF-99BE-58D63253CEFC}"/>
    <cellStyle name="Normal 40 9 3" xfId="23294" xr:uid="{5719BAF1-D90E-46B8-87A6-75718AE7052A}"/>
    <cellStyle name="Normal 41" xfId="23295" xr:uid="{11EDDB0E-3DDA-4DC4-B26E-B0FEAAA8B460}"/>
    <cellStyle name="Normal 41 2" xfId="23296" xr:uid="{A2004B1E-8339-4E17-AC7D-F33838D219EB}"/>
    <cellStyle name="Normal 41 3" xfId="23297" xr:uid="{8419D7A7-6730-43D3-ADD7-E4B9764D1233}"/>
    <cellStyle name="Normal 41 4" xfId="23298" xr:uid="{03D95ECF-C45D-428C-9971-C5ACCC8F2BBC}"/>
    <cellStyle name="Normal 42" xfId="23299" xr:uid="{86BD40B1-2F35-4CA9-95DD-E8AA514AF42F}"/>
    <cellStyle name="Normal 42 2" xfId="23300" xr:uid="{1E873149-64DA-4CE9-93A8-EE0597398105}"/>
    <cellStyle name="Normal 42 3" xfId="23301" xr:uid="{8D5E4C15-47F1-4F71-9545-DCC98DDF2EE7}"/>
    <cellStyle name="Normal 43" xfId="23302" xr:uid="{379A6C0B-032A-48AA-8643-E97ECE01B698}"/>
    <cellStyle name="Normal 43 2" xfId="23303" xr:uid="{BFFD9BD2-F607-4A03-8BB5-C89454C680DF}"/>
    <cellStyle name="Normal 43 3" xfId="23304" xr:uid="{B4D5A8D5-3422-43B5-890A-0783CE404520}"/>
    <cellStyle name="Normal 43 4" xfId="23305" xr:uid="{97B5FCA2-3104-4971-B9CC-57806CCFC617}"/>
    <cellStyle name="Normal 44" xfId="23306" xr:uid="{5048705B-95C2-4FAA-87DF-915FFBD7BEA2}"/>
    <cellStyle name="Normal 44 2" xfId="23307" xr:uid="{07409D61-8CA0-40EB-91F3-D5337C409842}"/>
    <cellStyle name="Normal 44 3" xfId="23308" xr:uid="{FEDE181B-DAD0-4FE3-BD4A-A1145BB0E440}"/>
    <cellStyle name="Normal 44 4" xfId="23309" xr:uid="{2E2DDA26-9C08-4363-97D6-D84DD200A486}"/>
    <cellStyle name="Normal 44 5" xfId="23310" xr:uid="{C8ABE1C9-4509-46C8-A944-DBB56498A087}"/>
    <cellStyle name="Normal 45" xfId="23311" xr:uid="{14FA8775-FAC5-4F98-A5B6-898CF61B37AC}"/>
    <cellStyle name="Normal 45 2" xfId="23312" xr:uid="{13E18F56-7E78-4E3F-B9F4-16545F1B4470}"/>
    <cellStyle name="Normal 46" xfId="23313" xr:uid="{195B1DE4-745D-4199-B821-C085B69861E1}"/>
    <cellStyle name="Normal 46 2" xfId="23314" xr:uid="{A2EE0B63-6339-485B-89EA-92D0F84EB315}"/>
    <cellStyle name="Normal 47" xfId="23315" xr:uid="{03B864F4-7B6C-4B79-8FBE-B36FFBF68A8D}"/>
    <cellStyle name="Normal 47 2" xfId="23316" xr:uid="{FAC9F961-6F74-429C-B408-BC2162731DED}"/>
    <cellStyle name="Normal 48" xfId="23317" xr:uid="{92F2E046-58E2-415A-80A7-D6C583B47B75}"/>
    <cellStyle name="Normal 49" xfId="23318" xr:uid="{B3DACB2E-41C3-4EB7-8A4F-546F19058354}"/>
    <cellStyle name="Normal 5" xfId="26" xr:uid="{00000000-0005-0000-0000-000018000000}"/>
    <cellStyle name="Normal 5 10" xfId="23320" xr:uid="{F8D9EE17-42AB-4288-8017-E899BD83BCE9}"/>
    <cellStyle name="Normal 5 10 2" xfId="23321" xr:uid="{9CFCCBCE-8425-4283-AC70-B2B08B179EEF}"/>
    <cellStyle name="Normal 5 10 3" xfId="23322" xr:uid="{4599291A-EEF0-4C9A-B772-374EDF7959C8}"/>
    <cellStyle name="Normal 5 10 3 2" xfId="23323" xr:uid="{9D91F996-E9D4-4F45-8A79-DAE73BD25932}"/>
    <cellStyle name="Normal 5 10 4" xfId="23324" xr:uid="{F6114A25-DBC3-442B-B86A-21E22B2EAFF3}"/>
    <cellStyle name="Normal 5 11" xfId="23325" xr:uid="{7F23F372-E4E4-4A87-8C22-2A7E1C9A5164}"/>
    <cellStyle name="Normal 5 11 2" xfId="23326" xr:uid="{99176B49-666C-4C92-BA26-5F171DB0E047}"/>
    <cellStyle name="Normal 5 11 3" xfId="23327" xr:uid="{11DFED3B-2CD5-4C2D-BAEC-788E60D4067B}"/>
    <cellStyle name="Normal 5 11 4" xfId="23328" xr:uid="{9FCB960A-F8D0-412E-B178-39FCBAA35035}"/>
    <cellStyle name="Normal 5 12" xfId="23329" xr:uid="{0E4F969F-9C31-45B7-B228-C52EF4068E34}"/>
    <cellStyle name="Normal 5 12 2" xfId="23330" xr:uid="{E5E54E10-532E-4D67-9453-6F77F911DB0B}"/>
    <cellStyle name="Normal 5 12 3" xfId="23331" xr:uid="{EE735B6E-BBEC-46CD-BB7C-A3C9F709F948}"/>
    <cellStyle name="Normal 5 12 4" xfId="23332" xr:uid="{66420406-98FE-4D20-9EAC-5CE6A62E2E65}"/>
    <cellStyle name="Normal 5 13" xfId="23333" xr:uid="{57418514-085F-43B3-9A34-222718973897}"/>
    <cellStyle name="Normal 5 13 2" xfId="23334" xr:uid="{A30365F8-CEE3-4A23-83DC-06B74CAEDA0B}"/>
    <cellStyle name="Normal 5 13 3" xfId="23335" xr:uid="{B07ADF7A-CE79-4E7C-BB4A-807E11F6C495}"/>
    <cellStyle name="Normal 5 13 4" xfId="23336" xr:uid="{FA6A45D0-724C-4448-870F-604E1C369CAD}"/>
    <cellStyle name="Normal 5 14" xfId="23337" xr:uid="{1F99DFCD-28AE-4DEB-824B-293FA182FA04}"/>
    <cellStyle name="Normal 5 14 2" xfId="23338" xr:uid="{CB1FDD0E-BFD1-4512-AECC-16CF45F2E298}"/>
    <cellStyle name="Normal 5 14 3" xfId="23339" xr:uid="{B1D8FF17-B8BA-49E1-BF61-390160BA90AE}"/>
    <cellStyle name="Normal 5 14 4" xfId="23340" xr:uid="{830E82E0-61D3-41D3-9768-9D1E881F6CE3}"/>
    <cellStyle name="Normal 5 15" xfId="23341" xr:uid="{ABAA1DEE-7D33-4CA6-A8EE-97CBEA929EEE}"/>
    <cellStyle name="Normal 5 15 2" xfId="23342" xr:uid="{9DE03F61-03F6-4FA9-BE47-02924F3BE02A}"/>
    <cellStyle name="Normal 5 15 3" xfId="23343" xr:uid="{C157CB97-224F-4023-82D7-71A7E6F2BF49}"/>
    <cellStyle name="Normal 5 16" xfId="23344" xr:uid="{2C3A5515-7012-42A3-BE51-98BFDDF2EEDD}"/>
    <cellStyle name="Normal 5 16 2" xfId="23345" xr:uid="{59C85BC4-B67D-4053-9005-E952A79CAE02}"/>
    <cellStyle name="Normal 5 16 3" xfId="23346" xr:uid="{9AFCB7FF-05D1-4EBC-B60F-582EFF037A83}"/>
    <cellStyle name="Normal 5 17" xfId="23347" xr:uid="{309A853A-4D35-486D-AE4B-0BDEBBFC4131}"/>
    <cellStyle name="Normal 5 17 2" xfId="23348" xr:uid="{476B81BB-147C-4DA0-8842-4527E5AD68D3}"/>
    <cellStyle name="Normal 5 17 3" xfId="23349" xr:uid="{E1E64A06-45B8-42CD-8EDC-F91E33F7FBDF}"/>
    <cellStyle name="Normal 5 18" xfId="23350" xr:uid="{1D3F3675-0D1C-48FB-ACBB-F4CBA98FE29C}"/>
    <cellStyle name="Normal 5 18 2" xfId="23351" xr:uid="{C190ACEE-6126-4517-B0CE-C36E1F621F80}"/>
    <cellStyle name="Normal 5 18 3" xfId="23352" xr:uid="{FFF3F5D8-7221-412F-AE06-53BA4427C75C}"/>
    <cellStyle name="Normal 5 19" xfId="23353" xr:uid="{B10D39D6-B581-47A4-BC0C-71B81A83C93A}"/>
    <cellStyle name="Normal 5 19 2" xfId="23354" xr:uid="{51D90A3B-19D7-4CF6-853D-0EDAB9A14066}"/>
    <cellStyle name="Normal 5 2" xfId="23355" xr:uid="{24D6A608-C83B-4743-9FB3-0D9FBCE64450}"/>
    <cellStyle name="Normal 5 2 10" xfId="23356" xr:uid="{B8CC1130-7F75-4354-AE74-C1C690680598}"/>
    <cellStyle name="Normal 5 2 10 2" xfId="23357" xr:uid="{48DB2DFE-46E9-4B90-BF21-414BA827C20A}"/>
    <cellStyle name="Normal 5 2 10 3" xfId="23358" xr:uid="{4D554933-899E-4309-A0D6-BA33CC4D0C7A}"/>
    <cellStyle name="Normal 5 2 11" xfId="23359" xr:uid="{9380494C-9FC0-4C5C-8CE7-539315E17C1F}"/>
    <cellStyle name="Normal 5 2 11 2" xfId="23360" xr:uid="{8E4C98D5-ECF1-4CAA-AA11-8E07BC4F2E18}"/>
    <cellStyle name="Normal 5 2 11 3" xfId="23361" xr:uid="{56A4E893-71D2-4923-B070-C37A41EB779D}"/>
    <cellStyle name="Normal 5 2 11 4" xfId="23362" xr:uid="{1C292B75-9932-4800-B49D-D7F7D8F05714}"/>
    <cellStyle name="Normal 5 2 12" xfId="23363" xr:uid="{4B8686A9-9AEC-44DE-90AD-36F61F711E14}"/>
    <cellStyle name="Normal 5 2 12 2" xfId="23364" xr:uid="{45BCE381-7CBA-4043-A0FB-986826FC5A72}"/>
    <cellStyle name="Normal 5 2 12 3" xfId="23365" xr:uid="{538CEA65-E716-4BBB-A212-CE745DAE6347}"/>
    <cellStyle name="Normal 5 2 13" xfId="23366" xr:uid="{B828FE99-EB20-4984-9B86-39306CF57FF3}"/>
    <cellStyle name="Normal 5 2 13 2" xfId="23367" xr:uid="{0E47BB83-749A-4F53-ADCB-31483A77DE28}"/>
    <cellStyle name="Normal 5 2 13 3" xfId="23368" xr:uid="{1385AB6D-67E0-463F-A2E8-515C9C608564}"/>
    <cellStyle name="Normal 5 2 14" xfId="23369" xr:uid="{722B273C-D3F2-4D32-9C45-2B7D05012E4B}"/>
    <cellStyle name="Normal 5 2 14 2" xfId="23370" xr:uid="{FFFA9FBF-1BBA-4125-B988-97DBD4990F64}"/>
    <cellStyle name="Normal 5 2 14 3" xfId="23371" xr:uid="{A8A76EBB-6614-4363-858C-118F38664322}"/>
    <cellStyle name="Normal 5 2 15" xfId="23372" xr:uid="{555495DF-DCF0-4B5F-8A46-F9B189B03C0C}"/>
    <cellStyle name="Normal 5 2 16" xfId="23373" xr:uid="{713BBF06-DAE2-4C4B-B048-269DEA8E097B}"/>
    <cellStyle name="Normal 5 2 2" xfId="23374" xr:uid="{E39BD991-4B35-4BA8-ACE1-D446C5C9BA55}"/>
    <cellStyle name="Normal 5 2 2 10" xfId="23375" xr:uid="{9CE6F2D8-E44F-4E48-8097-BB4130B17319}"/>
    <cellStyle name="Normal 5 2 2 10 2" xfId="23376" xr:uid="{042DF6F3-911A-4E4F-B86B-B8C04A6195A1}"/>
    <cellStyle name="Normal 5 2 2 10 3" xfId="23377" xr:uid="{0E48C775-6B50-4FE4-9335-625A304AB8FF}"/>
    <cellStyle name="Normal 5 2 2 11" xfId="23378" xr:uid="{4888495C-76A0-4920-BE6C-782B6CCF1743}"/>
    <cellStyle name="Normal 5 2 2 11 2" xfId="23379" xr:uid="{4D6E0979-1725-40BF-89A0-3516E975CD9F}"/>
    <cellStyle name="Normal 5 2 2 11 3" xfId="23380" xr:uid="{1585839D-D37D-40A7-BE53-60456C00D730}"/>
    <cellStyle name="Normal 5 2 2 12" xfId="23381" xr:uid="{AEEF7658-CFC6-4C88-A2CB-50A91A7AB945}"/>
    <cellStyle name="Normal 5 2 2 12 2" xfId="23382" xr:uid="{D8936E9A-6B43-4F5C-A603-D88502A15FD1}"/>
    <cellStyle name="Normal 5 2 2 12 3" xfId="23383" xr:uid="{9567DA50-492B-4358-A873-BDDF6E515EE9}"/>
    <cellStyle name="Normal 5 2 2 13" xfId="23384" xr:uid="{9710CD57-21DC-49C3-81EA-829E72C3C5AC}"/>
    <cellStyle name="Normal 5 2 2 13 2" xfId="23385" xr:uid="{083BFDC7-0C2A-4E7B-9357-59342846DE4E}"/>
    <cellStyle name="Normal 5 2 2 13 3" xfId="23386" xr:uid="{88CF9657-1E92-4580-ADC1-E9BB5F3CD458}"/>
    <cellStyle name="Normal 5 2 2 14" xfId="23387" xr:uid="{60CEA4BD-B34B-4908-A451-21BA677014E6}"/>
    <cellStyle name="Normal 5 2 2 15" xfId="23388" xr:uid="{2C98B2F8-84A4-4C31-B3FF-E665E7EE5117}"/>
    <cellStyle name="Normal 5 2 2 15 2" xfId="23389" xr:uid="{94516774-D01C-4BDA-9CDB-54A2F976B444}"/>
    <cellStyle name="Normal 5 2 2 15 3" xfId="23390" xr:uid="{12BF4273-A329-4C1B-9595-911F17CCC904}"/>
    <cellStyle name="Normal 5 2 2 16" xfId="23391" xr:uid="{1FC00B18-19B4-4CDD-A572-8C8A23979DCF}"/>
    <cellStyle name="Normal 5 2 2 17" xfId="23392" xr:uid="{9C0133C7-F66D-42AE-8EFD-EAD96B04D9DC}"/>
    <cellStyle name="Normal 5 2 2 2" xfId="23393" xr:uid="{CCE2BC8A-6E88-4E2A-AAA1-51C86E11FA8C}"/>
    <cellStyle name="Normal 5 2 2 2 10" xfId="23394" xr:uid="{905F481D-A248-4665-A236-6BA6E038FE9A}"/>
    <cellStyle name="Normal 5 2 2 2 11" xfId="23395" xr:uid="{A38CA91A-EB8B-467C-AC15-A93F31532DFC}"/>
    <cellStyle name="Normal 5 2 2 2 12" xfId="23396" xr:uid="{C1BBAED2-49D6-4407-95D2-A7956A4D6BA7}"/>
    <cellStyle name="Normal 5 2 2 2 13" xfId="23397" xr:uid="{FA8E9E39-81A0-40A7-8694-AB91B516EC0E}"/>
    <cellStyle name="Normal 5 2 2 2 14" xfId="23398" xr:uid="{5C068A47-D1C4-4796-865B-B36410B35E52}"/>
    <cellStyle name="Normal 5 2 2 2 15" xfId="23399" xr:uid="{3D72454C-9F1F-42F9-92ED-157BBDB0B62E}"/>
    <cellStyle name="Normal 5 2 2 2 2" xfId="23400" xr:uid="{EE6A4F65-F73D-4899-B224-5F05E87E15ED}"/>
    <cellStyle name="Normal 5 2 2 2 2 2" xfId="42475" xr:uid="{E3175F8D-15DD-4F50-9DAC-04D9E971530F}"/>
    <cellStyle name="Normal 5 2 2 2 2 3" xfId="42398" xr:uid="{FD5AB227-7127-47D8-B73C-EF7FEFAB4BBE}"/>
    <cellStyle name="Normal 5 2 2 2 3" xfId="23401" xr:uid="{0DA16DDE-CEDA-43E5-AB27-FA53E1ECCAA1}"/>
    <cellStyle name="Normal 5 2 2 2 3 2" xfId="42474" xr:uid="{09BBB269-228E-43D8-A67F-AD3AEF9E153A}"/>
    <cellStyle name="Normal 5 2 2 2 4" xfId="23402" xr:uid="{D9468B6E-E1D8-457D-86C6-8D46F6E609B0}"/>
    <cellStyle name="Normal 5 2 2 2 5" xfId="23403" xr:uid="{98F79F12-4AB9-4841-80E9-533079459E64}"/>
    <cellStyle name="Normal 5 2 2 2 6" xfId="23404" xr:uid="{5427AB9E-2DC3-4F63-AC49-5F88FB12BE6D}"/>
    <cellStyle name="Normal 5 2 2 2 7" xfId="23405" xr:uid="{AA56F9CE-7EF4-468B-922F-67B3BE7E8192}"/>
    <cellStyle name="Normal 5 2 2 2 8" xfId="23406" xr:uid="{71A5B14D-EA8D-41A6-A207-7DBCD2325519}"/>
    <cellStyle name="Normal 5 2 2 2 9" xfId="23407" xr:uid="{C82FCA4B-ADA3-4563-A86F-08E501C48163}"/>
    <cellStyle name="Normal 5 2 2 3" xfId="23408" xr:uid="{A8AE4FB9-4CB2-4440-B87A-127F2D102F80}"/>
    <cellStyle name="Normal 5 2 2 3 2" xfId="23409" xr:uid="{3C07C997-8C3E-4362-85DB-72480D292497}"/>
    <cellStyle name="Normal 5 2 2 3 3" xfId="23410" xr:uid="{4CE1889C-C6CE-45B8-928E-4081F625CF79}"/>
    <cellStyle name="Normal 5 2 2 3 4" xfId="23411" xr:uid="{D651A00E-4D96-4A11-A69E-1FEBA3CA1415}"/>
    <cellStyle name="Normal 5 2 2 4" xfId="23412" xr:uid="{976C8EDE-5913-4550-92A0-3EF8BA648F50}"/>
    <cellStyle name="Normal 5 2 2 4 2" xfId="23413" xr:uid="{0FA40285-AB0E-41F3-B263-E03B2E0E5AD8}"/>
    <cellStyle name="Normal 5 2 2 4 3" xfId="23414" xr:uid="{0E70F1D4-0379-4D5D-9A39-2B32ACD60DFC}"/>
    <cellStyle name="Normal 5 2 2 5" xfId="23415" xr:uid="{A2D08218-A409-4AF8-979C-FE6997DF8417}"/>
    <cellStyle name="Normal 5 2 2 5 2" xfId="23416" xr:uid="{53511388-4AC5-4331-A75A-30B76D5492CA}"/>
    <cellStyle name="Normal 5 2 2 5 3" xfId="23417" xr:uid="{0C7B31BB-6ED0-4C0C-85BF-AD3FF245821A}"/>
    <cellStyle name="Normal 5 2 2 6" xfId="23418" xr:uid="{65FC17A6-AB22-4826-970B-13AD223CCD54}"/>
    <cellStyle name="Normal 5 2 2 6 2" xfId="23419" xr:uid="{22F2A9D1-12FA-4A03-BDD7-3368584520F6}"/>
    <cellStyle name="Normal 5 2 2 6 3" xfId="23420" xr:uid="{15163318-24EB-4127-8FF5-BAF63D860D6B}"/>
    <cellStyle name="Normal 5 2 2 7" xfId="23421" xr:uid="{BDD21F4B-8B13-49E6-9993-E612FD7EC654}"/>
    <cellStyle name="Normal 5 2 2 7 2" xfId="23422" xr:uid="{E594F09A-D451-416E-98A8-922330204534}"/>
    <cellStyle name="Normal 5 2 2 7 3" xfId="23423" xr:uid="{3E02B84B-B39F-4FC7-AE0C-3D63207F1A3B}"/>
    <cellStyle name="Normal 5 2 2 8" xfId="23424" xr:uid="{75D7DBEA-C1CE-41CA-B026-8E92890577FE}"/>
    <cellStyle name="Normal 5 2 2 8 2" xfId="23425" xr:uid="{D1CBE56E-80C9-43BA-84CE-2496E87E528F}"/>
    <cellStyle name="Normal 5 2 2 8 3" xfId="23426" xr:uid="{1F937C2A-5860-4EC4-BBC3-209062047801}"/>
    <cellStyle name="Normal 5 2 2 9" xfId="23427" xr:uid="{9DA0DD9E-3B16-4706-B203-D7563D021069}"/>
    <cellStyle name="Normal 5 2 2 9 2" xfId="23428" xr:uid="{B89999D3-8E8E-4EBC-9DAA-5A3B86834293}"/>
    <cellStyle name="Normal 5 2 2 9 3" xfId="23429" xr:uid="{B61CEF52-D915-4529-AF31-DFFD6615A9E3}"/>
    <cellStyle name="Normal 5 2 3" xfId="23430" xr:uid="{C37D7819-0696-462F-A728-C585F085813D}"/>
    <cellStyle name="Normal 5 2 3 2" xfId="23431" xr:uid="{A2B2DE03-C6F8-453A-8C8A-0ED5259500A4}"/>
    <cellStyle name="Normal 5 2 3 2 2" xfId="23432" xr:uid="{1CBDF4EB-1A20-4E5E-8E26-C2DFA048EA79}"/>
    <cellStyle name="Normal 5 2 3 2 2 2" xfId="42477" xr:uid="{F694862C-B670-4F86-93CD-68CA67195DCC}"/>
    <cellStyle name="Normal 5 2 3 2 3" xfId="23433" xr:uid="{5AD40DB4-A3A1-4A84-B95D-C54818BA963A}"/>
    <cellStyle name="Normal 5 2 3 3" xfId="23434" xr:uid="{DFF4D278-A91E-4CF3-A0D1-96A6F7505733}"/>
    <cellStyle name="Normal 5 2 3 3 2" xfId="42476" xr:uid="{CED268D8-6B52-448E-B514-6FC170EC432D}"/>
    <cellStyle name="Normal 5 2 3 4" xfId="23435" xr:uid="{797589EB-F48F-47B5-8C13-168B87CF98E4}"/>
    <cellStyle name="Normal 5 2 3 5" xfId="23436" xr:uid="{545CBD3F-3D4A-413C-9214-E51604426761}"/>
    <cellStyle name="Normal 5 2 3 6" xfId="23437" xr:uid="{FF359C32-ABD0-45EB-9C31-73CD201BAA89}"/>
    <cellStyle name="Normal 5 2 4" xfId="23438" xr:uid="{37D6B786-D746-4E4B-B420-E91A94126B41}"/>
    <cellStyle name="Normal 5 2 4 2" xfId="23439" xr:uid="{D3C5F258-43FA-4B2C-BB74-05D006C7D89F}"/>
    <cellStyle name="Normal 5 2 4 2 2" xfId="42478" xr:uid="{2755F200-224F-4942-95AF-6B07D1461D42}"/>
    <cellStyle name="Normal 5 2 4 3" xfId="23440" xr:uid="{83A734D8-DC20-4A76-A0E0-DFC482A9C4E5}"/>
    <cellStyle name="Normal 5 2 4 4" xfId="23441" xr:uid="{983A1FE2-501A-42F0-880F-747435B66BFA}"/>
    <cellStyle name="Normal 5 2 5" xfId="23442" xr:uid="{28D41D5B-C5D8-4CCF-9AAD-D65624957902}"/>
    <cellStyle name="Normal 5 2 5 2" xfId="23443" xr:uid="{58F6A2CC-3875-4119-84E8-A767E8C3C226}"/>
    <cellStyle name="Normal 5 2 5 2 2" xfId="42479" xr:uid="{8DEF2A6B-7172-4869-9676-55CC9BF8B225}"/>
    <cellStyle name="Normal 5 2 5 3" xfId="23444" xr:uid="{0BCEA4E6-1A26-47C0-A7AB-682A7F95DA5C}"/>
    <cellStyle name="Normal 5 2 5 4" xfId="23445" xr:uid="{241CB8F1-4187-4F3B-BFD6-A282ACF22FA2}"/>
    <cellStyle name="Normal 5 2 6" xfId="23446" xr:uid="{CE0B019C-F008-4974-A3FF-F021D4868FBF}"/>
    <cellStyle name="Normal 5 2 6 2" xfId="23447" xr:uid="{2AD6DE78-73FF-4B74-8342-01031B016E9F}"/>
    <cellStyle name="Normal 5 2 6 3" xfId="23448" xr:uid="{B0837FDE-F3EF-4B69-90F3-FFFFF33D221E}"/>
    <cellStyle name="Normal 5 2 6 4" xfId="23449" xr:uid="{070782AE-A0D5-439C-BAF2-E09F119520AF}"/>
    <cellStyle name="Normal 5 2 7" xfId="23450" xr:uid="{4981D2A0-B651-4387-9D49-DF1AAB8D7561}"/>
    <cellStyle name="Normal 5 2 7 2" xfId="23451" xr:uid="{4E92B563-17B0-4974-8E0F-796BC7CFE068}"/>
    <cellStyle name="Normal 5 2 7 3" xfId="23452" xr:uid="{85DBD2B5-8B7E-44A8-98E0-59E8516CA5C0}"/>
    <cellStyle name="Normal 5 2 7 4" xfId="23453" xr:uid="{BB7F643A-82D6-4EB0-AC6C-88C626C95FFB}"/>
    <cellStyle name="Normal 5 2 8" xfId="23454" xr:uid="{CB326DD1-9267-47AA-8306-F8667CE98250}"/>
    <cellStyle name="Normal 5 2 8 2" xfId="23455" xr:uid="{074D3BF2-2B94-4FD9-B33C-29493E661EB9}"/>
    <cellStyle name="Normal 5 2 8 3" xfId="23456" xr:uid="{01D66C2B-1ADB-4511-9B21-506881CE3499}"/>
    <cellStyle name="Normal 5 2 8 4" xfId="23457" xr:uid="{8FACFADB-C4E6-47A8-9605-F2728CC1A86C}"/>
    <cellStyle name="Normal 5 2 9" xfId="23458" xr:uid="{FDE2A555-16D2-4C3B-8FE5-3FEE81E4E399}"/>
    <cellStyle name="Normal 5 2 9 2" xfId="23459" xr:uid="{7370A346-0B2C-4549-BADA-21212C77459D}"/>
    <cellStyle name="Normal 5 2 9 3" xfId="23460" xr:uid="{4A5E0F44-E270-4FEC-ADA3-41E6DFB35FA5}"/>
    <cellStyle name="Normal 5 2 9 4" xfId="23461" xr:uid="{737DD38C-4A47-4AC4-8FA2-2B988F7DCE4B}"/>
    <cellStyle name="Normal 5 20" xfId="23462" xr:uid="{A44D74F6-4C48-47AC-B1FD-C32ADBE65141}"/>
    <cellStyle name="Normal 5 21" xfId="23319" xr:uid="{35FBF7C3-306C-41C8-92CC-AFA1CFEAAC8B}"/>
    <cellStyle name="Normal 5 3" xfId="23463" xr:uid="{9D9D536D-8F9F-42ED-B1B0-F0F437DDA160}"/>
    <cellStyle name="Normal 5 3 10" xfId="23464" xr:uid="{342B9A01-51D4-4D05-928E-C511649919E8}"/>
    <cellStyle name="Normal 5 3 10 2" xfId="23465" xr:uid="{217FD5E2-EAFC-4019-921E-BD3C4E801BA1}"/>
    <cellStyle name="Normal 5 3 10 3" xfId="23466" xr:uid="{954D24E5-4903-4EB5-B8DC-D3FEE8217FCC}"/>
    <cellStyle name="Normal 5 3 11" xfId="23467" xr:uid="{9D44351B-3E68-4E51-A8C0-569691BB6123}"/>
    <cellStyle name="Normal 5 3 11 2" xfId="23468" xr:uid="{4E02828F-E267-4F83-A8D7-11F938EB8190}"/>
    <cellStyle name="Normal 5 3 11 3" xfId="23469" xr:uid="{F51D62DA-FA3D-4BD4-921F-A029383E5883}"/>
    <cellStyle name="Normal 5 3 11 4" xfId="23470" xr:uid="{C4497E0D-B004-4707-BA07-7FEB8E49E9E0}"/>
    <cellStyle name="Normal 5 3 12" xfId="23471" xr:uid="{122AF66E-C05C-48DD-BFE7-DF3B2562075D}"/>
    <cellStyle name="Normal 5 3 12 2" xfId="23472" xr:uid="{29573848-B603-4D6F-AB45-249D661AE3F5}"/>
    <cellStyle name="Normal 5 3 12 3" xfId="23473" xr:uid="{A9E8BC06-061E-4145-A81D-417ED8F5F09A}"/>
    <cellStyle name="Normal 5 3 13" xfId="23474" xr:uid="{BC2818CF-0750-49F7-97B6-02C6D6C51796}"/>
    <cellStyle name="Normal 5 3 13 2" xfId="23475" xr:uid="{656FD8EC-8E20-4F12-9BE7-5D75DE8E9081}"/>
    <cellStyle name="Normal 5 3 13 3" xfId="23476" xr:uid="{C65EC5B9-4D91-46C2-B8D1-0686C1EC0EC4}"/>
    <cellStyle name="Normal 5 3 14" xfId="23477" xr:uid="{465F8ACC-D5F3-4D67-BAB4-0F30EDEEA503}"/>
    <cellStyle name="Normal 5 3 14 2" xfId="23478" xr:uid="{A004A8FF-7F67-47D5-BE7F-E46B4ADD9763}"/>
    <cellStyle name="Normal 5 3 14 3" xfId="23479" xr:uid="{040A3908-DBBA-4D8D-91B6-C9A4B3005922}"/>
    <cellStyle name="Normal 5 3 15" xfId="23480" xr:uid="{C582839E-7E60-48C7-A182-7DF079E9CCAA}"/>
    <cellStyle name="Normal 5 3 15 2" xfId="23481" xr:uid="{4E40A836-513E-44F2-93E1-AB09F32E81DF}"/>
    <cellStyle name="Normal 5 3 15 3" xfId="23482" xr:uid="{8E807AA5-C36C-4CDB-86AB-399B472893B0}"/>
    <cellStyle name="Normal 5 3 16" xfId="23483" xr:uid="{9E78B3AF-8FB9-400A-9239-37519CFBA8F5}"/>
    <cellStyle name="Normal 5 3 17" xfId="23484" xr:uid="{3E63053B-9EF8-4A7A-A217-F90BEEDBF2BF}"/>
    <cellStyle name="Normal 5 3 18" xfId="23485" xr:uid="{878647E1-4F5C-41A6-943B-1F534DAB62CC}"/>
    <cellStyle name="Normal 5 3 19" xfId="23486" xr:uid="{0C1D4417-C6F5-44D9-998F-D50E0DE0E2D2}"/>
    <cellStyle name="Normal 5 3 2" xfId="23487" xr:uid="{29A7B3B7-C815-4CB5-A959-51310A940899}"/>
    <cellStyle name="Normal 5 3 2 2" xfId="23488" xr:uid="{DFFE4683-4379-4323-8C49-EFE4318B3ACD}"/>
    <cellStyle name="Normal 5 3 2 2 2" xfId="42481" xr:uid="{0EA664D3-9E21-4A3F-A527-3E364422EFBF}"/>
    <cellStyle name="Normal 5 3 2 2 3" xfId="42400" xr:uid="{26347DD3-0E33-45CF-B081-197FCE6035F8}"/>
    <cellStyle name="Normal 5 3 2 3" xfId="23489" xr:uid="{F7CE0AE6-9D15-4ECC-9617-5654E66D61BE}"/>
    <cellStyle name="Normal 5 3 2 3 2" xfId="23490" xr:uid="{31F6303D-C4C2-414A-84F4-8C0EB71742FD}"/>
    <cellStyle name="Normal 5 3 2 4" xfId="23491" xr:uid="{D1B357F6-D1E6-43E8-A07B-AEE56DB59706}"/>
    <cellStyle name="Normal 5 3 3" xfId="23492" xr:uid="{6ADDAD06-90C5-4FFF-AE18-C85E2FBBDA69}"/>
    <cellStyle name="Normal 5 3 3 2" xfId="23493" xr:uid="{149D43E9-3415-464E-B133-40DDEB77CFDF}"/>
    <cellStyle name="Normal 5 3 3 2 2" xfId="42482" xr:uid="{A84882A5-EBA4-4BB7-8DF4-F263E10369CB}"/>
    <cellStyle name="Normal 5 3 3 3" xfId="23494" xr:uid="{2EB81023-DE86-4E9C-8988-6E56732BF577}"/>
    <cellStyle name="Normal 5 3 3 4" xfId="23495" xr:uid="{0291A6BC-7C91-4300-84E1-8694E5735F06}"/>
    <cellStyle name="Normal 5 3 3 5" xfId="23496" xr:uid="{A778D574-8BD7-40F6-998C-F3D875CFD1BB}"/>
    <cellStyle name="Normal 5 3 4" xfId="23497" xr:uid="{E0130ADC-15FB-4306-8B57-5FD471A90FE8}"/>
    <cellStyle name="Normal 5 3 4 2" xfId="23498" xr:uid="{3FBA18B2-09A5-4DAF-8F52-8590BA17BA19}"/>
    <cellStyle name="Normal 5 3 4 3" xfId="23499" xr:uid="{CF9621A9-ABC0-4426-850D-743B0549F812}"/>
    <cellStyle name="Normal 5 3 4 4" xfId="23500" xr:uid="{EF4F4B3C-67DC-4703-BF39-C8503F29C187}"/>
    <cellStyle name="Normal 5 3 5" xfId="23501" xr:uid="{333194A0-3483-44FF-9C5D-D54334EBC402}"/>
    <cellStyle name="Normal 5 3 5 2" xfId="23502" xr:uid="{F46858D1-97D1-4A3D-B117-C6852F14B7E8}"/>
    <cellStyle name="Normal 5 3 5 3" xfId="23503" xr:uid="{CDF07BC8-6BB5-4F33-BBB4-73F5CF1A5767}"/>
    <cellStyle name="Normal 5 3 5 4" xfId="23504" xr:uid="{07B171AC-BB85-433B-A1F9-0A0163044430}"/>
    <cellStyle name="Normal 5 3 6" xfId="23505" xr:uid="{1A352486-33DF-494C-BCD1-94A9A080A5E2}"/>
    <cellStyle name="Normal 5 3 7" xfId="23506" xr:uid="{FDE24A70-EEDE-493E-B51F-EAF06A052B51}"/>
    <cellStyle name="Normal 5 3 8" xfId="23507" xr:uid="{9322894C-51D0-4706-B655-BBE5141C539D}"/>
    <cellStyle name="Normal 5 3 9" xfId="23508" xr:uid="{B7179CB8-6EEF-4385-BA3D-246357E24675}"/>
    <cellStyle name="Normal 5 4" xfId="23509" xr:uid="{A7D8E719-AAA0-4536-A140-18C83534A85B}"/>
    <cellStyle name="Normal 5 4 10" xfId="23510" xr:uid="{0E55F067-BEFB-4839-94E6-EDF3C7BFE69B}"/>
    <cellStyle name="Normal 5 4 11" xfId="23511" xr:uid="{EB07933E-81F2-4F2D-8F81-E66E6B0B03AB}"/>
    <cellStyle name="Normal 5 4 2" xfId="23512" xr:uid="{41E9ED88-2F67-42F7-BE06-81215D3EEFE3}"/>
    <cellStyle name="Normal 5 4 2 2" xfId="23513" xr:uid="{3C427D56-B1F0-4550-8A8C-189141E9AE84}"/>
    <cellStyle name="Normal 5 4 2 2 2" xfId="42484" xr:uid="{A4666CF3-1AE6-4B72-B7C3-71502DAFFE39}"/>
    <cellStyle name="Normal 5 4 2 3" xfId="23514" xr:uid="{10B2B66A-63DB-4C57-A5E8-1066E8BB7992}"/>
    <cellStyle name="Normal 5 4 3" xfId="23515" xr:uid="{93B812C8-45C3-4D11-8A4B-D073EA4BA27F}"/>
    <cellStyle name="Normal 5 4 3 2" xfId="42483" xr:uid="{E3EF8068-E1D8-4B73-8BBE-BF1EB5CC1A74}"/>
    <cellStyle name="Normal 5 4 4" xfId="23516" xr:uid="{A326A5AA-A46D-46D3-8354-9AC211B65F71}"/>
    <cellStyle name="Normal 5 4 5" xfId="23517" xr:uid="{61B547AB-1FB6-455F-ABA7-5A9F5AC13628}"/>
    <cellStyle name="Normal 5 4 6" xfId="23518" xr:uid="{28F67852-CBCB-4D99-8DCE-10582E2F6700}"/>
    <cellStyle name="Normal 5 4 7" xfId="23519" xr:uid="{D4881414-A464-4205-8975-10221FE2B6B6}"/>
    <cellStyle name="Normal 5 4 8" xfId="23520" xr:uid="{D851C973-C0AD-4275-9D9A-EA06FA05CD55}"/>
    <cellStyle name="Normal 5 4 9" xfId="23521" xr:uid="{8BE176FA-6F35-4C3B-A7D7-978F4E9E081F}"/>
    <cellStyle name="Normal 5 4 9 2" xfId="23522" xr:uid="{78F91DE9-3F54-4A82-9605-CC9F25CCC202}"/>
    <cellStyle name="Normal 5 4 9 3" xfId="23523" xr:uid="{BAF22FCD-00FC-4CA0-A301-CE8C7D05AE04}"/>
    <cellStyle name="Normal 5 5" xfId="23524" xr:uid="{8E21BBDD-345A-43EA-A400-9B022812D71F}"/>
    <cellStyle name="Normal 5 5 10" xfId="23525" xr:uid="{1EB44711-8624-407F-A2AB-CC7E512BEC8A}"/>
    <cellStyle name="Normal 5 5 11" xfId="23526" xr:uid="{C7E1875F-4549-4B50-8FC4-6DC6C0F42F65}"/>
    <cellStyle name="Normal 5 5 2" xfId="23527" xr:uid="{D17D7E0E-DC5C-47F3-85C0-C26006FD2EE7}"/>
    <cellStyle name="Normal 5 5 2 2" xfId="23528" xr:uid="{8D3FEE41-B64A-4884-86BE-1187B1F24B17}"/>
    <cellStyle name="Normal 5 5 2 3" xfId="23529" xr:uid="{4AAC1119-2BBB-479F-A294-72031B6244B1}"/>
    <cellStyle name="Normal 5 5 2 4" xfId="23530" xr:uid="{86F5A959-68CC-40D8-B03C-57F43C913C4E}"/>
    <cellStyle name="Normal 5 5 3" xfId="23531" xr:uid="{AFE42A39-C5A6-4003-8ABD-D05077772C05}"/>
    <cellStyle name="Normal 5 5 4" xfId="23532" xr:uid="{A30772E6-DD27-4C7B-B8F0-11197AE93B0C}"/>
    <cellStyle name="Normal 5 5 5" xfId="23533" xr:uid="{ECE3696F-A222-482D-96B6-073DF34F1F4E}"/>
    <cellStyle name="Normal 5 5 6" xfId="23534" xr:uid="{3447AC94-EFA0-452F-98C1-50C375DD0E23}"/>
    <cellStyle name="Normal 5 5 7" xfId="23535" xr:uid="{DD35E92F-61BB-419B-9060-2584585A82A9}"/>
    <cellStyle name="Normal 5 5 8" xfId="23536" xr:uid="{652EA998-5C75-4D61-866A-B0F47063BCB4}"/>
    <cellStyle name="Normal 5 5 9" xfId="23537" xr:uid="{43D4C8A8-B4BC-4754-BF41-E26E2B61B066}"/>
    <cellStyle name="Normal 5 6" xfId="23538" xr:uid="{D56BA66A-819A-45AC-B32A-5746B5E62A71}"/>
    <cellStyle name="Normal 5 6 2" xfId="23539" xr:uid="{5B2A30AD-754E-4D72-B07E-1E8CC2A8CF96}"/>
    <cellStyle name="Normal 5 7" xfId="23540" xr:uid="{27C33953-9416-4ABB-B691-91281548FF98}"/>
    <cellStyle name="Normal 5 7 2" xfId="42473" xr:uid="{7C3D7249-8444-4307-9AF3-C27FD0C75154}"/>
    <cellStyle name="Normal 5 8" xfId="23541" xr:uid="{E7A9E5AA-3DDE-4D4B-BEAE-B224BA2D3FC5}"/>
    <cellStyle name="Normal 5 8 2" xfId="23542" xr:uid="{CED6DAF3-D565-431A-A343-4FEDC49DDE39}"/>
    <cellStyle name="Normal 5 8 3" xfId="42376" xr:uid="{815DD1DA-9BA8-4C0A-8335-59BE46A9B3FD}"/>
    <cellStyle name="Normal 5 9" xfId="23543" xr:uid="{A145213D-1937-4DE0-860E-56D6ABA7B75A}"/>
    <cellStyle name="Normal 5 9 2" xfId="23544" xr:uid="{DB05F685-F0D3-4E3D-A0CB-50EFD128FE2D}"/>
    <cellStyle name="Normal 5 9 3" xfId="23545" xr:uid="{AE050D9C-F548-4596-BA90-B0CC5D1D68B0}"/>
    <cellStyle name="Normal 5 9 4" xfId="23546" xr:uid="{61CB6E09-A798-4008-92BC-7329CB373A51}"/>
    <cellStyle name="Normal 5_ELC" xfId="23547" xr:uid="{A3A7DAE3-513C-4F6C-95D2-AB1740173B54}"/>
    <cellStyle name="Normal 50" xfId="4" xr:uid="{00000000-0005-0000-0000-000019000000}"/>
    <cellStyle name="Normal 50 2" xfId="23548" xr:uid="{760FF168-0EF3-4FA2-AE7D-530049CD000D}"/>
    <cellStyle name="Normal 50 3" xfId="23549" xr:uid="{1779672C-8CF9-4977-981F-BC7F4456C307}"/>
    <cellStyle name="Normal 50 7" xfId="5" xr:uid="{00000000-0005-0000-0000-00001A000000}"/>
    <cellStyle name="Normal 51" xfId="23550" xr:uid="{2BAFED8F-1582-4F8D-AE0C-D2AD5A46348F}"/>
    <cellStyle name="Normal 52" xfId="23551" xr:uid="{BFCA2D50-D7A2-4A0A-8154-5741814915E2}"/>
    <cellStyle name="Normal 53" xfId="23552" xr:uid="{DEEA39C8-901B-4122-A985-E106406007E4}"/>
    <cellStyle name="Normal 54" xfId="23553" xr:uid="{4D02724F-BA31-490E-8F66-61B683FD12A5}"/>
    <cellStyle name="Normal 55" xfId="23554" xr:uid="{1FC34CFA-13AA-4B83-9E6C-2956CB103911}"/>
    <cellStyle name="Normal 6" xfId="27" xr:uid="{00000000-0005-0000-0000-00001B000000}"/>
    <cellStyle name="Normal 6 10" xfId="23555" xr:uid="{AA68CE9D-249D-4A03-998B-AF063E8BC8A1}"/>
    <cellStyle name="Normal 6 10 2" xfId="23556" xr:uid="{E6374C4D-B50E-4742-B06D-75E10DBF5BB5}"/>
    <cellStyle name="Normal 6 10 2 2" xfId="42487" xr:uid="{64FE135D-DA2F-48EF-9F60-CA8D49846EFB}"/>
    <cellStyle name="Normal 6 10 3" xfId="23557" xr:uid="{EF96D365-29CF-45DE-818A-2368A82D5FE0}"/>
    <cellStyle name="Normal 6 10 3 2" xfId="23558" xr:uid="{3917B676-0F88-4216-924A-68B16D983A16}"/>
    <cellStyle name="Normal 6 10 4" xfId="23559" xr:uid="{595B1383-4B73-47F4-9A52-9E0A8F1062F1}"/>
    <cellStyle name="Normal 6 11" xfId="23560" xr:uid="{E9AF23BC-CEA4-4E36-95B4-6499FB78FA73}"/>
    <cellStyle name="Normal 6 11 2" xfId="42486" xr:uid="{DE15C3F0-D173-4F5F-8C8D-91CA388DC58B}"/>
    <cellStyle name="Normal 6 12" xfId="23561" xr:uid="{A19B0DDE-1A20-4FD0-AC42-655821998A67}"/>
    <cellStyle name="Normal 6 13" xfId="23562" xr:uid="{A9E1D27C-D673-4FC9-924C-A7A9682E24C9}"/>
    <cellStyle name="Normal 6 13 2" xfId="23563" xr:uid="{245FCDF9-1BC0-4013-927F-6B9C71D4735D}"/>
    <cellStyle name="Normal 6 13 3" xfId="23564" xr:uid="{DE4E2F61-883B-4516-94A9-F04DD140E451}"/>
    <cellStyle name="Normal 6 14" xfId="23565" xr:uid="{0818D98A-9D74-442E-B0A4-9836E0C7F6CA}"/>
    <cellStyle name="Normal 6 14 2" xfId="23566" xr:uid="{C8E073B5-CB06-488E-903E-52046367B843}"/>
    <cellStyle name="Normal 6 14 3" xfId="23567" xr:uid="{B8F97031-60B8-4DB2-8367-69704A783993}"/>
    <cellStyle name="Normal 6 15" xfId="23568" xr:uid="{70C412F9-710F-4559-A37B-7CC81F857EB3}"/>
    <cellStyle name="Normal 6 15 2" xfId="23569" xr:uid="{B64BEA55-29D8-40B0-87D6-DCB203A4BF03}"/>
    <cellStyle name="Normal 6 15 3" xfId="23570" xr:uid="{AAD21433-087A-498E-AC58-38257587873D}"/>
    <cellStyle name="Normal 6 16" xfId="23571" xr:uid="{95BB0634-6D01-478B-B2CE-10A12AFA07C6}"/>
    <cellStyle name="Normal 6 16 2" xfId="23572" xr:uid="{A32A7377-439D-420F-839C-EF9445F043C4}"/>
    <cellStyle name="Normal 6 16 3" xfId="23573" xr:uid="{6D874B4D-5C49-47C2-A12B-90931A8EE927}"/>
    <cellStyle name="Normal 6 17" xfId="23574" xr:uid="{66116CD5-9451-4800-83E8-47EEE2D633AE}"/>
    <cellStyle name="Normal 6 17 2" xfId="23575" xr:uid="{0F2F68D0-F9E4-486A-864D-6592BBA8F17A}"/>
    <cellStyle name="Normal 6 17 3" xfId="23576" xr:uid="{A8147FED-B877-4216-BB8D-8AC136A67BE7}"/>
    <cellStyle name="Normal 6 18" xfId="23577" xr:uid="{AE887225-B049-4874-AB87-409030511AD5}"/>
    <cellStyle name="Normal 6 2" xfId="28" xr:uid="{00000000-0005-0000-0000-00001C000000}"/>
    <cellStyle name="Normal 6 2 10" xfId="23578" xr:uid="{428EA8BB-2235-496C-A5E2-AA400C0ED008}"/>
    <cellStyle name="Normal 6 2 10 2" xfId="23579" xr:uid="{C88370CA-785D-4F7F-BFA4-EA2ADF6F19B9}"/>
    <cellStyle name="Normal 6 2 10 3" xfId="23580" xr:uid="{7F78AD31-A3D7-4D96-8DB1-27D408891707}"/>
    <cellStyle name="Normal 6 2 10 4" xfId="23581" xr:uid="{7DE36CF3-6757-425C-9F75-1C1139643E41}"/>
    <cellStyle name="Normal 6 2 11" xfId="23582" xr:uid="{3D11D03D-9551-427E-8350-2438F57E04E4}"/>
    <cellStyle name="Normal 6 2 11 2" xfId="23583" xr:uid="{1FDCE492-DB86-4110-80C2-9C4134C3A556}"/>
    <cellStyle name="Normal 6 2 11 3" xfId="23584" xr:uid="{7CD00763-1AD0-476C-9230-1E195F1B5635}"/>
    <cellStyle name="Normal 6 2 11 4" xfId="23585" xr:uid="{47C695FB-FEBA-4DA8-BCA4-B7D89FB7F636}"/>
    <cellStyle name="Normal 6 2 12" xfId="23586" xr:uid="{766FA300-E230-4AC3-BCA6-092ECC1B225D}"/>
    <cellStyle name="Normal 6 2 12 2" xfId="23587" xr:uid="{0AB56B00-BAA5-4B8B-883B-A63E024F1571}"/>
    <cellStyle name="Normal 6 2 12 3" xfId="23588" xr:uid="{C58631DD-CCB6-4061-AA79-82BBA6A863E8}"/>
    <cellStyle name="Normal 6 2 12 4" xfId="23589" xr:uid="{782E2956-C93F-4099-87C5-48C1FD95AB55}"/>
    <cellStyle name="Normal 6 2 13" xfId="23590" xr:uid="{653ACA86-4A6A-4D5F-92FB-1BBEADE76745}"/>
    <cellStyle name="Normal 6 2 13 2" xfId="23591" xr:uid="{3A686BD1-DDE7-47A4-BAF2-0275FBFA1268}"/>
    <cellStyle name="Normal 6 2 13 3" xfId="23592" xr:uid="{150C7B07-C46D-4CA4-94E4-648F7BD7C858}"/>
    <cellStyle name="Normal 6 2 13 4" xfId="23593" xr:uid="{3F1B7956-679B-4221-B485-9AE5E5C04593}"/>
    <cellStyle name="Normal 6 2 14" xfId="23594" xr:uid="{E2C0A95A-5545-49B7-9A3B-8B4DBF68A434}"/>
    <cellStyle name="Normal 6 2 14 2" xfId="23595" xr:uid="{E9753442-7380-4279-9EC3-1DF5D8C73A23}"/>
    <cellStyle name="Normal 6 2 2" xfId="23596" xr:uid="{188692BF-32B9-4D19-A2FC-05E7173B8922}"/>
    <cellStyle name="Normal 6 2 2 10" xfId="23597" xr:uid="{0F83C382-1C62-4795-AA21-FBE929662CB2}"/>
    <cellStyle name="Normal 6 2 2 10 2" xfId="23598" xr:uid="{5A34528E-82F6-43DF-B688-27192764868A}"/>
    <cellStyle name="Normal 6 2 2 10 3" xfId="23599" xr:uid="{AC974370-964D-452C-8FFB-4F9AEAF5C523}"/>
    <cellStyle name="Normal 6 2 2 11" xfId="23600" xr:uid="{53AABC3D-1672-4709-BB73-AD8375D394B0}"/>
    <cellStyle name="Normal 6 2 2 11 2" xfId="23601" xr:uid="{8392FB5C-641A-4FFF-B80D-9613099EB5C6}"/>
    <cellStyle name="Normal 6 2 2 11 3" xfId="23602" xr:uid="{47CD98D9-A8E6-4C0E-9D43-107A349D37AF}"/>
    <cellStyle name="Normal 6 2 2 12" xfId="23603" xr:uid="{D61520C5-2CF7-4958-B44A-0E69F4116566}"/>
    <cellStyle name="Normal 6 2 2 12 2" xfId="23604" xr:uid="{483FEAF3-0506-4F2B-A604-533E402E105F}"/>
    <cellStyle name="Normal 6 2 2 12 3" xfId="23605" xr:uid="{C416E88A-07D3-4530-B36D-97D6A4F09611}"/>
    <cellStyle name="Normal 6 2 2 13" xfId="23606" xr:uid="{7FD2263D-BC86-4391-96C6-22842B5F4327}"/>
    <cellStyle name="Normal 6 2 2 13 2" xfId="23607" xr:uid="{B28211CC-4EBA-4440-884C-A1FAE0B42E91}"/>
    <cellStyle name="Normal 6 2 2 13 3" xfId="23608" xr:uid="{B4BD023F-8EF8-49AD-A588-6FF1EC241D95}"/>
    <cellStyle name="Normal 6 2 2 2" xfId="23609" xr:uid="{F3C3675F-ED98-4F5C-81EC-97B79827AEE2}"/>
    <cellStyle name="Normal 6 2 2 2 2" xfId="23610" xr:uid="{CF9310AC-72AE-4835-A84D-9E876074FF7C}"/>
    <cellStyle name="Normal 6 2 2 2 2 2" xfId="42490" xr:uid="{E47BA4E6-EE88-4464-9BCB-733794C6C389}"/>
    <cellStyle name="Normal 6 2 2 2 3" xfId="23611" xr:uid="{3686E22C-BE52-4F47-9573-EE954B1FC33D}"/>
    <cellStyle name="Normal 6 2 2 3" xfId="23612" xr:uid="{128DF898-4FBA-4EBF-9772-D81CC01356A3}"/>
    <cellStyle name="Normal 6 2 2 3 2" xfId="23613" xr:uid="{50A0A8BD-125E-40B6-AD04-56C96A40D6D1}"/>
    <cellStyle name="Normal 6 2 2 3 3" xfId="23614" xr:uid="{84FFD347-C25B-437E-978F-9EFEB7BD51FB}"/>
    <cellStyle name="Normal 6 2 2 4" xfId="23615" xr:uid="{45CD24A9-4D65-419A-9CE5-F8F7888EE7AD}"/>
    <cellStyle name="Normal 6 2 2 4 2" xfId="23616" xr:uid="{1FC30E97-0204-4F6C-9602-4D4E46939F89}"/>
    <cellStyle name="Normal 6 2 2 4 3" xfId="23617" xr:uid="{EAFCE143-70EE-4A47-BDAA-14F37997ACE8}"/>
    <cellStyle name="Normal 6 2 2 5" xfId="23618" xr:uid="{532DD438-1AD6-4B6C-A0BF-33F5E0716AFF}"/>
    <cellStyle name="Normal 6 2 2 5 2" xfId="23619" xr:uid="{64661DEB-A8BF-46C6-A17C-82E2DB01CF3D}"/>
    <cellStyle name="Normal 6 2 2 5 3" xfId="23620" xr:uid="{6B8A3B28-61CB-424A-81DA-DB6BC2BCDEE4}"/>
    <cellStyle name="Normal 6 2 2 6" xfId="23621" xr:uid="{EE5F96DE-598D-4460-88E9-F502BC6D3B75}"/>
    <cellStyle name="Normal 6 2 2 6 2" xfId="23622" xr:uid="{071567F8-0ED5-4228-A4F1-D2A19773251C}"/>
    <cellStyle name="Normal 6 2 2 6 3" xfId="23623" xr:uid="{87FB5A24-7D95-41FF-926F-2A72139CFB4F}"/>
    <cellStyle name="Normal 6 2 2 7" xfId="23624" xr:uid="{FEC5BD69-4597-4456-86E8-B49C923DEB93}"/>
    <cellStyle name="Normal 6 2 2 7 2" xfId="23625" xr:uid="{987CF66C-2C00-42CD-9ACB-C444BDC3423E}"/>
    <cellStyle name="Normal 6 2 2 7 3" xfId="23626" xr:uid="{A8AAAB3C-AA24-4096-9759-26FA591EDEDA}"/>
    <cellStyle name="Normal 6 2 2 8" xfId="23627" xr:uid="{6C51A53B-4F3F-4F1F-A0B1-9D7C3D2DAE13}"/>
    <cellStyle name="Normal 6 2 2 8 2" xfId="23628" xr:uid="{22E42F08-FDA8-4C80-A2D2-02033D2D09E3}"/>
    <cellStyle name="Normal 6 2 2 8 3" xfId="23629" xr:uid="{E1529E34-7958-44DA-AF34-815681FF0E6E}"/>
    <cellStyle name="Normal 6 2 2 9" xfId="23630" xr:uid="{1E5C5CEC-3E5C-4124-B796-5224A7B9B980}"/>
    <cellStyle name="Normal 6 2 2 9 2" xfId="23631" xr:uid="{A5FAAB15-6D0D-4D61-BA69-19D18457281B}"/>
    <cellStyle name="Normal 6 2 2 9 3" xfId="23632" xr:uid="{ED1A05E2-1A0B-4785-9271-04B3464AEAC2}"/>
    <cellStyle name="Normal 6 2 3" xfId="23633" xr:uid="{3396919F-D03E-479F-B51D-A5C4A1A4898E}"/>
    <cellStyle name="Normal 6 2 3 2" xfId="42404" xr:uid="{3C8BEA2A-F08B-408F-92B5-E0AD8FC636CE}"/>
    <cellStyle name="Normal 6 2 3 2 2" xfId="42492" xr:uid="{B6ED6715-2C61-4208-ADFD-67FA0E3CAE58}"/>
    <cellStyle name="Normal 6 2 3 3" xfId="42491" xr:uid="{8AA7C89F-6BA4-4DD9-B8B2-1FCB47A2E409}"/>
    <cellStyle name="Normal 6 2 3 4" xfId="42392" xr:uid="{E763B938-8B3F-42F0-B030-169D9390AD46}"/>
    <cellStyle name="Normal 6 2 4" xfId="23634" xr:uid="{1C9907D6-0BDF-4D5C-9D3F-093BDB16A09C}"/>
    <cellStyle name="Normal 6 2 4 2" xfId="23635" xr:uid="{EF3990E9-8DF7-4F4F-9209-C43554C11C71}"/>
    <cellStyle name="Normal 6 2 4 2 2" xfId="42493" xr:uid="{8BAE4480-B1DB-487B-811D-DCA85A74EF12}"/>
    <cellStyle name="Normal 6 2 4 3" xfId="23636" xr:uid="{FEBC84C9-FAF2-43A3-AF57-C7B0C4DBD2A9}"/>
    <cellStyle name="Normal 6 2 4 4" xfId="23637" xr:uid="{D4C5EB42-20BA-45F1-B058-65BDC36DFFF7}"/>
    <cellStyle name="Normal 6 2 5" xfId="23638" xr:uid="{B7AEFF30-C695-4921-BAF3-CE0FF83FCC92}"/>
    <cellStyle name="Normal 6 2 5 2" xfId="23639" xr:uid="{14EA7D27-EA29-447A-8D0A-EC4BF1B80B21}"/>
    <cellStyle name="Normal 6 2 5 2 2" xfId="42494" xr:uid="{E9E41D34-0AA2-4602-9B78-7691F83295E7}"/>
    <cellStyle name="Normal 6 2 5 3" xfId="23640" xr:uid="{F7A38A47-D853-4248-BF92-40B6A7729862}"/>
    <cellStyle name="Normal 6 2 5 4" xfId="23641" xr:uid="{227988E2-66EC-4864-AFA3-770217AA0931}"/>
    <cellStyle name="Normal 6 2 6" xfId="23642" xr:uid="{C9E0B01F-EBE3-402D-95D2-E6C0E926E907}"/>
    <cellStyle name="Normal 6 2 6 2" xfId="23643" xr:uid="{51A6030B-4E62-44C6-BEAA-7B17E5A87BF3}"/>
    <cellStyle name="Normal 6 2 6 3" xfId="23644" xr:uid="{F96A5E75-9F4B-4194-9198-F95A94B04DE5}"/>
    <cellStyle name="Normal 6 2 6 4" xfId="23645" xr:uid="{B71C6ABA-E6C8-474A-A43C-010D80D5860E}"/>
    <cellStyle name="Normal 6 2 7" xfId="23646" xr:uid="{1A4B48D1-E2AD-4485-A0C9-89B83C9ADA44}"/>
    <cellStyle name="Normal 6 2 7 2" xfId="23647" xr:uid="{283FA03D-7C0F-44C7-A17E-57A4417A8B61}"/>
    <cellStyle name="Normal 6 2 7 3" xfId="23648" xr:uid="{76ABEB7B-B9CC-489F-ABEF-0AE5121D7FB8}"/>
    <cellStyle name="Normal 6 2 7 4" xfId="23649" xr:uid="{39C86F26-40E2-4625-BBE8-B54F2882BCD3}"/>
    <cellStyle name="Normal 6 2 8" xfId="23650" xr:uid="{A25F1039-D0F5-471D-9009-03559EAF85FA}"/>
    <cellStyle name="Normal 6 2 9" xfId="23651" xr:uid="{12698881-774D-4EE4-B8CE-8A7362F429E9}"/>
    <cellStyle name="Normal 6 2 9 2" xfId="23652" xr:uid="{8D5D3D10-D436-43C3-94EC-C0DAB0696282}"/>
    <cellStyle name="Normal 6 2 9 3" xfId="23653" xr:uid="{4F2E1FF1-1E9A-4B9F-8587-EEEE34F66F4B}"/>
    <cellStyle name="Normal 6 2 9 4" xfId="23654" xr:uid="{A0CF0239-EA07-43CD-BEE9-AF29CDC3A1CD}"/>
    <cellStyle name="Normal 6 3" xfId="29" xr:uid="{00000000-0005-0000-0000-00001D000000}"/>
    <cellStyle name="Normal 6 3 10" xfId="23655" xr:uid="{55AC131E-00E7-43B3-BAFD-188936149D1A}"/>
    <cellStyle name="Normal 6 3 10 2" xfId="23656" xr:uid="{9219762B-8145-49C7-B266-EB82E431E763}"/>
    <cellStyle name="Normal 6 3 10 3" xfId="23657" xr:uid="{3B3179F1-35C5-47C6-B9D5-71773037B65F}"/>
    <cellStyle name="Normal 6 3 10 4" xfId="23658" xr:uid="{19746860-2240-4935-A267-81ADB863D157}"/>
    <cellStyle name="Normal 6 3 11" xfId="23659" xr:uid="{4FAE9756-EE93-46DD-93C7-986321907C03}"/>
    <cellStyle name="Normal 6 3 11 2" xfId="23660" xr:uid="{2B7CF72D-4B0D-48F5-B089-4E21F99608A9}"/>
    <cellStyle name="Normal 6 3 11 3" xfId="23661" xr:uid="{E20A4E16-947B-4360-82D9-4732121B2D41}"/>
    <cellStyle name="Normal 6 3 11 4" xfId="23662" xr:uid="{EFD813F1-3891-4019-9EAD-D02A83E3324A}"/>
    <cellStyle name="Normal 6 3 12" xfId="23663" xr:uid="{AE054261-357F-480A-BF0E-967E82E61FED}"/>
    <cellStyle name="Normal 6 3 12 2" xfId="23664" xr:uid="{BDA0D286-35E5-4A7C-A7B5-774D38F26421}"/>
    <cellStyle name="Normal 6 3 12 3" xfId="23665" xr:uid="{A0264264-7296-4204-A895-4A65E7F3E46D}"/>
    <cellStyle name="Normal 6 3 12 4" xfId="23666" xr:uid="{F4C0710C-723F-4CE6-87E8-A268A9951F17}"/>
    <cellStyle name="Normal 6 3 13" xfId="23667" xr:uid="{37C00B50-3D21-4559-9AAF-D6874D378D88}"/>
    <cellStyle name="Normal 6 3 13 2" xfId="23668" xr:uid="{49C79513-D11E-4B83-9DE1-96EAEABD2567}"/>
    <cellStyle name="Normal 6 3 13 3" xfId="23669" xr:uid="{65DF5382-DA30-454C-AD0D-BDFADFFDAC45}"/>
    <cellStyle name="Normal 6 3 13 4" xfId="23670" xr:uid="{E4360A5A-B9A2-4F2D-BBE1-F0C86891E1B2}"/>
    <cellStyle name="Normal 6 3 14" xfId="23671" xr:uid="{33E3B87F-7614-4622-93E8-F745E61BE6F0}"/>
    <cellStyle name="Normal 6 3 2" xfId="23672" xr:uid="{9DB00294-BD42-43C4-9B2A-2226D5D31C0D}"/>
    <cellStyle name="Normal 6 3 2 2" xfId="23673" xr:uid="{3A9B6A4B-2B72-4A20-BC92-7DA3492C159E}"/>
    <cellStyle name="Normal 6 3 2 2 2" xfId="23674" xr:uid="{1DFE45AB-2A5E-4A23-BE70-242FD77ADCF6}"/>
    <cellStyle name="Normal 6 3 2 2 2 2" xfId="42495" xr:uid="{1DD7A428-A08D-4827-A518-59AFFDA5EED7}"/>
    <cellStyle name="Normal 6 3 2 2 3" xfId="23675" xr:uid="{4F383C40-9375-4BF9-976E-BE32D9CBD58B}"/>
    <cellStyle name="Normal 6 3 2 3" xfId="23676" xr:uid="{F84E5236-8D51-415C-8508-E5FA4F1B2D3F}"/>
    <cellStyle name="Normal 6 3 2 3 2" xfId="42496" xr:uid="{58BFD8A1-34C5-46F3-A15F-61E78EE2A13F}"/>
    <cellStyle name="Normal 6 3 2 3 3" xfId="42405" xr:uid="{84299C05-862F-4BF3-BD49-79C3180E6967}"/>
    <cellStyle name="Normal 6 3 2 4" xfId="23677" xr:uid="{05757380-2A5A-4291-958C-0E5CFBF0ECB5}"/>
    <cellStyle name="Normal 6 3 2 5" xfId="23678" xr:uid="{DD9A1159-5AD7-48FF-8FF2-8155DC237C10}"/>
    <cellStyle name="Normal 6 3 3" xfId="23679" xr:uid="{1ED49827-64DA-4D84-B7ED-5E5D8C3D8DAB}"/>
    <cellStyle name="Normal 6 3 3 2" xfId="23680" xr:uid="{75AE8AAA-1215-4BB9-9A5C-F84CD74E886A}"/>
    <cellStyle name="Normal 6 3 3 2 2" xfId="42498" xr:uid="{87203B76-7B30-43BF-A747-BF1BBAA3C284}"/>
    <cellStyle name="Normal 6 3 3 2 3" xfId="42406" xr:uid="{80840790-7528-4BA1-9BDC-646048A7E334}"/>
    <cellStyle name="Normal 6 3 3 3" xfId="42497" xr:uid="{535ACF4E-BD11-4472-8277-79A52FCF2CED}"/>
    <cellStyle name="Normal 6 3 3 4" xfId="42393" xr:uid="{713D664F-03CD-4B3A-9A80-8BAABEA3D068}"/>
    <cellStyle name="Normal 6 3 4" xfId="23681" xr:uid="{A8568CC5-285B-4A33-82B2-1598C6C1E177}"/>
    <cellStyle name="Normal 6 3 4 2" xfId="23682" xr:uid="{2A86A9D4-19B4-4731-92C6-376DDD0FB496}"/>
    <cellStyle name="Normal 6 3 4 2 2" xfId="42499" xr:uid="{6E709923-DE9F-4B9B-A8DD-22DE7AB10347}"/>
    <cellStyle name="Normal 6 3 4 3" xfId="23683" xr:uid="{8802675B-78B5-48D0-AEB2-D885A786CDDC}"/>
    <cellStyle name="Normal 6 3 4 4" xfId="23684" xr:uid="{2E272533-5186-4399-8E83-EDE1F47F3545}"/>
    <cellStyle name="Normal 6 3 5" xfId="23685" xr:uid="{540E906A-8193-405F-928E-D9A60EA4D676}"/>
    <cellStyle name="Normal 6 3 5 2" xfId="23686" xr:uid="{5A80DF5D-1762-4243-996F-CCD96371A5B6}"/>
    <cellStyle name="Normal 6 3 5 3" xfId="23687" xr:uid="{1BE42CE1-760A-48C6-A76E-C40218BFA2AD}"/>
    <cellStyle name="Normal 6 3 5 4" xfId="23688" xr:uid="{BB8F65AB-9893-4497-8F69-00000A736588}"/>
    <cellStyle name="Normal 6 3 6" xfId="23689" xr:uid="{C1459E76-5D41-4B3F-8BD5-6BC067BC60B2}"/>
    <cellStyle name="Normal 6 3 6 2" xfId="23690" xr:uid="{E62313A1-9BBC-421B-9B4E-B0138A227F8E}"/>
    <cellStyle name="Normal 6 3 6 3" xfId="23691" xr:uid="{6555506B-7309-4439-9BC1-37D971990CE2}"/>
    <cellStyle name="Normal 6 3 6 4" xfId="23692" xr:uid="{B5911967-FA87-4F67-89C9-9A98C36FFD5D}"/>
    <cellStyle name="Normal 6 3 7" xfId="23693" xr:uid="{EA3DA2B4-8681-43C7-9625-F648F2CFC54C}"/>
    <cellStyle name="Normal 6 3 7 2" xfId="23694" xr:uid="{81143D95-FE89-4081-B508-24FEB9D05472}"/>
    <cellStyle name="Normal 6 3 7 3" xfId="23695" xr:uid="{E6007FC0-7BA6-4169-93E4-7A85ED30950A}"/>
    <cellStyle name="Normal 6 3 7 4" xfId="23696" xr:uid="{B4DF72D0-530F-4A4D-95F5-24947092DABD}"/>
    <cellStyle name="Normal 6 3 8" xfId="23697" xr:uid="{B33B1D0F-89AF-498B-9D97-5ED3774C6551}"/>
    <cellStyle name="Normal 6 3 9" xfId="23698" xr:uid="{94025FD4-90F0-458D-B1A9-C02D36225221}"/>
    <cellStyle name="Normal 6 3 9 2" xfId="23699" xr:uid="{C52ED951-FBE0-4C49-9AC4-DB9489418563}"/>
    <cellStyle name="Normal 6 3 9 3" xfId="23700" xr:uid="{598C7FC7-D002-405F-BBE3-BA69367296FE}"/>
    <cellStyle name="Normal 6 3 9 4" xfId="23701" xr:uid="{9F74EA98-1C4F-49EA-9F5A-AE5917CA6225}"/>
    <cellStyle name="Normal 6 4" xfId="23702" xr:uid="{E5CBF757-B39C-47D8-971B-9CA6A0671A6B}"/>
    <cellStyle name="Normal 6 4 10" xfId="23703" xr:uid="{F1E4B3FE-9FA4-4650-AC61-3958F11A43E6}"/>
    <cellStyle name="Normal 6 4 11" xfId="23704" xr:uid="{9036067C-2159-4C8E-942F-2E3E509E511D}"/>
    <cellStyle name="Normal 6 4 2" xfId="23705" xr:uid="{3B348723-DDEA-4D35-90E8-696A8A2986F8}"/>
    <cellStyle name="Normal 6 4 2 2" xfId="23706" xr:uid="{20F0182A-AC0E-4197-9EA9-98C4E1FA0B5A}"/>
    <cellStyle name="Normal 6 4 2 2 2" xfId="23707" xr:uid="{6ECB0D20-9A26-45BE-8746-E4E16A4F9DC8}"/>
    <cellStyle name="Normal 6 4 2 2 2 2" xfId="42502" xr:uid="{B0457076-A058-48EC-90B0-FBC1E03E92B4}"/>
    <cellStyle name="Normal 6 4 2 2 3" xfId="23708" xr:uid="{8144197F-CF2B-4131-82D5-9B7E4A23909F}"/>
    <cellStyle name="Normal 6 4 2 3" xfId="23709" xr:uid="{16104BFB-FD04-490D-825A-51EB9A32A464}"/>
    <cellStyle name="Normal 6 4 2 3 2" xfId="42501" xr:uid="{1E6E63C4-C49C-41E3-84CA-31D7ECCA2CA9}"/>
    <cellStyle name="Normal 6 4 2 4" xfId="23710" xr:uid="{8089C717-639C-44AA-AF88-86B102440619}"/>
    <cellStyle name="Normal 6 4 2 5" xfId="23711" xr:uid="{C60E435A-DC14-4672-90C6-A1A3DE280970}"/>
    <cellStyle name="Normal 6 4 2 6" xfId="23712" xr:uid="{88CCE698-5B68-4F00-940B-0CB9F1CBA48D}"/>
    <cellStyle name="Normal 6 4 3" xfId="23713" xr:uid="{729AC5D1-E6F5-41D3-B998-D17D0A82ABE4}"/>
    <cellStyle name="Normal 6 4 3 2" xfId="23714" xr:uid="{A8430736-D53F-4D12-A68D-BCA157E51419}"/>
    <cellStyle name="Normal 6 4 3 2 2" xfId="42503" xr:uid="{0A1782AB-8FD0-448D-82E5-B090BFF8B286}"/>
    <cellStyle name="Normal 6 4 3 3" xfId="23715" xr:uid="{8DF496B2-F046-4CF9-A380-477BEA8DD037}"/>
    <cellStyle name="Normal 6 4 4" xfId="23716" xr:uid="{40DFCAD1-099C-43C5-91CB-7756A5D3F727}"/>
    <cellStyle name="Normal 6 4 4 2" xfId="42500" xr:uid="{D4A6F5A0-C9E1-4DDA-8390-19FD3B327FEB}"/>
    <cellStyle name="Normal 6 4 5" xfId="23717" xr:uid="{BEABC2B4-474C-4949-AD6B-DE8C85437494}"/>
    <cellStyle name="Normal 6 4 6" xfId="23718" xr:uid="{C97872C6-37DD-424B-BAFE-7C2EC953C819}"/>
    <cellStyle name="Normal 6 4 7" xfId="23719" xr:uid="{430C0B72-0A2B-4238-8248-98AC16B453EE}"/>
    <cellStyle name="Normal 6 4 8" xfId="23720" xr:uid="{75036045-EC53-4E18-BDB4-E70B0AC20B77}"/>
    <cellStyle name="Normal 6 4 9" xfId="23721" xr:uid="{53E6670D-8D82-4F24-9F59-0E9FEA3130FD}"/>
    <cellStyle name="Normal 6 4 9 2" xfId="23722" xr:uid="{DF44B935-27B2-4C4D-85D4-62D4A812155C}"/>
    <cellStyle name="Normal 6 4 9 3" xfId="23723" xr:uid="{179BC30D-0916-473A-868D-2378B53863DD}"/>
    <cellStyle name="Normal 6 5" xfId="23724" xr:uid="{817A4443-5B0A-45F6-8FE1-6E5BA18BFCFA}"/>
    <cellStyle name="Normal 6 5 2" xfId="23725" xr:uid="{5349B38B-0627-4479-9FAD-B42DBEAF5A69}"/>
    <cellStyle name="Normal 6 5 2 2" xfId="42505" xr:uid="{7997D211-62D7-4306-969B-074D7484EFC0}"/>
    <cellStyle name="Normal 6 5 2 3" xfId="42407" xr:uid="{ECACA50E-733F-4D66-A6D9-B6919348F43F}"/>
    <cellStyle name="Normal 6 5 3" xfId="23726" xr:uid="{4A12CAFC-5403-4538-8FA8-A0B04C2B29F5}"/>
    <cellStyle name="Normal 6 5 3 2" xfId="42504" xr:uid="{CCDDDD68-6F23-4B44-9DED-60415CAE701B}"/>
    <cellStyle name="Normal 6 5 4" xfId="23727" xr:uid="{FA7094EF-BBC6-49D3-96C4-191B725C8554}"/>
    <cellStyle name="Normal 6 5 5" xfId="23728" xr:uid="{6394C79E-B670-44D6-A61A-806502817F11}"/>
    <cellStyle name="Normal 6 5 6" xfId="23729" xr:uid="{D79464AD-7BFB-438A-8149-02AF8269D08B}"/>
    <cellStyle name="Normal 6 5 7" xfId="23730" xr:uid="{6BDE45E6-18E1-4C6B-A9B2-FD1B67BEACF6}"/>
    <cellStyle name="Normal 6 5 8" xfId="23731" xr:uid="{2F57C0B4-CBA6-494C-A8B2-982FBC34957A}"/>
    <cellStyle name="Normal 6 5 9" xfId="42391" xr:uid="{928D9326-8E42-4083-9776-1477CE46024F}"/>
    <cellStyle name="Normal 6 6" xfId="23732" xr:uid="{4714676C-2DC9-4889-B0D4-4BD00A532FCB}"/>
    <cellStyle name="Normal 6 6 2" xfId="23733" xr:uid="{A81B18F1-B082-4A86-BACF-6F5271C3301F}"/>
    <cellStyle name="Normal 6 6 2 2" xfId="42506" xr:uid="{DE39A0D3-DFF9-43C3-9F05-275B47186385}"/>
    <cellStyle name="Normal 6 6 3" xfId="23734" xr:uid="{7991C2CF-FA43-44E3-B68B-30F5F5FB7D13}"/>
    <cellStyle name="Normal 6 6 4" xfId="23735" xr:uid="{5C7C1346-8E88-43AE-8846-15599C360CD1}"/>
    <cellStyle name="Normal 6 7" xfId="23736" xr:uid="{FB67F575-86A5-4FCB-B801-3EEEEE6461BF}"/>
    <cellStyle name="Normal 6 7 2" xfId="23737" xr:uid="{42B0E8FB-BA28-4678-B28A-334C9A2A7F75}"/>
    <cellStyle name="Normal 6 7 2 2" xfId="42507" xr:uid="{33931904-D437-440D-A2EB-31B512FDEDE3}"/>
    <cellStyle name="Normal 6 7 3" xfId="23738" xr:uid="{B2B98841-98B2-4331-8520-CDD4FEB339BC}"/>
    <cellStyle name="Normal 6 7 4" xfId="23739" xr:uid="{0C5F7E2A-9783-4142-9CE2-30635D43BDA8}"/>
    <cellStyle name="Normal 6 8" xfId="23740" xr:uid="{03DC7114-27DA-40A5-824A-4DD325A262DE}"/>
    <cellStyle name="Normal 6 8 2" xfId="23741" xr:uid="{A3A1EF62-A3F2-4E62-8603-823EA6C091C8}"/>
    <cellStyle name="Normal 6 8 2 2" xfId="42508" xr:uid="{B56F0F26-2F95-41F1-A445-C3480D31D5B2}"/>
    <cellStyle name="Normal 6 8 3" xfId="23742" xr:uid="{A2DA78DC-90BF-40C2-9E3E-8DED8AA4DC81}"/>
    <cellStyle name="Normal 6 8 4" xfId="23743" xr:uid="{DE698B24-3DCF-4908-9739-291345F575E7}"/>
    <cellStyle name="Normal 6 9" xfId="23744" xr:uid="{CDDDE9D1-2806-4995-93FB-1947A55C8257}"/>
    <cellStyle name="Normal 6 9 2" xfId="23745" xr:uid="{3AE0512A-8045-4404-94C9-84FE00BB8D36}"/>
    <cellStyle name="Normal 6 9 2 2" xfId="42509" xr:uid="{9BFC4CA3-12AE-4AC2-A516-734A91FCAC30}"/>
    <cellStyle name="Normal 6 9 3" xfId="23746" xr:uid="{7F1842A6-DC63-4932-9070-636F4CFF1D7E}"/>
    <cellStyle name="Normal 6 9 4" xfId="23747" xr:uid="{A29B674F-4374-41C1-8C6D-B51F5CFAC14B}"/>
    <cellStyle name="Normal 6_ELC" xfId="23748" xr:uid="{317DEF1B-2BF9-487B-ABA9-5A879A2ED77E}"/>
    <cellStyle name="Normal 7" xfId="30" xr:uid="{00000000-0005-0000-0000-00001E000000}"/>
    <cellStyle name="Normal 7 10" xfId="23750" xr:uid="{5CAEEEC3-832C-4BCE-BD2E-EBF22B36EABA}"/>
    <cellStyle name="Normal 7 11" xfId="23751" xr:uid="{AB730AA6-854B-45A1-80DD-2F0D164146EE}"/>
    <cellStyle name="Normal 7 12" xfId="23752" xr:uid="{FB965A1C-951B-4A23-B863-B740E451567F}"/>
    <cellStyle name="Normal 7 13" xfId="23753" xr:uid="{0E16E475-55D1-469A-955B-960DCF82E604}"/>
    <cellStyle name="Normal 7 13 2" xfId="23754" xr:uid="{6FDA0C73-02E6-4690-8918-55257F9BE6A1}"/>
    <cellStyle name="Normal 7 13 3" xfId="23755" xr:uid="{A4DB2BA2-7822-402C-B986-D7563BDF6858}"/>
    <cellStyle name="Normal 7 14" xfId="23756" xr:uid="{D794AF08-4D92-4536-9C99-4222513DF022}"/>
    <cellStyle name="Normal 7 14 2" xfId="23757" xr:uid="{96F24AE3-08FA-49D6-9A21-02283EE77B11}"/>
    <cellStyle name="Normal 7 14 3" xfId="23758" xr:uid="{379DCAD7-340E-4B14-853E-A9B9ADD425CA}"/>
    <cellStyle name="Normal 7 15" xfId="23759" xr:uid="{E91EE219-27D5-4BD1-B938-0B04E9262080}"/>
    <cellStyle name="Normal 7 15 2" xfId="23760" xr:uid="{D6C3D6FA-6A0C-4273-AFEC-E0DA660254DF}"/>
    <cellStyle name="Normal 7 15 3" xfId="23761" xr:uid="{7733DAAD-EE35-4B59-AD11-24C0D4504F5D}"/>
    <cellStyle name="Normal 7 16" xfId="23762" xr:uid="{D3E80F05-5A3E-4D61-AF6F-0259D43536F7}"/>
    <cellStyle name="Normal 7 16 2" xfId="23763" xr:uid="{3CF86DFC-9F4D-4BBB-B75F-57F31B30AE06}"/>
    <cellStyle name="Normal 7 16 3" xfId="23764" xr:uid="{6A53889E-F576-4C57-83EE-8B602B7B0D80}"/>
    <cellStyle name="Normal 7 17" xfId="23765" xr:uid="{A182D2D4-91CB-4907-855C-4549FE77A179}"/>
    <cellStyle name="Normal 7 17 2" xfId="23766" xr:uid="{84FF7BC0-0972-40B5-8844-53751735D91D}"/>
    <cellStyle name="Normal 7 17 3" xfId="23767" xr:uid="{1BBB8DEB-C37C-42B9-8E33-FB7060402169}"/>
    <cellStyle name="Normal 7 18" xfId="23768" xr:uid="{C414983A-DA86-43B0-99C3-D2BF2BBC35FD}"/>
    <cellStyle name="Normal 7 18 2" xfId="23769" xr:uid="{129B86BB-6822-4057-B88D-1B673FD6D1D4}"/>
    <cellStyle name="Normal 7 18 3" xfId="23770" xr:uid="{AC5A018F-8F14-42E1-A0E0-DFF8642627A6}"/>
    <cellStyle name="Normal 7 19" xfId="23771" xr:uid="{7B1319A9-3C63-4993-9532-A4D21C5DE5B6}"/>
    <cellStyle name="Normal 7 2" xfId="23772" xr:uid="{EB646888-07D1-4C67-94F0-BDB4BE332FCF}"/>
    <cellStyle name="Normal 7 2 10" xfId="23773" xr:uid="{593EB32A-15A7-4565-A605-28D01A65B264}"/>
    <cellStyle name="Normal 7 2 10 2" xfId="23774" xr:uid="{A64DEFCC-5172-41B5-97A7-479FE9253DEE}"/>
    <cellStyle name="Normal 7 2 10 3" xfId="23775" xr:uid="{8466F73F-DB0F-4B92-B9F7-C44ECC9193DD}"/>
    <cellStyle name="Normal 7 2 11" xfId="23776" xr:uid="{11F9C713-757A-4A37-82C3-9F11E7C26A26}"/>
    <cellStyle name="Normal 7 2 11 2" xfId="23777" xr:uid="{83F426C0-5D5C-4F21-BF57-1B2260F77303}"/>
    <cellStyle name="Normal 7 2 11 3" xfId="23778" xr:uid="{C4868061-A496-4EF1-9DAB-D95935735A4A}"/>
    <cellStyle name="Normal 7 2 12" xfId="23779" xr:uid="{42FBF469-C26B-49A9-A9CA-8F7A2FECE723}"/>
    <cellStyle name="Normal 7 2 12 2" xfId="23780" xr:uid="{DFE6976F-8516-430C-875D-8E5D5D894365}"/>
    <cellStyle name="Normal 7 2 12 3" xfId="23781" xr:uid="{E5CAE3A0-F0FF-41D8-BC6C-083A22926C61}"/>
    <cellStyle name="Normal 7 2 13" xfId="23782" xr:uid="{DA2A4592-E460-42FD-A3B9-FF857A5C7591}"/>
    <cellStyle name="Normal 7 2 13 2" xfId="23783" xr:uid="{243A58A2-86D8-43DD-AF97-32CC1A437064}"/>
    <cellStyle name="Normal 7 2 13 3" xfId="23784" xr:uid="{733241D5-8D68-4F61-B8DB-68D1A688BFC4}"/>
    <cellStyle name="Normal 7 2 14" xfId="23785" xr:uid="{3F23D961-7656-4BAD-AFA6-3A047FD38E9C}"/>
    <cellStyle name="Normal 7 2 2" xfId="23786" xr:uid="{C911897C-AC93-4216-8ABC-9E5BDAE37955}"/>
    <cellStyle name="Normal 7 2 2 2" xfId="23787" xr:uid="{5632950C-EF99-4DB7-8ACD-23603DD38730}"/>
    <cellStyle name="Normal 7 2 2 2 2" xfId="42408" xr:uid="{5F08923E-AC44-4B89-9F6A-653AD4BAE5C3}"/>
    <cellStyle name="Normal 7 2 2 2 2 2" xfId="42513" xr:uid="{6A064A37-B27D-41FC-B083-19B3B254DBC9}"/>
    <cellStyle name="Normal 7 2 2 2 3" xfId="42512" xr:uid="{4460F569-FCBC-4BBB-AFBE-945E92A0FDE8}"/>
    <cellStyle name="Normal 7 2 2 2 4" xfId="42395" xr:uid="{98D8F98B-DF5E-4C33-8697-1F6049197D09}"/>
    <cellStyle name="Normal 7 2 2 3" xfId="23788" xr:uid="{AAE94969-CF94-4507-9443-67B7A72C5384}"/>
    <cellStyle name="Normal 7 2 2 3 2" xfId="42514" xr:uid="{1FE3FAC5-9A0C-4D59-9FF5-5F8FD43BAFAA}"/>
    <cellStyle name="Normal 7 2 2 4" xfId="23789" xr:uid="{5909C0AA-081C-4C0E-A0A3-5F1F49CF2C3E}"/>
    <cellStyle name="Normal 7 2 3" xfId="23790" xr:uid="{4860E296-F88C-4D9C-B576-72BEF918F8A6}"/>
    <cellStyle name="Normal 7 2 3 2" xfId="23791" xr:uid="{7ADFE487-AF5F-4F72-9997-E1D868A51D34}"/>
    <cellStyle name="Normal 7 2 3 2 2" xfId="42515" xr:uid="{C252FCEA-2BD6-4FC3-8104-4582DFD335FF}"/>
    <cellStyle name="Normal 7 2 3 2 3" xfId="42409" xr:uid="{3F6A95DC-B595-4315-8E2F-D5BBE7F20071}"/>
    <cellStyle name="Normal 7 2 3 3" xfId="23792" xr:uid="{F255F9C6-0296-4773-A684-9270F5821E40}"/>
    <cellStyle name="Normal 7 2 3 4" xfId="23793" xr:uid="{9F2B20A2-2B68-4B97-94D9-3BE7381A8F5C}"/>
    <cellStyle name="Normal 7 2 4" xfId="23794" xr:uid="{0050F56B-F255-4C6C-AF46-2348D325EA4B}"/>
    <cellStyle name="Normal 7 2 4 2" xfId="23795" xr:uid="{3DC41B6C-C3F1-4977-9BEA-543D95F4C556}"/>
    <cellStyle name="Normal 7 2 4 2 2" xfId="42516" xr:uid="{FAF6C329-AD29-4978-B471-2DFA91C3C695}"/>
    <cellStyle name="Normal 7 2 4 3" xfId="23796" xr:uid="{EC89B84E-17C7-4F46-85CD-D2952B1FFC5D}"/>
    <cellStyle name="Normal 7 2 4 4" xfId="23797" xr:uid="{C835B0FC-C617-4857-B8AE-7480A2352A35}"/>
    <cellStyle name="Normal 7 2 5" xfId="23798" xr:uid="{9789CAE4-3497-4575-921A-CB48234DC1BB}"/>
    <cellStyle name="Normal 7 2 5 2" xfId="23799" xr:uid="{04DF733B-E748-45EA-A5E5-806AB480E8EC}"/>
    <cellStyle name="Normal 7 2 5 2 2" xfId="42517" xr:uid="{0507845D-BEB6-4474-B45C-099D0C8DC93F}"/>
    <cellStyle name="Normal 7 2 5 3" xfId="23800" xr:uid="{A5F50945-4E0D-4D32-A0F4-CCED56F7AC6F}"/>
    <cellStyle name="Normal 7 2 5 4" xfId="23801" xr:uid="{B918A96B-3D78-4077-8604-C33F6BACDB88}"/>
    <cellStyle name="Normal 7 2 6" xfId="23802" xr:uid="{EEBE671D-3729-4647-B642-9459329D569E}"/>
    <cellStyle name="Normal 7 2 6 2" xfId="42510" xr:uid="{4F8A0FC3-0E4B-4E9B-BC23-4130ABC56880}"/>
    <cellStyle name="Normal 7 2 7" xfId="23803" xr:uid="{9AAA30A0-6827-49C1-BE08-2E99747D413E}"/>
    <cellStyle name="Normal 7 2 8" xfId="23804" xr:uid="{114D85E7-6903-4C77-AAE9-9BA7DFCF52B3}"/>
    <cellStyle name="Normal 7 2 9" xfId="23805" xr:uid="{51676D96-ED7B-491B-B5D8-110C222006FC}"/>
    <cellStyle name="Normal 7 2 9 2" xfId="23806" xr:uid="{E563CD39-9BA4-491D-A535-FA79F50E21EF}"/>
    <cellStyle name="Normal 7 2 9 3" xfId="23807" xr:uid="{70611ED6-A472-4CE6-B5B8-BD91F37C2520}"/>
    <cellStyle name="Normal 7 2 9 4" xfId="23808" xr:uid="{316512B1-2A17-4104-B43E-CECF192E6693}"/>
    <cellStyle name="Normal 7 2_Scen_XBase" xfId="23809" xr:uid="{FE82AB34-02AB-456A-96AD-72D210FE3BFC}"/>
    <cellStyle name="Normal 7 20" xfId="23749" xr:uid="{72996D21-4D26-4C08-9958-896CFD8AE1EF}"/>
    <cellStyle name="Normal 7 3" xfId="23810" xr:uid="{A301957E-D7ED-45CB-B21E-CB388BEEB352}"/>
    <cellStyle name="Normal 7 3 10" xfId="23811" xr:uid="{B559C1A5-886A-4C53-9C35-201169E6A0DC}"/>
    <cellStyle name="Normal 7 3 10 2" xfId="23812" xr:uid="{0B0DB194-5521-40EB-A18D-7EE11548BE37}"/>
    <cellStyle name="Normal 7 3 10 3" xfId="23813" xr:uid="{366F6338-F837-47C1-A895-25B64CADC95F}"/>
    <cellStyle name="Normal 7 3 11" xfId="23814" xr:uid="{91C0DAA7-8EE5-4A23-811A-84E5E5158C9A}"/>
    <cellStyle name="Normal 7 3 11 2" xfId="23815" xr:uid="{74549677-9B62-4459-A7D3-6ED0AD362547}"/>
    <cellStyle name="Normal 7 3 11 3" xfId="23816" xr:uid="{2F020FF8-D576-4C0B-B2D9-1AB85722A955}"/>
    <cellStyle name="Normal 7 3 12" xfId="23817" xr:uid="{D73F05FE-50CB-4638-86E1-90F58B67C4B2}"/>
    <cellStyle name="Normal 7 3 12 2" xfId="23818" xr:uid="{71A9EE02-95E9-4DB7-B3A6-3AB0E10E1805}"/>
    <cellStyle name="Normal 7 3 12 3" xfId="23819" xr:uid="{F6869849-B26E-4FDA-909E-A5F04ABD22BB}"/>
    <cellStyle name="Normal 7 3 13" xfId="23820" xr:uid="{93A516D0-B9C7-451A-865C-15B3396E4EC9}"/>
    <cellStyle name="Normal 7 3 13 2" xfId="23821" xr:uid="{CD9B48B4-66F2-4D62-B122-A1EBD00008C7}"/>
    <cellStyle name="Normal 7 3 13 3" xfId="23822" xr:uid="{F163A520-153B-4B98-8001-A2E2DBF1EE41}"/>
    <cellStyle name="Normal 7 3 14" xfId="23823" xr:uid="{9C71FF06-0628-4F70-AB4D-CD7A0048E187}"/>
    <cellStyle name="Normal 7 3 14 2" xfId="23824" xr:uid="{6F329353-31CB-4263-9BE6-9030C0950CAB}"/>
    <cellStyle name="Normal 7 3 14 3" xfId="23825" xr:uid="{61CFDC70-E676-42DC-892B-201F6E8E927B}"/>
    <cellStyle name="Normal 7 3 15" xfId="23826" xr:uid="{FE683C3C-5AE0-4CB9-9E21-3D5545397F94}"/>
    <cellStyle name="Normal 7 3 16" xfId="23827" xr:uid="{95968E5A-CE22-4423-A569-D3E9303614CE}"/>
    <cellStyle name="Normal 7 3 2" xfId="23828" xr:uid="{AD9D2F42-82BF-4804-AE6F-E26F0EDED88A}"/>
    <cellStyle name="Normal 7 3 2 2" xfId="23829" xr:uid="{86EDBB47-FFC5-4D41-9628-F9AA6E2A8F26}"/>
    <cellStyle name="Normal 7 3 2 2 2" xfId="42518" xr:uid="{DB52735A-BAED-4244-BF77-37C88E8C4EDD}"/>
    <cellStyle name="Normal 7 3 2 2 3" xfId="42410" xr:uid="{DF8CBFD6-41A7-4D3C-A5DD-8FFEF0A9AE7C}"/>
    <cellStyle name="Normal 7 3 2 3" xfId="23830" xr:uid="{A3B72A3A-B32B-4CE6-AC1F-65EC5307542B}"/>
    <cellStyle name="Normal 7 3 2 4" xfId="23831" xr:uid="{82DEE091-5CB3-4D25-B4D6-EFA86951B670}"/>
    <cellStyle name="Normal 7 3 3" xfId="23832" xr:uid="{A04D18B9-88AF-409C-95A5-FD7E1E93375D}"/>
    <cellStyle name="Normal 7 3 3 2" xfId="23833" xr:uid="{F0C05346-85F4-4E2B-A707-EFF9A5094FC1}"/>
    <cellStyle name="Normal 7 3 3 2 2" xfId="42519" xr:uid="{6FA6B81E-FA47-4063-A77B-3CA0099B2890}"/>
    <cellStyle name="Normal 7 3 3 3" xfId="23834" xr:uid="{45FC1F82-B5C2-4739-A10A-9692D0A4693B}"/>
    <cellStyle name="Normal 7 3 3 4" xfId="23835" xr:uid="{1CA0FDC7-BB59-4B17-AC82-E05E71B4B45C}"/>
    <cellStyle name="Normal 7 3 4" xfId="23836" xr:uid="{34765280-C107-44B1-A0C4-24FC006CDC83}"/>
    <cellStyle name="Normal 7 3 4 2" xfId="23837" xr:uid="{CE541637-7ADB-4FA5-965B-0ACD47AC97BF}"/>
    <cellStyle name="Normal 7 3 4 3" xfId="23838" xr:uid="{1AA3BDD1-8CD3-4DFE-962D-B914E213B9AE}"/>
    <cellStyle name="Normal 7 3 4 4" xfId="23839" xr:uid="{43AF4258-A61C-48F1-A4D3-D4FE93AE48E2}"/>
    <cellStyle name="Normal 7 3 5" xfId="23840" xr:uid="{B8E12045-C962-4401-84EB-BA9F177E3406}"/>
    <cellStyle name="Normal 7 3 5 2" xfId="23841" xr:uid="{42347831-730C-4CD8-B7CB-6527D84C9084}"/>
    <cellStyle name="Normal 7 3 5 3" xfId="23842" xr:uid="{07D35011-6C98-478C-AF56-E739F729955C}"/>
    <cellStyle name="Normal 7 3 5 4" xfId="23843" xr:uid="{7948720D-02B2-42B4-A99A-ED69A5466781}"/>
    <cellStyle name="Normal 7 3 6" xfId="23844" xr:uid="{AA6D45D5-1DE2-4270-824C-61716825CFF7}"/>
    <cellStyle name="Normal 7 3 7" xfId="23845" xr:uid="{44678928-879A-4EBA-ADB4-4D9D1B37DEC1}"/>
    <cellStyle name="Normal 7 3 8" xfId="23846" xr:uid="{43B48664-D92B-4666-A8A4-A1CB9423E9D5}"/>
    <cellStyle name="Normal 7 3 9" xfId="23847" xr:uid="{A9733EDC-94D9-4E85-86D6-E84009AC815F}"/>
    <cellStyle name="Normal 7 4" xfId="23848" xr:uid="{092FC888-4DA3-4E6B-99AF-021C2C586EED}"/>
    <cellStyle name="Normal 7 4 10" xfId="23849" xr:uid="{349836EB-4BA6-4EC1-ABA0-022E1942449D}"/>
    <cellStyle name="Normal 7 4 10 2" xfId="23850" xr:uid="{BC9616EA-A43C-4725-B117-02F5E499773E}"/>
    <cellStyle name="Normal 7 4 11" xfId="23851" xr:uid="{4DBB1160-BDD0-4AF6-8BFE-11A9D02D4540}"/>
    <cellStyle name="Normal 7 4 2" xfId="23852" xr:uid="{31FEA7CE-7C63-4E13-AB67-37164D765828}"/>
    <cellStyle name="Normal 7 4 2 2" xfId="42521" xr:uid="{7AD437F3-A399-4915-8B3F-237625B4690D}"/>
    <cellStyle name="Normal 7 4 2 3" xfId="42411" xr:uid="{9860AC52-E3FF-43F3-8D1F-757FF6D66015}"/>
    <cellStyle name="Normal 7 4 3" xfId="23853" xr:uid="{A83C480B-B8A9-43EE-8D6C-43E13890D896}"/>
    <cellStyle name="Normal 7 4 3 2" xfId="42520" xr:uid="{78A702E6-AA25-45E1-93FB-85A625ECE267}"/>
    <cellStyle name="Normal 7 4 4" xfId="23854" xr:uid="{26FEA87A-59B1-4DF5-B0E4-7C063D99B1A2}"/>
    <cellStyle name="Normal 7 4 5" xfId="23855" xr:uid="{1037E223-7065-4B3A-9314-B0C1A2339C23}"/>
    <cellStyle name="Normal 7 4 6" xfId="23856" xr:uid="{F2340CD6-9834-425C-A67F-8E6BCC347BEE}"/>
    <cellStyle name="Normal 7 4 7" xfId="23857" xr:uid="{584BE68F-A6B0-444D-8463-61D2244644CB}"/>
    <cellStyle name="Normal 7 4 8" xfId="23858" xr:uid="{380B36BA-4DD3-43B3-BEA6-896EE15C689D}"/>
    <cellStyle name="Normal 7 4 9" xfId="23859" xr:uid="{8F5B384F-282B-4527-9824-0E1EF0133FFA}"/>
    <cellStyle name="Normal 7 5" xfId="23860" xr:uid="{788E301D-A865-4D47-A1E1-1002E49FD4E3}"/>
    <cellStyle name="Normal 7 5 10" xfId="23861" xr:uid="{BB24A44C-E72E-4BAD-9736-56BE28F36E3B}"/>
    <cellStyle name="Normal 7 5 11" xfId="23862" xr:uid="{9BC8C50F-7404-4B69-95BA-FC72AAAD3D46}"/>
    <cellStyle name="Normal 7 5 2" xfId="23863" xr:uid="{2A8DD185-818B-49D5-9ADD-5CD63A170B15}"/>
    <cellStyle name="Normal 7 5 2 2" xfId="42522" xr:uid="{25E37382-4410-4BB1-829C-BD24A5CB539C}"/>
    <cellStyle name="Normal 7 5 3" xfId="23864" xr:uid="{14BE183D-D908-4AEB-A722-E01695BFD8C0}"/>
    <cellStyle name="Normal 7 5 4" xfId="23865" xr:uid="{9F03C544-DFD1-4B0C-9186-BC51843EBB6F}"/>
    <cellStyle name="Normal 7 5 5" xfId="23866" xr:uid="{24D62631-6188-4393-B0D7-A96BC6FE1D64}"/>
    <cellStyle name="Normal 7 5 6" xfId="23867" xr:uid="{386FA931-2939-47FD-9CA3-374FB8E89143}"/>
    <cellStyle name="Normal 7 5 7" xfId="23868" xr:uid="{EA4BFCEA-880D-41CC-B0D1-D87F447DDE08}"/>
    <cellStyle name="Normal 7 5 8" xfId="23869" xr:uid="{F03E6229-9C29-4AEC-B9EB-A4482B3C792D}"/>
    <cellStyle name="Normal 7 5 9" xfId="23870" xr:uid="{0F16161E-D89A-4681-9DAB-EE4BECB5600B}"/>
    <cellStyle name="Normal 7 6" xfId="23871" xr:uid="{EBE1E12E-69CB-4990-AE9C-EDD6F1A6CB29}"/>
    <cellStyle name="Normal 7 6 2" xfId="23872" xr:uid="{51EF4960-EEE1-4AE3-8372-B9DC6E13A0E3}"/>
    <cellStyle name="Normal 7 6 3" xfId="23873" xr:uid="{60F653B6-9983-444B-8148-087AEBA55FBC}"/>
    <cellStyle name="Normal 7 6 4" xfId="23874" xr:uid="{9FB7037D-E01B-4C01-8942-04D49C8605B3}"/>
    <cellStyle name="Normal 7 7" xfId="23875" xr:uid="{C57D75BA-5348-4CB3-8DCD-AEFB63406E37}"/>
    <cellStyle name="Normal 7 7 2" xfId="23876" xr:uid="{BFC3B62B-F73E-4CD2-8941-D86F1CA5DE45}"/>
    <cellStyle name="Normal 7 7 3" xfId="23877" xr:uid="{1EA05EDB-75EC-4740-B397-56304325E896}"/>
    <cellStyle name="Normal 7 7 4" xfId="23878" xr:uid="{27F3DD62-B953-4D7B-A359-EEC9A2411148}"/>
    <cellStyle name="Normal 7 8" xfId="23879" xr:uid="{6AE99AEB-4622-491A-AB23-BF406CDBDFDB}"/>
    <cellStyle name="Normal 7 8 2" xfId="42383" xr:uid="{5A0F4904-B9DF-4091-B6C1-47BFC4B88D20}"/>
    <cellStyle name="Normal 7 9" xfId="23880" xr:uid="{47312D27-1FB8-40B3-AEA0-A93F572FE305}"/>
    <cellStyle name="Normal 8" xfId="8" xr:uid="{00000000-0005-0000-0000-00001F000000}"/>
    <cellStyle name="Normal 8 10" xfId="23882" xr:uid="{B5B18BCB-1FEB-41C9-8002-9F372E24E971}"/>
    <cellStyle name="Normal 8 10 2" xfId="23883" xr:uid="{3ED6FF42-06B2-4397-907D-CBD5D47E289C}"/>
    <cellStyle name="Normal 8 10 3" xfId="23884" xr:uid="{7285CEC0-840E-4899-AE3C-D08946F1BF20}"/>
    <cellStyle name="Normal 8 11" xfId="23885" xr:uid="{DF46BC5D-C0BD-42AD-9CDC-B14107CB01D6}"/>
    <cellStyle name="Normal 8 12" xfId="23886" xr:uid="{D4AD7667-6F26-46AC-9CC2-A874B2D55141}"/>
    <cellStyle name="Normal 8 13" xfId="23887" xr:uid="{5E9DA00E-B92F-462E-A979-B9BDFCE643D5}"/>
    <cellStyle name="Normal 8 13 2" xfId="23888" xr:uid="{53AB0AF1-9FAF-4925-A8C9-66F60BAF0D75}"/>
    <cellStyle name="Normal 8 14" xfId="23889" xr:uid="{B85D1F18-857B-423C-A813-7E31168B6731}"/>
    <cellStyle name="Normal 8 14 2" xfId="23890" xr:uid="{479C5A8F-E0B2-4F26-A7D1-B863CAA922CB}"/>
    <cellStyle name="Normal 8 14 3" xfId="23891" xr:uid="{D24F39E4-7E82-40D9-AAF2-7122E3267089}"/>
    <cellStyle name="Normal 8 15" xfId="23892" xr:uid="{B46E0937-0635-401C-AAC4-3C93F0A07067}"/>
    <cellStyle name="Normal 8 15 2" xfId="23893" xr:uid="{79302B9A-1803-4241-B225-F1A7D5F8464B}"/>
    <cellStyle name="Normal 8 15 3" xfId="23894" xr:uid="{39AAF8FF-84B8-432D-A678-85C8A29DC6CB}"/>
    <cellStyle name="Normal 8 16" xfId="23895" xr:uid="{166CF411-1C3D-4CB6-8839-DE93992EDDF4}"/>
    <cellStyle name="Normal 8 16 2" xfId="23896" xr:uid="{620656A1-83BA-4FCF-A251-F0AC5817990B}"/>
    <cellStyle name="Normal 8 16 3" xfId="23897" xr:uid="{F6024139-A737-48EF-A703-8626937D521E}"/>
    <cellStyle name="Normal 8 17" xfId="23898" xr:uid="{4D0D4163-4C8A-484B-BAEC-7019DC706FEB}"/>
    <cellStyle name="Normal 8 17 2" xfId="23899" xr:uid="{AEA26E8A-49CF-4606-887F-8189ADA8E1A0}"/>
    <cellStyle name="Normal 8 17 3" xfId="23900" xr:uid="{DA20CD76-70BD-4753-8C97-C1D6BFDB672E}"/>
    <cellStyle name="Normal 8 18" xfId="23901" xr:uid="{C635D1F1-FFCC-4051-AB02-E31C02BCEFA1}"/>
    <cellStyle name="Normal 8 18 2" xfId="23902" xr:uid="{108E8C28-02C2-4F66-A4F0-5A81CAD605C9}"/>
    <cellStyle name="Normal 8 18 3" xfId="23903" xr:uid="{2C3C1920-C627-4CDE-89C1-B12CA4BCD764}"/>
    <cellStyle name="Normal 8 19" xfId="23904" xr:uid="{5B595181-F07F-4CC5-9D7A-0F75E9520106}"/>
    <cellStyle name="Normal 8 19 2" xfId="23905" xr:uid="{2E1EC1BB-6D76-489A-A088-D3E650C8F964}"/>
    <cellStyle name="Normal 8 19 3" xfId="23906" xr:uid="{8EFEA033-63FC-4022-831E-F1732762E644}"/>
    <cellStyle name="Normal 8 2" xfId="23907" xr:uid="{11745BE8-3B10-4A3D-89B5-F64FDEEE3A19}"/>
    <cellStyle name="Normal 8 2 10" xfId="23908" xr:uid="{FBD38931-58B1-402D-960F-560DDDAB2A33}"/>
    <cellStyle name="Normal 8 2 10 2" xfId="23909" xr:uid="{BE78325D-3622-46AC-8329-E91013E5BC25}"/>
    <cellStyle name="Normal 8 2 10 3" xfId="23910" xr:uid="{DC44C9C5-BC66-40A5-A10B-06C5ED90A454}"/>
    <cellStyle name="Normal 8 2 11" xfId="23911" xr:uid="{24F2D63F-4A5A-4123-A6EE-C1500469F939}"/>
    <cellStyle name="Normal 8 2 11 2" xfId="23912" xr:uid="{AD41B6A9-2FD0-4EE9-84CD-F674790AD094}"/>
    <cellStyle name="Normal 8 2 11 3" xfId="23913" xr:uid="{2C93DB24-D07C-4A68-8871-F219BA673844}"/>
    <cellStyle name="Normal 8 2 12" xfId="23914" xr:uid="{98646328-E43D-47AD-84E3-40BE9E0751AD}"/>
    <cellStyle name="Normal 8 2 12 2" xfId="23915" xr:uid="{D5D6F680-E8BF-45B0-BBCA-B2287984CAB3}"/>
    <cellStyle name="Normal 8 2 12 3" xfId="23916" xr:uid="{60256240-F230-4B54-B83D-B5EC322A5089}"/>
    <cellStyle name="Normal 8 2 13" xfId="23917" xr:uid="{C7CBDBA9-1DD5-4CFA-BB64-2865EC9B6B6A}"/>
    <cellStyle name="Normal 8 2 13 2" xfId="23918" xr:uid="{B5268790-40BD-4B2E-8061-0FC236109958}"/>
    <cellStyle name="Normal 8 2 13 3" xfId="23919" xr:uid="{89B9423C-5C9A-4BA9-95FE-748539D3CECD}"/>
    <cellStyle name="Normal 8 2 14" xfId="23920" xr:uid="{EF6DAA72-7537-4017-B862-2DEF9BA0BC13}"/>
    <cellStyle name="Normal 8 2 14 2" xfId="23921" xr:uid="{B5E4D1DD-C119-40E5-ACD4-FF53564E7966}"/>
    <cellStyle name="Normal 8 2 14 3" xfId="23922" xr:uid="{E0520CAF-D169-4B88-AF84-A3C3F069AA14}"/>
    <cellStyle name="Normal 8 2 15" xfId="23923" xr:uid="{9FA0E62D-9C62-4987-9AEF-BAEB6C63B00C}"/>
    <cellStyle name="Normal 8 2 15 2" xfId="23924" xr:uid="{A1E480F8-E330-40CE-93BA-A14BC49E4751}"/>
    <cellStyle name="Normal 8 2 15 3" xfId="23925" xr:uid="{989DCA65-9000-4C07-A86C-17A4965B9A90}"/>
    <cellStyle name="Normal 8 2 16" xfId="23926" xr:uid="{3D1BE852-DA37-4E20-A19C-C4219A6FAB6E}"/>
    <cellStyle name="Normal 8 2 16 2" xfId="23927" xr:uid="{705D5542-8DA7-41B6-943A-D15F6D30D0A8}"/>
    <cellStyle name="Normal 8 2 16 3" xfId="23928" xr:uid="{8E9DDC6F-1D54-4B90-A775-F24920900126}"/>
    <cellStyle name="Normal 8 2 17" xfId="23929" xr:uid="{053A66E1-A374-4589-A756-7964980262B0}"/>
    <cellStyle name="Normal 8 2 17 2" xfId="23930" xr:uid="{74372F7A-3787-4100-A74B-B2EF88EE49DF}"/>
    <cellStyle name="Normal 8 2 17 3" xfId="23931" xr:uid="{09CD3F6F-DDE0-4D5F-BE2C-E4254236C761}"/>
    <cellStyle name="Normal 8 2 18" xfId="23932" xr:uid="{7E8D0112-CF59-487D-BC33-BD7995029422}"/>
    <cellStyle name="Normal 8 2 2" xfId="23933" xr:uid="{087E03B0-E491-452E-AC2C-4CA811628EC2}"/>
    <cellStyle name="Normal 8 2 2 2" xfId="23934" xr:uid="{9461CB7B-EB3E-4848-83B7-3EC77D4EFB32}"/>
    <cellStyle name="Normal 8 2 3" xfId="23935" xr:uid="{762D8B5C-0AC1-44AF-A89D-C6100DC31166}"/>
    <cellStyle name="Normal 8 2 4" xfId="23936" xr:uid="{0149D943-1AE2-411F-AF5E-122739BDAAA4}"/>
    <cellStyle name="Normal 8 2 5" xfId="23937" xr:uid="{7AEFD616-609C-4EC4-95BA-A6DD7382A709}"/>
    <cellStyle name="Normal 8 2 6" xfId="23938" xr:uid="{ECF55791-C1F0-4685-A3FA-8268227D9350}"/>
    <cellStyle name="Normal 8 2 7" xfId="23939" xr:uid="{45ED5346-1702-4565-A331-BE84E197DA22}"/>
    <cellStyle name="Normal 8 2 8" xfId="23940" xr:uid="{00BB00CC-EEBF-4CA0-849D-B9CD51BD9D9C}"/>
    <cellStyle name="Normal 8 2 8 2" xfId="23941" xr:uid="{BF600D1B-A5A9-47E4-A22F-BC5AB6B2E04C}"/>
    <cellStyle name="Normal 8 2 9" xfId="23942" xr:uid="{74E9556F-562D-4C43-9C60-AFEC1131FFA5}"/>
    <cellStyle name="Normal 8 2 9 2" xfId="23943" xr:uid="{537B42F3-3E6B-442F-972F-00A6E588F9E5}"/>
    <cellStyle name="Normal 8 2 9 3" xfId="23944" xr:uid="{159029AE-4EA1-4197-8DC1-4AFB9D276FF8}"/>
    <cellStyle name="Normal 8 20" xfId="23945" xr:uid="{5AECB635-6FAE-4BCE-8DB7-7DC60E8DCA58}"/>
    <cellStyle name="Normal 8 20 2" xfId="23946" xr:uid="{D96433B1-FF5E-44E6-B780-28891A2DF771}"/>
    <cellStyle name="Normal 8 20 3" xfId="23947" xr:uid="{86F96BA4-9539-4311-921B-8414935FE798}"/>
    <cellStyle name="Normal 8 21" xfId="23948" xr:uid="{CB852D63-4E9F-403F-9E0F-E9884964AC83}"/>
    <cellStyle name="Normal 8 21 2" xfId="23949" xr:uid="{244F3B4D-229F-44BA-BE13-B26B6FE42C2A}"/>
    <cellStyle name="Normal 8 21 3" xfId="23950" xr:uid="{14CA2207-24EB-41FA-9C3D-DF135EA7E07A}"/>
    <cellStyle name="Normal 8 22" xfId="23951" xr:uid="{F194B32F-981F-4D1E-BD6A-E5507C2A2610}"/>
    <cellStyle name="Normal 8 22 2" xfId="23952" xr:uid="{6983A31B-A0CC-4B8C-98D4-63449AD3C13A}"/>
    <cellStyle name="Normal 8 22 3" xfId="23953" xr:uid="{19410335-F579-4EB2-BB12-67585015BE89}"/>
    <cellStyle name="Normal 8 23" xfId="23954" xr:uid="{1A782EF8-023C-4A42-AF5A-DA4049F6F337}"/>
    <cellStyle name="Normal 8 24" xfId="23881" xr:uid="{BFE1FB17-E30E-4544-BE8F-054358BDB07A}"/>
    <cellStyle name="Normal 8 3" xfId="23955" xr:uid="{17B07209-F095-418B-82B5-1BCCFD2EA1BE}"/>
    <cellStyle name="Normal 8 3 10" xfId="23956" xr:uid="{F1583712-F751-4851-B067-EBD1C2081EF5}"/>
    <cellStyle name="Normal 8 3 10 2" xfId="23957" xr:uid="{71F96E02-349F-4590-9933-9B7A5E8E2D26}"/>
    <cellStyle name="Normal 8 3 10 3" xfId="23958" xr:uid="{C0FC929A-C69E-4928-BD18-1B39F59E3E35}"/>
    <cellStyle name="Normal 8 3 11" xfId="23959" xr:uid="{27E341B4-2F26-4A8C-8B6F-482E99734C71}"/>
    <cellStyle name="Normal 8 3 11 2" xfId="23960" xr:uid="{70E21CEE-F5BB-4585-85F2-47872CB5EBD8}"/>
    <cellStyle name="Normal 8 3 11 3" xfId="23961" xr:uid="{B379A76D-D09C-48EE-965D-57CA99C4BC55}"/>
    <cellStyle name="Normal 8 3 12" xfId="23962" xr:uid="{7208C416-8583-4EBD-B1CD-B0B970DD7F86}"/>
    <cellStyle name="Normal 8 3 12 2" xfId="23963" xr:uid="{FECDDC2F-F5F6-4B87-A60F-80C98FD276B1}"/>
    <cellStyle name="Normal 8 3 12 3" xfId="23964" xr:uid="{1FF836D1-0DDB-4392-B6CC-C64C6211F792}"/>
    <cellStyle name="Normal 8 3 13" xfId="23965" xr:uid="{F45279CC-349F-462F-99AC-859E293DA773}"/>
    <cellStyle name="Normal 8 3 13 2" xfId="23966" xr:uid="{BA7E79FF-4D21-425C-A3A7-C9D1EE43A79C}"/>
    <cellStyle name="Normal 8 3 13 3" xfId="23967" xr:uid="{CE90647E-A5B9-4966-AE9C-87AE0F677AD5}"/>
    <cellStyle name="Normal 8 3 14" xfId="23968" xr:uid="{08E7CC1B-3E89-4B51-A4A8-3E204433383D}"/>
    <cellStyle name="Normal 8 3 14 2" xfId="23969" xr:uid="{F45615EA-9BBC-4BB8-948F-AA17DCEAF5ED}"/>
    <cellStyle name="Normal 8 3 14 3" xfId="23970" xr:uid="{4A7A3DDB-F701-41D4-9F4C-FBF6C295D2A8}"/>
    <cellStyle name="Normal 8 3 15" xfId="23971" xr:uid="{2BE16913-B62E-443D-8C6F-45D62383B7F7}"/>
    <cellStyle name="Normal 8 3 15 2" xfId="23972" xr:uid="{E8E79F47-01A7-4CBF-9BB5-6312FE35B257}"/>
    <cellStyle name="Normal 8 3 15 3" xfId="23973" xr:uid="{7B6DE45C-DF4D-458F-B3EC-F15EF73D4607}"/>
    <cellStyle name="Normal 8 3 16" xfId="23974" xr:uid="{A7F88B1C-DEE6-46EB-8A64-C84BA49FFAD4}"/>
    <cellStyle name="Normal 8 3 16 2" xfId="23975" xr:uid="{A4212D01-6F07-4402-9A16-A281BD7682A4}"/>
    <cellStyle name="Normal 8 3 16 3" xfId="23976" xr:uid="{B7892BDE-65E9-405C-8379-A7F92D80DFE2}"/>
    <cellStyle name="Normal 8 3 17" xfId="23977" xr:uid="{6D742ABA-F47D-4C65-BC67-A4DEE7226A11}"/>
    <cellStyle name="Normal 8 3 17 2" xfId="23978" xr:uid="{40C014B5-EC4F-4EC9-83C0-1CDF1727DF7D}"/>
    <cellStyle name="Normal 8 3 17 3" xfId="23979" xr:uid="{AFF2E743-446B-444E-8E28-FFD144D203D0}"/>
    <cellStyle name="Normal 8 3 18" xfId="42464" xr:uid="{F2AE8BCE-1E0C-46FD-A56C-D95C1B8BF6C5}"/>
    <cellStyle name="Normal 8 3 2" xfId="23980" xr:uid="{2788613E-336D-486F-9435-190F6295930E}"/>
    <cellStyle name="Normal 8 3 2 2" xfId="23981" xr:uid="{1BC4F182-D8A5-473C-9349-BBFB0A564397}"/>
    <cellStyle name="Normal 8 3 3" xfId="23982" xr:uid="{F280E128-3402-4D27-A338-9215208E5E26}"/>
    <cellStyle name="Normal 8 3 4" xfId="23983" xr:uid="{C5C90B91-4936-45A0-88E8-D3C62CBFC4B5}"/>
    <cellStyle name="Normal 8 3 5" xfId="23984" xr:uid="{E3EFF5FE-AFFB-4E57-80AB-D092D471C371}"/>
    <cellStyle name="Normal 8 3 6" xfId="23985" xr:uid="{0DACB292-5C31-4074-B7A6-FC314A93F58E}"/>
    <cellStyle name="Normal 8 3 7" xfId="23986" xr:uid="{74E88203-AF54-4DF2-87FC-540155011415}"/>
    <cellStyle name="Normal 8 3 8" xfId="23987" xr:uid="{416E8CC3-5E41-4E22-86F7-515F083485FD}"/>
    <cellStyle name="Normal 8 3 8 2" xfId="23988" xr:uid="{D4DAF8BF-BB37-40BD-88E7-617B31888875}"/>
    <cellStyle name="Normal 8 3 9" xfId="23989" xr:uid="{B95D6761-472C-4AAB-A92B-F4EC88901957}"/>
    <cellStyle name="Normal 8 3 9 2" xfId="23990" xr:uid="{E14C7D03-3EAC-4415-87CE-317F6A2BE668}"/>
    <cellStyle name="Normal 8 3 9 3" xfId="23991" xr:uid="{B2586F60-65C5-47C1-A044-D721C8A6A388}"/>
    <cellStyle name="Normal 8 4" xfId="23992" xr:uid="{59BB16BE-29DB-4BBE-A530-78853661AE44}"/>
    <cellStyle name="Normal 8 4 2" xfId="23993" xr:uid="{8CDCAD8D-75B4-44EF-8D36-B98430EEE87B}"/>
    <cellStyle name="Normal 8 4 2 2" xfId="23994" xr:uid="{851C1AA8-52F5-4E9D-B3C0-94A03E54AD87}"/>
    <cellStyle name="Normal 8 4 3" xfId="23995" xr:uid="{CDC714A3-A7C1-4A4A-A54D-73511F5A9BD5}"/>
    <cellStyle name="Normal 8 4 4" xfId="23996" xr:uid="{7F120B46-9FE0-4D2D-92E3-8FE6F00455B0}"/>
    <cellStyle name="Normal 8 4 5" xfId="23997" xr:uid="{B2FC8458-773A-4D49-B218-4909F8AF3F11}"/>
    <cellStyle name="Normal 8 4 6" xfId="23998" xr:uid="{38C3EFE1-45D1-4872-9BA2-4E058F14AAEA}"/>
    <cellStyle name="Normal 8 4 7" xfId="23999" xr:uid="{4C191915-BD64-4E11-A56C-77228A4FDFDE}"/>
    <cellStyle name="Normal 8 4 8" xfId="24000" xr:uid="{E0769AFE-5D87-4478-BF76-15D668339954}"/>
    <cellStyle name="Normal 8 4 8 2" xfId="24001" xr:uid="{254D4516-ECA4-40C5-AB3D-BF458FA84FC4}"/>
    <cellStyle name="Normal 8 4 9" xfId="24002" xr:uid="{037FC43A-38AE-45B8-AAAC-19509B7B13BA}"/>
    <cellStyle name="Normal 8 5" xfId="24003" xr:uid="{21CA1ACB-6A31-4D91-A33E-9663B8B7D393}"/>
    <cellStyle name="Normal 8 5 2" xfId="24004" xr:uid="{E9D54E75-9148-4A17-A6BE-EE78CE735C4B}"/>
    <cellStyle name="Normal 8 5 2 2" xfId="24005" xr:uid="{2965A87C-0D67-4CF7-8F69-86A6C350DD9A}"/>
    <cellStyle name="Normal 8 5 3" xfId="24006" xr:uid="{AD0B06D9-6DD5-48B4-8819-8F479D5FA8DD}"/>
    <cellStyle name="Normal 8 5 4" xfId="24007" xr:uid="{C5497414-BB8A-46F4-83A9-C090F3AE0237}"/>
    <cellStyle name="Normal 8 5 5" xfId="24008" xr:uid="{21D7FA5A-2323-4085-9925-B3C27EDB6D66}"/>
    <cellStyle name="Normal 8 5 6" xfId="24009" xr:uid="{A80BD164-5342-491D-B45E-D5F95C964A25}"/>
    <cellStyle name="Normal 8 5 7" xfId="24010" xr:uid="{E9D0CECE-70FE-4CD2-B196-F0C133AC1138}"/>
    <cellStyle name="Normal 8 5 8" xfId="24011" xr:uid="{E9BC77DD-3291-4768-9D9C-86BB693EC59E}"/>
    <cellStyle name="Normal 8 5 8 2" xfId="24012" xr:uid="{4A3F10BC-24F6-4FC7-9237-DE7CA36EBE5E}"/>
    <cellStyle name="Normal 8 6" xfId="24013" xr:uid="{0B2FE296-9C6C-47C2-B686-9A3DBC4852E4}"/>
    <cellStyle name="Normal 8 6 2" xfId="24014" xr:uid="{66D1ABA2-BA20-4227-A150-E836D6332FC1}"/>
    <cellStyle name="Normal 8 6 2 2" xfId="24015" xr:uid="{E153B0D9-7987-453E-8B8B-53FB4E305616}"/>
    <cellStyle name="Normal 8 6 3" xfId="24016" xr:uid="{74C27195-4CEB-479D-9DC2-DB2602A48F6B}"/>
    <cellStyle name="Normal 8 6 4" xfId="24017" xr:uid="{02D7E10E-9056-4141-9A99-E6FDC6823D95}"/>
    <cellStyle name="Normal 8 6 5" xfId="24018" xr:uid="{CE34356B-E32C-44C0-ADAE-E5DF105A5B9A}"/>
    <cellStyle name="Normal 8 6 6" xfId="24019" xr:uid="{7F32A596-D5B2-4C8A-BDC6-648A2E769167}"/>
    <cellStyle name="Normal 8 6 7" xfId="24020" xr:uid="{E738CAD1-3674-4FBC-9F40-CCB13D79EB2C}"/>
    <cellStyle name="Normal 8 6 8" xfId="24021" xr:uid="{400E7E34-82A6-44E4-88F1-2006196C2184}"/>
    <cellStyle name="Normal 8 6 8 2" xfId="24022" xr:uid="{93138BDB-FEBE-4C1A-AC6D-FED7FD83C4F3}"/>
    <cellStyle name="Normal 8 7" xfId="24023" xr:uid="{C0F565C0-D3A2-4CB2-A9F5-44327B5B2680}"/>
    <cellStyle name="Normal 8 7 2" xfId="24024" xr:uid="{32D9781F-3860-4C63-A5BC-3631290847DF}"/>
    <cellStyle name="Normal 8 8" xfId="24025" xr:uid="{95B7113C-5A3F-4ECA-B4DC-85433563B9AA}"/>
    <cellStyle name="Normal 8 8 2" xfId="24026" xr:uid="{F8AC139E-2DC0-45E2-A204-1C534AFD1ED8}"/>
    <cellStyle name="Normal 8 9" xfId="24027" xr:uid="{C92E3E90-E23F-4880-BEA6-13A79756B91E}"/>
    <cellStyle name="Normal 8 9 2" xfId="24028" xr:uid="{4766E2A2-99E7-4518-ABFC-DDBFC7BD40C3}"/>
    <cellStyle name="Normal 9" xfId="24029" xr:uid="{894C6E21-82E4-4431-8FE3-B5F2725CBCB2}"/>
    <cellStyle name="Normal 9 10" xfId="24030" xr:uid="{520038C7-5FD0-436C-AD95-7494E69F053F}"/>
    <cellStyle name="Normal 9 11" xfId="24031" xr:uid="{718BFDC9-4A12-47CA-867D-CE7C8FFFA907}"/>
    <cellStyle name="Normal 9 12" xfId="24032" xr:uid="{747F007B-46E4-40F6-8A22-F448C8DAF931}"/>
    <cellStyle name="Normal 9 12 2" xfId="24033" xr:uid="{52EEBE9D-E163-4BE3-93BC-ED53725BE1A7}"/>
    <cellStyle name="Normal 9 12 2 2" xfId="24034" xr:uid="{784B0A50-DAA7-4C04-BAA8-56468A2DA4DB}"/>
    <cellStyle name="Normal 9 12 2 3" xfId="24035" xr:uid="{DCED3620-EDAE-4B15-8605-559AE4E1545A}"/>
    <cellStyle name="Normal 9 12 3" xfId="24036" xr:uid="{3AC24CFD-D156-4C49-B515-9737E9778509}"/>
    <cellStyle name="Normal 9 12 3 2" xfId="24037" xr:uid="{173EA66E-154E-4A87-BABE-B322712C3FE1}"/>
    <cellStyle name="Normal 9 12 4" xfId="24038" xr:uid="{9B1948D1-187D-4916-9FFB-42252DE85D3F}"/>
    <cellStyle name="Normal 9 13" xfId="24039" xr:uid="{6C17BA36-B9C5-49F5-889D-937280CA0225}"/>
    <cellStyle name="Normal 9 13 2" xfId="24040" xr:uid="{85823298-A88A-48ED-9682-32E45E1CBEAA}"/>
    <cellStyle name="Normal 9 13 3" xfId="24041" xr:uid="{F84AF980-5E25-4EC4-A1BA-CD0F61ECD374}"/>
    <cellStyle name="Normal 9 13 4" xfId="24042" xr:uid="{5AD2FF10-0261-4D02-91AD-CD013F593ECF}"/>
    <cellStyle name="Normal 9 14" xfId="24043" xr:uid="{7340BC00-8A58-4A01-91C3-B4D27BBFE314}"/>
    <cellStyle name="Normal 9 14 2" xfId="24044" xr:uid="{039BC4AD-A8C6-4F8F-9A09-99D966A8D4B4}"/>
    <cellStyle name="Normal 9 14 3" xfId="24045" xr:uid="{4FC7A3DE-A007-4598-BCC8-9A8257607AA0}"/>
    <cellStyle name="Normal 9 15" xfId="24046" xr:uid="{16BB7D20-DF5D-4A5A-AA76-36EA22FA7743}"/>
    <cellStyle name="Normal 9 15 2" xfId="24047" xr:uid="{4B98F376-B303-4761-B189-86F0B98F9856}"/>
    <cellStyle name="Normal 9 15 3" xfId="24048" xr:uid="{BFCC3139-42CE-4B20-BFE7-653DEFC51EF2}"/>
    <cellStyle name="Normal 9 16" xfId="24049" xr:uid="{56A88CC1-C903-4B2C-BA6F-3DE24973DE39}"/>
    <cellStyle name="Normal 9 16 2" xfId="24050" xr:uid="{6019F69D-7DA2-4F3A-AF46-37250FCEE2EA}"/>
    <cellStyle name="Normal 9 16 3" xfId="24051" xr:uid="{18537B17-9902-43B1-9052-AE442C1C6946}"/>
    <cellStyle name="Normal 9 17" xfId="24052" xr:uid="{16679A5C-793B-4ACA-B60F-8755CAF80EAD}"/>
    <cellStyle name="Normal 9 17 2" xfId="24053" xr:uid="{72B12C8A-E32A-4D9C-A213-E76CDA5B27CC}"/>
    <cellStyle name="Normal 9 17 3" xfId="24054" xr:uid="{DC3AE85E-E975-40E9-AB4D-B6298A436214}"/>
    <cellStyle name="Normal 9 18" xfId="24055" xr:uid="{27A9A565-47AC-4F1C-B62B-0687ECBD11BD}"/>
    <cellStyle name="Normal 9 18 2" xfId="24056" xr:uid="{6FAE6827-881B-43A9-886C-212C62436D70}"/>
    <cellStyle name="Normal 9 18 3" xfId="24057" xr:uid="{FB821319-241E-4E12-916C-E7F4F1951682}"/>
    <cellStyle name="Normal 9 19" xfId="24058" xr:uid="{6348BA14-0F70-4DA8-B46F-378853859D2D}"/>
    <cellStyle name="Normal 9 19 2" xfId="24059" xr:uid="{B3643877-151E-485E-AD75-9DBACA76F6DF}"/>
    <cellStyle name="Normal 9 19 3" xfId="24060" xr:uid="{BA03A533-FA1A-4FE0-8918-4126E87E1A5B}"/>
    <cellStyle name="Normal 9 2" xfId="24061" xr:uid="{DC5FDB32-F06E-4DDA-9D00-71576A148F28}"/>
    <cellStyle name="Normal 9 2 10" xfId="24062" xr:uid="{DB8D8244-4A4D-4D52-A996-0D54C77A043F}"/>
    <cellStyle name="Normal 9 2 10 2" xfId="24063" xr:uid="{60FA0263-A364-431D-8BF7-BB07412C86E0}"/>
    <cellStyle name="Normal 9 2 10 3" xfId="24064" xr:uid="{8ABB8DA2-0AAF-466C-89A3-2424731916B6}"/>
    <cellStyle name="Normal 9 2 11" xfId="24065" xr:uid="{5750BF18-984F-453B-9884-90D4E7B94190}"/>
    <cellStyle name="Normal 9 2 11 2" xfId="24066" xr:uid="{CE5A236F-A356-46D0-A598-883394BB130D}"/>
    <cellStyle name="Normal 9 2 11 3" xfId="24067" xr:uid="{0271C46C-061E-493A-BB51-F6BA1905B916}"/>
    <cellStyle name="Normal 9 2 12" xfId="24068" xr:uid="{6D70A512-9DBB-4945-B79E-6988391FA88C}"/>
    <cellStyle name="Normal 9 2 12 2" xfId="24069" xr:uid="{C20B32A4-A61D-4CF2-B3A5-EC085D3012DE}"/>
    <cellStyle name="Normal 9 2 12 3" xfId="24070" xr:uid="{6BC8544E-A073-44E6-A3E5-98601D8F0E7A}"/>
    <cellStyle name="Normal 9 2 13" xfId="24071" xr:uid="{E7ACED6B-53F1-4292-90FA-B1E171C0862F}"/>
    <cellStyle name="Normal 9 2 13 2" xfId="24072" xr:uid="{9213F5AF-22E1-4DE8-8DBF-E991844B6642}"/>
    <cellStyle name="Normal 9 2 13 3" xfId="24073" xr:uid="{7FAF49BD-D971-448F-B5E9-EE146A77EFB9}"/>
    <cellStyle name="Normal 9 2 14" xfId="24074" xr:uid="{AFCFF61D-D1AA-49AF-B9A9-5C757FB169C6}"/>
    <cellStyle name="Normal 9 2 14 2" xfId="24075" xr:uid="{4B0B4221-0C80-4033-ADDB-D25AB3D0D4E4}"/>
    <cellStyle name="Normal 9 2 14 3" xfId="24076" xr:uid="{98479026-F82B-4BAE-BF2B-30D356F78E38}"/>
    <cellStyle name="Normal 9 2 15" xfId="24077" xr:uid="{3BEF3FB6-4A55-4198-BFC2-BBAAE724E577}"/>
    <cellStyle name="Normal 9 2 15 2" xfId="24078" xr:uid="{8F3867A2-6B61-4EEA-BB01-2F5FADC11611}"/>
    <cellStyle name="Normal 9 2 15 3" xfId="24079" xr:uid="{94FA8925-C266-4FDD-89A6-3F8F5F767314}"/>
    <cellStyle name="Normal 9 2 16" xfId="24080" xr:uid="{1B6BE078-D2E6-42DD-B884-B7405D1AAB00}"/>
    <cellStyle name="Normal 9 2 16 2" xfId="24081" xr:uid="{675D80D9-96E1-47AE-B01D-906B1FD9DDFF}"/>
    <cellStyle name="Normal 9 2 16 3" xfId="24082" xr:uid="{6191A359-E2BA-47F9-8DC0-EC6FD407858B}"/>
    <cellStyle name="Normal 9 2 17" xfId="24083" xr:uid="{BEFB2A47-7E1E-4F5D-99C9-A58E27A80B71}"/>
    <cellStyle name="Normal 9 2 17 2" xfId="24084" xr:uid="{564CEB18-08EA-4DAE-8016-5FF215DB642A}"/>
    <cellStyle name="Normal 9 2 17 3" xfId="24085" xr:uid="{AAECAFD6-79BB-4F78-8254-109807742A41}"/>
    <cellStyle name="Normal 9 2 18" xfId="24086" xr:uid="{F84B38B3-A23C-4629-8886-D6C320F062B7}"/>
    <cellStyle name="Normal 9 2 18 2" xfId="24087" xr:uid="{5A7E84D1-54DF-41A8-BB90-33F37541F540}"/>
    <cellStyle name="Normal 9 2 18 3" xfId="24088" xr:uid="{1444BE42-4250-45B2-A2B9-6077760AAC7F}"/>
    <cellStyle name="Normal 9 2 19" xfId="24089" xr:uid="{D219203C-2AA8-4F90-85D4-80FECA0628BB}"/>
    <cellStyle name="Normal 9 2 2" xfId="24090" xr:uid="{A314EE96-8DD0-4868-9A0C-DAB4A3014705}"/>
    <cellStyle name="Normal 9 2 2 2" xfId="24091" xr:uid="{10691983-325F-4D66-A879-10BB54E8C8C9}"/>
    <cellStyle name="Normal 9 2 3" xfId="24092" xr:uid="{267C0C89-5E16-4599-B39B-9760586E82C0}"/>
    <cellStyle name="Normal 9 2 4" xfId="24093" xr:uid="{8EA33300-8717-483E-B79D-A84B3F4CC718}"/>
    <cellStyle name="Normal 9 2 5" xfId="24094" xr:uid="{A8D78719-8B70-4ADB-8FBB-AE521ED9F048}"/>
    <cellStyle name="Normal 9 2 6" xfId="24095" xr:uid="{8625F98F-4E22-4075-B7E0-41B237EAB276}"/>
    <cellStyle name="Normal 9 2 7" xfId="24096" xr:uid="{8D5F8434-993F-431E-9C45-DBEA0D4AE338}"/>
    <cellStyle name="Normal 9 2 8" xfId="24097" xr:uid="{0DAFF762-14C9-4536-99F4-DB6806C87D7D}"/>
    <cellStyle name="Normal 9 2 8 2" xfId="24098" xr:uid="{0982E6BB-8B34-46EA-9659-E38B84E52325}"/>
    <cellStyle name="Normal 9 2 9" xfId="24099" xr:uid="{8EC2B170-875E-4011-B798-4CC7BF564483}"/>
    <cellStyle name="Normal 9 2 9 2" xfId="24100" xr:uid="{7FC32FEB-0AFF-441E-8650-FA50E8C924A2}"/>
    <cellStyle name="Normal 9 2 9 2 2" xfId="24101" xr:uid="{C79D430F-435A-4290-B635-B29E6480B01E}"/>
    <cellStyle name="Normal 9 2 9 2 3" xfId="24102" xr:uid="{B42CEC9C-3872-4E3C-B1F0-C39CD15942FF}"/>
    <cellStyle name="Normal 9 2 9 3" xfId="24103" xr:uid="{34DAFE59-64DD-4D7C-B40F-CCADF2875426}"/>
    <cellStyle name="Normal 9 2 9 4" xfId="24104" xr:uid="{411BDC77-483F-4E25-851A-876E7B4D9B63}"/>
    <cellStyle name="Normal 9 20" xfId="24105" xr:uid="{FA79FAD3-F236-4950-A0B7-A28819C6A0F1}"/>
    <cellStyle name="Normal 9 20 2" xfId="24106" xr:uid="{A1BA32F8-D99E-44ED-864B-97BAFABBAEE3}"/>
    <cellStyle name="Normal 9 20 3" xfId="24107" xr:uid="{47D2596E-B98A-45F3-9843-BCC498AFC84D}"/>
    <cellStyle name="Normal 9 21" xfId="24108" xr:uid="{6C32CDA7-4F2B-4953-8550-E48D1BB31DBE}"/>
    <cellStyle name="Normal 9 21 2" xfId="24109" xr:uid="{2F7C0517-24BA-48FC-AD2C-D7A721DD3E3A}"/>
    <cellStyle name="Normal 9 21 3" xfId="24110" xr:uid="{27AE70E6-FFED-44C7-AE30-B2783E71EF11}"/>
    <cellStyle name="Normal 9 22" xfId="24111" xr:uid="{A9F470E4-76DB-426D-95AB-659CD15A55AF}"/>
    <cellStyle name="Normal 9 22 2" xfId="24112" xr:uid="{AA52B0D1-63C3-41EF-975B-BA12B9566D21}"/>
    <cellStyle name="Normal 9 22 3" xfId="24113" xr:uid="{1A9FE393-CF6E-45AB-901B-D60B2A32C125}"/>
    <cellStyle name="Normal 9 23" xfId="24114" xr:uid="{399B8413-27CD-456D-8F78-AA4022EA840D}"/>
    <cellStyle name="Normal 9 23 2" xfId="24115" xr:uid="{88923F0E-8C11-4D64-A62B-517F19450A16}"/>
    <cellStyle name="Normal 9 23 3" xfId="24116" xr:uid="{80CEABDC-BCF2-4348-B7A7-400E45B4EDB8}"/>
    <cellStyle name="Normal 9 24" xfId="24117" xr:uid="{1227F480-9383-4CEC-8918-2C0213EBCD8F}"/>
    <cellStyle name="Normal 9 24 2" xfId="24118" xr:uid="{8DB8F9C8-2AF0-4614-A315-BBBF4D7BCECA}"/>
    <cellStyle name="Normal 9 25" xfId="24119" xr:uid="{439F3C1D-0370-4AA9-9FFD-8A30E8D1041A}"/>
    <cellStyle name="Normal 9 26" xfId="24120" xr:uid="{13084AEB-6954-45E9-96A1-C0FE1DBEE48E}"/>
    <cellStyle name="Normal 9 3" xfId="24121" xr:uid="{0528774C-555E-4616-ABA2-901E04FE3FE6}"/>
    <cellStyle name="Normal 9 3 10" xfId="24122" xr:uid="{D8FA331F-7E91-4675-9F50-BEFFCB24E995}"/>
    <cellStyle name="Normal 9 3 10 2" xfId="24123" xr:uid="{3A0A6350-30BD-4D58-8102-FF39CD542A64}"/>
    <cellStyle name="Normal 9 3 10 3" xfId="24124" xr:uid="{FBC4C3B9-39DF-4F95-8A56-0519D99C3394}"/>
    <cellStyle name="Normal 9 3 11" xfId="24125" xr:uid="{B34C7458-0A10-46A4-AC99-9ECDA261A78E}"/>
    <cellStyle name="Normal 9 3 11 2" xfId="24126" xr:uid="{73569A33-D54C-48E0-A286-A3E015111734}"/>
    <cellStyle name="Normal 9 3 11 3" xfId="24127" xr:uid="{C4108A9A-735E-482B-A7B4-454ADA9EF26D}"/>
    <cellStyle name="Normal 9 3 12" xfId="24128" xr:uid="{7ED04949-4D39-43D0-83D1-021F12ADED02}"/>
    <cellStyle name="Normal 9 3 12 2" xfId="24129" xr:uid="{B1B0845A-FA9B-461E-B75C-CD0A5A9BB3FE}"/>
    <cellStyle name="Normal 9 3 12 3" xfId="24130" xr:uid="{AB689F78-2CA3-43E8-81F1-BCAAA267C248}"/>
    <cellStyle name="Normal 9 3 13" xfId="24131" xr:uid="{02292D2E-89FF-44E1-B558-3EEB026067B6}"/>
    <cellStyle name="Normal 9 3 13 2" xfId="24132" xr:uid="{68561BD0-1176-4669-8A86-81CFE4B9B17C}"/>
    <cellStyle name="Normal 9 3 13 3" xfId="24133" xr:uid="{44B8E3CC-EA00-407D-84B9-F82516859D76}"/>
    <cellStyle name="Normal 9 3 14" xfId="24134" xr:uid="{F1B892D3-D59C-4299-A123-5916ED55C969}"/>
    <cellStyle name="Normal 9 3 14 2" xfId="24135" xr:uid="{E41F55D8-FAA3-413E-B95F-E31032FACCC9}"/>
    <cellStyle name="Normal 9 3 14 3" xfId="24136" xr:uid="{E0C0531E-70E7-4C71-AA5E-51FF5F910060}"/>
    <cellStyle name="Normal 9 3 15" xfId="24137" xr:uid="{ECA595C6-6FA2-4E34-A060-ECCA0725D3A5}"/>
    <cellStyle name="Normal 9 3 15 2" xfId="24138" xr:uid="{FF8345D1-C55E-4794-9CA6-9145D15750B8}"/>
    <cellStyle name="Normal 9 3 15 3" xfId="24139" xr:uid="{5660E5C7-7A1F-41F2-AC59-1B7865DA8FD8}"/>
    <cellStyle name="Normal 9 3 16" xfId="24140" xr:uid="{6AC5C95F-778C-4799-A159-EFD852015473}"/>
    <cellStyle name="Normal 9 3 16 2" xfId="24141" xr:uid="{CB27F08A-951B-430E-AEB8-6FA8DEA7F469}"/>
    <cellStyle name="Normal 9 3 16 3" xfId="24142" xr:uid="{F5CC25ED-0AA8-4246-8AD6-0D8DD1741305}"/>
    <cellStyle name="Normal 9 3 17" xfId="24143" xr:uid="{6E92F379-D7D8-4DC1-B865-DEE34E943FE2}"/>
    <cellStyle name="Normal 9 3 17 2" xfId="24144" xr:uid="{AFD4D2FE-6BF8-4CC1-AEDB-79C62A1DB673}"/>
    <cellStyle name="Normal 9 3 17 3" xfId="24145" xr:uid="{BFA666D4-D321-4C92-A333-3BC2567B7EF1}"/>
    <cellStyle name="Normal 9 3 2" xfId="24146" xr:uid="{7D4CFE63-251E-463C-95AA-8902E594013C}"/>
    <cellStyle name="Normal 9 3 2 2" xfId="24147" xr:uid="{27D0F5C6-DCEB-4B48-ADF9-8F83830FCBD9}"/>
    <cellStyle name="Normal 9 3 3" xfId="24148" xr:uid="{387B6163-B9C2-479E-927A-B0FF38C0E0C6}"/>
    <cellStyle name="Normal 9 3 4" xfId="24149" xr:uid="{68C174E1-72A7-4986-B5F2-49F2363A10E5}"/>
    <cellStyle name="Normal 9 3 5" xfId="24150" xr:uid="{48704AAC-86CF-444E-B881-AF39C77471F6}"/>
    <cellStyle name="Normal 9 3 6" xfId="24151" xr:uid="{96E3CEBA-A974-4AC6-8B55-AEA8165A9AC1}"/>
    <cellStyle name="Normal 9 3 7" xfId="24152" xr:uid="{50D3574F-FC12-462B-8766-223441A0C2B0}"/>
    <cellStyle name="Normal 9 3 8" xfId="24153" xr:uid="{80B6E947-F50F-4ECD-B3A4-C3F32BA84CC5}"/>
    <cellStyle name="Normal 9 3 8 2" xfId="24154" xr:uid="{CA499F82-8535-4339-92AC-F8D240CC8D37}"/>
    <cellStyle name="Normal 9 3 9" xfId="24155" xr:uid="{B951BAEE-9E56-4CAE-8B89-623FFDF2A706}"/>
    <cellStyle name="Normal 9 3 9 2" xfId="24156" xr:uid="{27A9FDB2-B288-4611-8271-CBA3DCA8368B}"/>
    <cellStyle name="Normal 9 3 9 3" xfId="24157" xr:uid="{B7C3D208-817F-4944-BC82-4F31E9549F08}"/>
    <cellStyle name="Normal 9 4" xfId="24158" xr:uid="{DEF624D1-1C3C-43FC-B0E3-39586D6C8D22}"/>
    <cellStyle name="Normal 9 4 2" xfId="24159" xr:uid="{44E315E0-35CF-4E21-A085-6535D5CA31D4}"/>
    <cellStyle name="Normal 9 4 2 2" xfId="24160" xr:uid="{AE855CF9-8CD6-4492-924B-8A6D440DB773}"/>
    <cellStyle name="Normal 9 4 3" xfId="24161" xr:uid="{247E689A-C6D8-4531-8966-62036A48C64D}"/>
    <cellStyle name="Normal 9 4 4" xfId="24162" xr:uid="{931F7F96-A6C9-4E9F-BE4E-FE7A0B208668}"/>
    <cellStyle name="Normal 9 4 5" xfId="24163" xr:uid="{0783A8F6-60C3-4AE8-A1E6-4C8AC5421C1F}"/>
    <cellStyle name="Normal 9 4 6" xfId="24164" xr:uid="{749BC602-BAFD-4B4D-9399-A68389555CC9}"/>
    <cellStyle name="Normal 9 4 7" xfId="24165" xr:uid="{026E260C-15B7-440C-8DAE-762AA8846D58}"/>
    <cellStyle name="Normal 9 4 8" xfId="24166" xr:uid="{97C5A56D-300C-4418-BBFF-3B603BBCAEEF}"/>
    <cellStyle name="Normal 9 4 8 2" xfId="24167" xr:uid="{A048249A-A5C1-49C0-9D20-6BC84181C2AA}"/>
    <cellStyle name="Normal 9 5" xfId="24168" xr:uid="{C2980D6C-6F93-4E6A-A391-9DE135E83656}"/>
    <cellStyle name="Normal 9 5 2" xfId="24169" xr:uid="{C7375FE6-06A6-4480-918C-585D7EF38733}"/>
    <cellStyle name="Normal 9 5 2 2" xfId="24170" xr:uid="{D0F2DBFE-23A6-45EC-8AD0-BB04F435CD85}"/>
    <cellStyle name="Normal 9 5 3" xfId="24171" xr:uid="{87F7F6BE-6C06-4507-B4D3-EF292D555372}"/>
    <cellStyle name="Normal 9 5 4" xfId="24172" xr:uid="{77E82255-535B-4F12-BBAF-873BC79CD114}"/>
    <cellStyle name="Normal 9 5 5" xfId="24173" xr:uid="{AD01C66D-B104-4846-B1A0-57616C21CE10}"/>
    <cellStyle name="Normal 9 5 6" xfId="24174" xr:uid="{8495004B-C785-4DB8-8881-3A8070B67CA7}"/>
    <cellStyle name="Normal 9 5 7" xfId="24175" xr:uid="{6EEF2EC4-E1B3-4131-86C4-D522C5971896}"/>
    <cellStyle name="Normal 9 5 8" xfId="24176" xr:uid="{E69FD00A-2B8C-4A9C-B462-600D99CB1D66}"/>
    <cellStyle name="Normal 9 5 8 2" xfId="24177" xr:uid="{ABD199B0-E1C4-46D2-AC25-09FABD7BD070}"/>
    <cellStyle name="Normal 9 6" xfId="24178" xr:uid="{A6AE8318-86CC-4491-B471-ED7FE5008D77}"/>
    <cellStyle name="Normal 9 6 2" xfId="24179" xr:uid="{E4C576A7-8C2A-45BB-A436-0414FBB39D73}"/>
    <cellStyle name="Normal 9 6 2 2" xfId="24180" xr:uid="{8D2578B1-BEFA-4774-9D71-3BE5AA824B64}"/>
    <cellStyle name="Normal 9 6 3" xfId="24181" xr:uid="{DE805633-A957-4A33-8BBC-D78936C70148}"/>
    <cellStyle name="Normal 9 6 4" xfId="24182" xr:uid="{0E6F9D92-18C8-480B-9563-3865C719503D}"/>
    <cellStyle name="Normal 9 6 5" xfId="24183" xr:uid="{76884153-6DB7-4D6D-BBFB-A4E565919D95}"/>
    <cellStyle name="Normal 9 6 6" xfId="24184" xr:uid="{3C02C436-085C-4DBF-9FF6-8AFD6300988B}"/>
    <cellStyle name="Normal 9 6 7" xfId="24185" xr:uid="{C326F6D6-DE7D-4ED6-BEED-D5DEBAA27A67}"/>
    <cellStyle name="Normal 9 6 8" xfId="24186" xr:uid="{F018AFC9-A31B-437A-BE7B-A2B50FCE651E}"/>
    <cellStyle name="Normal 9 6 8 2" xfId="24187" xr:uid="{C1C979FA-E172-47A6-A0C3-E69865CAF659}"/>
    <cellStyle name="Normal 9 7" xfId="24188" xr:uid="{93760FC5-581D-4FF5-91FA-E8FADECDFAEC}"/>
    <cellStyle name="Normal 9 7 2" xfId="24189" xr:uid="{2B3CD88C-5D0A-475F-8D56-8CDF24CF9EF0}"/>
    <cellStyle name="Normal 9 8" xfId="24190" xr:uid="{5B589604-C941-45E1-BD25-DE7F364F4CFD}"/>
    <cellStyle name="Normal 9 8 2" xfId="24191" xr:uid="{0EAC3E38-D5F9-4A01-B90E-5996508DD314}"/>
    <cellStyle name="Normal 9 9" xfId="24192" xr:uid="{FDE92B48-B9FC-46F7-A684-AC239C07BFD6}"/>
    <cellStyle name="Normal 9 9 2" xfId="24193" xr:uid="{86DD54D5-7A82-41C8-AB51-1CAECA6C8B98}"/>
    <cellStyle name="Normal 9 9 3" xfId="24194" xr:uid="{492DA8DF-C9DE-466B-9C01-54A451F93F15}"/>
    <cellStyle name="Normal GHG Numbers (0.00)" xfId="31" xr:uid="{00000000-0005-0000-0000-000020000000}"/>
    <cellStyle name="Normal GHG Numbers (0.00) 10" xfId="24196" xr:uid="{B6B6E133-DC3D-42DA-B7CE-9F4F4267BFD0}"/>
    <cellStyle name="Normal GHG Numbers (0.00) 10 2" xfId="24197" xr:uid="{AB5F5669-8A5D-4D7F-A0ED-2F4A3B9104F8}"/>
    <cellStyle name="Normal GHG Numbers (0.00) 10 3" xfId="24198" xr:uid="{7F3C4E9E-15E5-4636-88E2-6D410DDC5047}"/>
    <cellStyle name="Normal GHG Numbers (0.00) 10 4" xfId="24199" xr:uid="{A5CA5306-D822-409B-B10C-C265D0BC370C}"/>
    <cellStyle name="Normal GHG Numbers (0.00) 11" xfId="24200" xr:uid="{D06F18C4-CA00-44EB-A4A3-1521D70B2E62}"/>
    <cellStyle name="Normal GHG Numbers (0.00) 11 2" xfId="24201" xr:uid="{C7306129-7802-4CC3-9014-910A22449BDC}"/>
    <cellStyle name="Normal GHG Numbers (0.00) 11 3" xfId="24202" xr:uid="{51AE32F3-DF91-426E-B3AF-BE2B2F133265}"/>
    <cellStyle name="Normal GHG Numbers (0.00) 12" xfId="24203" xr:uid="{666CE987-2238-4531-BDFF-B419AAB62AD6}"/>
    <cellStyle name="Normal GHG Numbers (0.00) 12 2" xfId="24204" xr:uid="{4FE76AB0-35AD-416B-9993-14CF7DBB19F2}"/>
    <cellStyle name="Normal GHG Numbers (0.00) 13" xfId="24205" xr:uid="{C368129F-185A-4C9B-B42E-D9A39155F769}"/>
    <cellStyle name="Normal GHG Numbers (0.00) 14" xfId="24206" xr:uid="{4708A44A-FDFC-4EB9-B411-5BD78B1E4E64}"/>
    <cellStyle name="Normal GHG Numbers (0.00) 15" xfId="24207" xr:uid="{D7CE26B8-09D5-41AA-A861-F6DF77874393}"/>
    <cellStyle name="Normal GHG Numbers (0.00) 16" xfId="24195" xr:uid="{8D384346-9BF9-431A-ADF2-8C92B5A2B4C5}"/>
    <cellStyle name="Normal GHG Numbers (0.00) 2" xfId="24208" xr:uid="{401CD83D-C990-4488-A07D-580A4B61535F}"/>
    <cellStyle name="Normal GHG Numbers (0.00) 2 10" xfId="24209" xr:uid="{972AD611-DA4F-497A-A86F-BE11DC851D68}"/>
    <cellStyle name="Normal GHG Numbers (0.00) 2 10 2" xfId="24210" xr:uid="{2AB03A28-3003-4FB1-A5AC-36E4D3CD6CC8}"/>
    <cellStyle name="Normal GHG Numbers (0.00) 2 11" xfId="24211" xr:uid="{FE99B8FF-D713-4CC9-871C-F4BF7E29B0AD}"/>
    <cellStyle name="Normal GHG Numbers (0.00) 2 12" xfId="24212" xr:uid="{A660CF11-3143-469C-BF6B-C2CCF220E36B}"/>
    <cellStyle name="Normal GHG Numbers (0.00) 2 2" xfId="24213" xr:uid="{19A467D1-B568-4FC0-A7D3-2E928ACA964B}"/>
    <cellStyle name="Normal GHG Numbers (0.00) 2 2 2" xfId="24214" xr:uid="{42956F96-BC52-4464-BCB9-BC4C1F108670}"/>
    <cellStyle name="Normal GHG Numbers (0.00) 2 2 2 2" xfId="24215" xr:uid="{6C6F1268-F180-41D4-8413-23146A236505}"/>
    <cellStyle name="Normal GHG Numbers (0.00) 2 2 2 3" xfId="24216" xr:uid="{3DC7A84D-738B-457E-A969-A552909A1907}"/>
    <cellStyle name="Normal GHG Numbers (0.00) 2 2 3" xfId="24217" xr:uid="{92CF26D1-D524-4B4D-80AA-BA1E21E85358}"/>
    <cellStyle name="Normal GHG Numbers (0.00) 2 2 4" xfId="24218" xr:uid="{68912CED-58AF-44C7-B56E-A65CB2D1D24A}"/>
    <cellStyle name="Normal GHG Numbers (0.00) 2 2 5" xfId="24219" xr:uid="{5B358F1C-4A04-4B3F-9588-7FDA1CCFCF32}"/>
    <cellStyle name="Normal GHG Numbers (0.00) 2 3" xfId="24220" xr:uid="{130DD666-CC96-4415-9131-F25618916A05}"/>
    <cellStyle name="Normal GHG Numbers (0.00) 2 3 2" xfId="24221" xr:uid="{715EE07E-3680-4A70-8959-6FF7B3647C81}"/>
    <cellStyle name="Normal GHG Numbers (0.00) 2 3 3" xfId="24222" xr:uid="{E8D8BDF0-9B05-4511-A9FE-541EDAAE158E}"/>
    <cellStyle name="Normal GHG Numbers (0.00) 2 3 4" xfId="24223" xr:uid="{4B71C185-A44C-43F0-A55D-1F5EF7DCB548}"/>
    <cellStyle name="Normal GHG Numbers (0.00) 2 4" xfId="24224" xr:uid="{5E23AC84-F2D1-45AE-AEFB-D764EF15AA80}"/>
    <cellStyle name="Normal GHG Numbers (0.00) 2 4 2" xfId="24225" xr:uid="{88285257-F8B9-47D8-89A8-624B284833A9}"/>
    <cellStyle name="Normal GHG Numbers (0.00) 2 4 3" xfId="24226" xr:uid="{CBD88C8C-F72D-4150-8BBE-18FBBEB0DC0B}"/>
    <cellStyle name="Normal GHG Numbers (0.00) 2 4 4" xfId="24227" xr:uid="{A9C27A64-C26D-40B0-B4D9-2B7145DAD417}"/>
    <cellStyle name="Normal GHG Numbers (0.00) 2 5" xfId="24228" xr:uid="{547D7528-1F37-4062-8560-FBD818810E77}"/>
    <cellStyle name="Normal GHG Numbers (0.00) 2 5 2" xfId="24229" xr:uid="{8D5D7B30-79E2-48F0-901C-99407C788825}"/>
    <cellStyle name="Normal GHG Numbers (0.00) 2 5 3" xfId="24230" xr:uid="{02D2CF90-77EF-47AC-BC56-BCD000D565CB}"/>
    <cellStyle name="Normal GHG Numbers (0.00) 2 5 4" xfId="24231" xr:uid="{B366D46C-C640-44A3-AEF6-DF5A5C151DFB}"/>
    <cellStyle name="Normal GHG Numbers (0.00) 2 6" xfId="24232" xr:uid="{67204919-26B1-4AEA-AE50-89CE74673DE7}"/>
    <cellStyle name="Normal GHG Numbers (0.00) 2 6 2" xfId="24233" xr:uid="{8D558687-FCFC-4553-A4E2-8147A9FBD8E9}"/>
    <cellStyle name="Normal GHG Numbers (0.00) 2 6 3" xfId="24234" xr:uid="{F9C123F4-8F5B-44FE-AF7C-B9205F15AD97}"/>
    <cellStyle name="Normal GHG Numbers (0.00) 2 6 4" xfId="24235" xr:uid="{88946A3F-F396-48F6-81C8-2912A3A37A5D}"/>
    <cellStyle name="Normal GHG Numbers (0.00) 2 7" xfId="24236" xr:uid="{1D6D5700-68C6-4102-BF5E-CCCC94533DD6}"/>
    <cellStyle name="Normal GHG Numbers (0.00) 2 7 2" xfId="24237" xr:uid="{97149D93-327F-4411-897B-CDDAC5E64789}"/>
    <cellStyle name="Normal GHG Numbers (0.00) 2 7 3" xfId="24238" xr:uid="{15FA166F-C0E8-464F-92B5-E64543806E1B}"/>
    <cellStyle name="Normal GHG Numbers (0.00) 2 7 4" xfId="24239" xr:uid="{424CC865-5D77-4EFE-9C1D-DB7E5DD4820E}"/>
    <cellStyle name="Normal GHG Numbers (0.00) 2 8" xfId="24240" xr:uid="{8F552091-BC38-4D24-B1E9-59A83BCA392B}"/>
    <cellStyle name="Normal GHG Numbers (0.00) 2 8 2" xfId="24241" xr:uid="{7678EA7C-AE92-4AF1-9FD2-3F0E4E255EE0}"/>
    <cellStyle name="Normal GHG Numbers (0.00) 2 8 3" xfId="24242" xr:uid="{59750C93-0CD0-48C8-A97F-1D88AD9E0B85}"/>
    <cellStyle name="Normal GHG Numbers (0.00) 2 8 4" xfId="24243" xr:uid="{C040CEAF-8A85-44D4-9922-27C3F5AD78A3}"/>
    <cellStyle name="Normal GHG Numbers (0.00) 2 9" xfId="24244" xr:uid="{B5EB145D-8987-4275-9C05-FC6D1C2D1FCD}"/>
    <cellStyle name="Normal GHG Numbers (0.00) 2 9 2" xfId="24245" xr:uid="{44B8A581-AC5E-4148-9FBF-F0752A55A0A1}"/>
    <cellStyle name="Normal GHG Numbers (0.00) 2 9 3" xfId="24246" xr:uid="{13AE53BC-1D48-4E6D-AD1A-153961E5915D}"/>
    <cellStyle name="Normal GHG Numbers (0.00) 3" xfId="24247" xr:uid="{672B49F1-C688-4CAB-98CE-558619B4B2C4}"/>
    <cellStyle name="Normal GHG Numbers (0.00) 3 10" xfId="24248" xr:uid="{F574B1A9-04C5-47D0-8B35-FB25D64248A8}"/>
    <cellStyle name="Normal GHG Numbers (0.00) 3 10 2" xfId="24249" xr:uid="{D4DFCCEE-10BB-41AD-9DE2-96439E706EA3}"/>
    <cellStyle name="Normal GHG Numbers (0.00) 3 11" xfId="24250" xr:uid="{51860930-51C2-4E43-A43F-BFC00C79AB9F}"/>
    <cellStyle name="Normal GHG Numbers (0.00) 3 12" xfId="24251" xr:uid="{9CDB3025-5A24-494F-98F5-0CB3F9DE9585}"/>
    <cellStyle name="Normal GHG Numbers (0.00) 3 13" xfId="42180" xr:uid="{DAAD85E0-2284-4DE5-85EC-8E7E4E8BFD0B}"/>
    <cellStyle name="Normal GHG Numbers (0.00) 3 2" xfId="24252" xr:uid="{F81FBAC4-BED5-4DF6-8F85-60C4EABF4E4F}"/>
    <cellStyle name="Normal GHG Numbers (0.00) 3 2 2" xfId="24253" xr:uid="{EE489C6B-DFE8-40D4-92E5-24F0EDDE1045}"/>
    <cellStyle name="Normal GHG Numbers (0.00) 3 2 2 2" xfId="42784" xr:uid="{1DAE9F00-777D-46B9-9BA5-242EF7FE0C60}"/>
    <cellStyle name="Normal GHG Numbers (0.00) 3 2 3" xfId="24254" xr:uid="{A5BEF5D6-E71B-4DB4-9A0C-AB404DD6ABF8}"/>
    <cellStyle name="Normal GHG Numbers (0.00) 3 2 4" xfId="24255" xr:uid="{F65E8C54-7978-4103-8411-B9022B58069E}"/>
    <cellStyle name="Normal GHG Numbers (0.00) 3 2 5" xfId="42465" xr:uid="{5366E227-65AE-4DFD-AAC2-FD2D30BDCC69}"/>
    <cellStyle name="Normal GHG Numbers (0.00) 3 3" xfId="24256" xr:uid="{506C7CE4-60A8-4A18-9318-3D09A1677CB3}"/>
    <cellStyle name="Normal GHG Numbers (0.00) 3 3 2" xfId="24257" xr:uid="{D6562B35-E63C-4AE6-8C07-4DF91DF1BCBF}"/>
    <cellStyle name="Normal GHG Numbers (0.00) 3 3 2 2" xfId="42841" xr:uid="{86EC8383-218B-43C6-A58B-56DA866AA983}"/>
    <cellStyle name="Normal GHG Numbers (0.00) 3 3 3" xfId="24258" xr:uid="{D5420146-0E39-485B-A3D6-486A48B9C60B}"/>
    <cellStyle name="Normal GHG Numbers (0.00) 3 3 3 2" xfId="42742" xr:uid="{49D7AEB6-4FE8-4379-B914-BDD90B36A224}"/>
    <cellStyle name="Normal GHG Numbers (0.00) 3 3 4" xfId="24259" xr:uid="{C8D97A11-3757-43B6-AB62-1DF00D85874F}"/>
    <cellStyle name="Normal GHG Numbers (0.00) 3 3 4 2" xfId="42871" xr:uid="{8C02426E-5569-4E0C-99FF-2DFF1C648B40}"/>
    <cellStyle name="Normal GHG Numbers (0.00) 3 4" xfId="24260" xr:uid="{7A9E2BE8-632B-4822-97E9-791AC8E97EA9}"/>
    <cellStyle name="Normal GHG Numbers (0.00) 3 4 2" xfId="24261" xr:uid="{9996ACFB-4BC9-4CE6-99AF-CDBC36D7F2B9}"/>
    <cellStyle name="Normal GHG Numbers (0.00) 3 4 3" xfId="24262" xr:uid="{19BB8427-3CA4-4675-9514-702683DEB8AE}"/>
    <cellStyle name="Normal GHG Numbers (0.00) 3 4 4" xfId="24263" xr:uid="{3A020B24-7B32-45BD-87CA-529B844A837F}"/>
    <cellStyle name="Normal GHG Numbers (0.00) 3 4 5" xfId="42272" xr:uid="{1C575331-F8E6-4B5F-8551-54D6C855DBCD}"/>
    <cellStyle name="Normal GHG Numbers (0.00) 3 5" xfId="24264" xr:uid="{F88D75CC-F022-4C2B-AEC7-1321CE382E06}"/>
    <cellStyle name="Normal GHG Numbers (0.00) 3 5 2" xfId="24265" xr:uid="{46EFB84A-401E-4203-9DEC-22480401B6EF}"/>
    <cellStyle name="Normal GHG Numbers (0.00) 3 5 3" xfId="24266" xr:uid="{D92B4CC3-3F2E-4DD4-8FBB-C73DB23E4CBA}"/>
    <cellStyle name="Normal GHG Numbers (0.00) 3 5 4" xfId="24267" xr:uid="{23B12BBC-4583-4FA0-94E0-1203A91B5473}"/>
    <cellStyle name="Normal GHG Numbers (0.00) 3 6" xfId="24268" xr:uid="{E48A2D66-B506-4CFD-A42F-72BCA19B6422}"/>
    <cellStyle name="Normal GHG Numbers (0.00) 3 6 2" xfId="24269" xr:uid="{8D4E3A2E-91E1-4CD3-9ADD-908E4987F850}"/>
    <cellStyle name="Normal GHG Numbers (0.00) 3 6 3" xfId="24270" xr:uid="{F0300801-BFF3-4BA5-8539-D423C4CFA663}"/>
    <cellStyle name="Normal GHG Numbers (0.00) 3 6 4" xfId="24271" xr:uid="{0F399270-CC4B-4384-A4F5-75BD60B483ED}"/>
    <cellStyle name="Normal GHG Numbers (0.00) 3 7" xfId="24272" xr:uid="{CAC9A84F-3D81-421E-BF37-D30ABB984481}"/>
    <cellStyle name="Normal GHG Numbers (0.00) 3 7 2" xfId="24273" xr:uid="{0AA5911F-943C-4DFE-BA5D-8CC0BF5CABA5}"/>
    <cellStyle name="Normal GHG Numbers (0.00) 3 7 3" xfId="24274" xr:uid="{D2BA1E74-E6C7-44DB-A953-8EC2DBE33A8F}"/>
    <cellStyle name="Normal GHG Numbers (0.00) 3 7 4" xfId="24275" xr:uid="{5BA47A5A-63B6-4BD2-9FC1-C77B5FE0A5DD}"/>
    <cellStyle name="Normal GHG Numbers (0.00) 3 8" xfId="24276" xr:uid="{B165ED18-9D8F-4193-9436-1EF1BAF93B9A}"/>
    <cellStyle name="Normal GHG Numbers (0.00) 3 8 2" xfId="24277" xr:uid="{FBBA7B02-B188-41D7-A8CC-98E6D77DFB14}"/>
    <cellStyle name="Normal GHG Numbers (0.00) 3 8 3" xfId="24278" xr:uid="{0BD85171-615F-4795-A478-BA1EDEB64438}"/>
    <cellStyle name="Normal GHG Numbers (0.00) 3 8 4" xfId="24279" xr:uid="{4F8024E7-F139-4BDF-ADA7-FA1A1C061181}"/>
    <cellStyle name="Normal GHG Numbers (0.00) 3 9" xfId="24280" xr:uid="{5179CA55-8E73-4ED5-8FAB-78EA0495B91C}"/>
    <cellStyle name="Normal GHG Numbers (0.00) 3 9 2" xfId="24281" xr:uid="{3F1DC52D-DE60-4BA4-A8A7-E40EAF506C58}"/>
    <cellStyle name="Normal GHG Numbers (0.00) 3 9 3" xfId="24282" xr:uid="{8995301C-AC2E-4FA4-8B1D-207F92CD2839}"/>
    <cellStyle name="Normal GHG Numbers (0.00) 4" xfId="24283" xr:uid="{EB8A83FE-93EF-43DD-B919-673E5C3BE646}"/>
    <cellStyle name="Normal GHG Numbers (0.00) 4 2" xfId="24284" xr:uid="{16C32016-27D1-46FA-BC88-6B5CD7B30592}"/>
    <cellStyle name="Normal GHG Numbers (0.00) 4 2 2" xfId="24285" xr:uid="{0F6C3E6C-2031-4DC1-A504-3B73A90FB897}"/>
    <cellStyle name="Normal GHG Numbers (0.00) 4 2 3" xfId="24286" xr:uid="{D63B4464-C3E9-4497-8A8A-C44EFE3C60C7}"/>
    <cellStyle name="Normal GHG Numbers (0.00) 4 3" xfId="24287" xr:uid="{3C1DA30C-4EA4-46D7-89F7-A05E22D0E13B}"/>
    <cellStyle name="Normal GHG Numbers (0.00) 4 3 2" xfId="24288" xr:uid="{BACE8013-F104-464B-9FF4-2792A7DF2A38}"/>
    <cellStyle name="Normal GHG Numbers (0.00) 4 4" xfId="24289" xr:uid="{788C3F76-3BC6-4FB6-8200-CD28FC44FD38}"/>
    <cellStyle name="Normal GHG Numbers (0.00) 4 4 2" xfId="24290" xr:uid="{A5782EA3-785E-458A-B638-B306DBBA17ED}"/>
    <cellStyle name="Normal GHG Numbers (0.00) 4 5" xfId="24291" xr:uid="{FF4ED590-E4F0-40D6-8709-ABA31081292F}"/>
    <cellStyle name="Normal GHG Numbers (0.00) 4 6" xfId="24292" xr:uid="{EADEE8EB-BFE2-4CD1-B538-59F59CEB8222}"/>
    <cellStyle name="Normal GHG Numbers (0.00) 5" xfId="24293" xr:uid="{8CA102C2-6F11-40C4-99DC-97DC76A691E9}"/>
    <cellStyle name="Normal GHG Numbers (0.00) 5 2" xfId="24294" xr:uid="{A1A677BF-8158-4D88-A47B-56E3C3960ED9}"/>
    <cellStyle name="Normal GHG Numbers (0.00) 5 3" xfId="24295" xr:uid="{EEE37F9F-9E00-437D-A2C9-0676F60139FA}"/>
    <cellStyle name="Normal GHG Numbers (0.00) 5 4" xfId="24296" xr:uid="{948387E2-33D7-45AE-9FC0-31F73D498D63}"/>
    <cellStyle name="Normal GHG Numbers (0.00) 6" xfId="24297" xr:uid="{05571578-66A9-4F51-9418-AE8236AE716C}"/>
    <cellStyle name="Normal GHG Numbers (0.00) 6 2" xfId="24298" xr:uid="{00CA8818-083D-4E0C-83B9-913EEA5000F7}"/>
    <cellStyle name="Normal GHG Numbers (0.00) 6 3" xfId="24299" xr:uid="{B5E41960-6B98-48B0-B7A3-638697540053}"/>
    <cellStyle name="Normal GHG Numbers (0.00) 6 4" xfId="24300" xr:uid="{D70DCDCD-D810-4B83-B5D6-BFFBD8F86340}"/>
    <cellStyle name="Normal GHG Numbers (0.00) 7" xfId="24301" xr:uid="{2AF49743-6E55-4488-99AC-588A51BFD224}"/>
    <cellStyle name="Normal GHG Numbers (0.00) 7 2" xfId="24302" xr:uid="{9A7A46FB-DE2D-4AA9-9458-E0B3AC035373}"/>
    <cellStyle name="Normal GHG Numbers (0.00) 7 3" xfId="24303" xr:uid="{7A17BADF-1B54-40C5-8882-A17FFF222C5D}"/>
    <cellStyle name="Normal GHG Numbers (0.00) 7 4" xfId="24304" xr:uid="{8D5FB7AA-BD4B-4271-B16D-40E537FC9207}"/>
    <cellStyle name="Normal GHG Numbers (0.00) 8" xfId="24305" xr:uid="{F7110280-D083-4A1C-990C-31C4AA51A73B}"/>
    <cellStyle name="Normal GHG Numbers (0.00) 8 2" xfId="24306" xr:uid="{38D171F5-1864-4BD8-848D-089525861699}"/>
    <cellStyle name="Normal GHG Numbers (0.00) 8 3" xfId="24307" xr:uid="{085AF1DD-4E41-4231-AF09-A9416A7B6AA8}"/>
    <cellStyle name="Normal GHG Numbers (0.00) 8 4" xfId="24308" xr:uid="{A04031AA-FFFF-4C8A-B3AE-230FE14CC252}"/>
    <cellStyle name="Normal GHG Numbers (0.00) 9" xfId="24309" xr:uid="{8766E079-3B5D-43F2-BE77-AD24C4BDC1E4}"/>
    <cellStyle name="Normal GHG Numbers (0.00) 9 2" xfId="24310" xr:uid="{9E8DD479-59C2-41BB-8F5B-057CF906A9A4}"/>
    <cellStyle name="Normal GHG Numbers (0.00) 9 3" xfId="24311" xr:uid="{EC568CFC-8348-41F4-8AC5-945E2DCF41C0}"/>
    <cellStyle name="Normal GHG Numbers (0.00) 9 4" xfId="24312" xr:uid="{1C2EBF0A-39D8-4F38-AA1F-7DDA047929AB}"/>
    <cellStyle name="Normal GHG Textfiels Bold" xfId="32" xr:uid="{00000000-0005-0000-0000-000021000000}"/>
    <cellStyle name="Normal GHG Textfiels Bold 2" xfId="42273" xr:uid="{14C86B0F-CC5C-4599-9674-39FB42F5293C}"/>
    <cellStyle name="Normal GHG Textfiels Bold 3" xfId="42274" xr:uid="{A82FEFDE-B499-4B88-BD31-1E7721DD91E4}"/>
    <cellStyle name="Normal GHG Textfiels Bold 3 2" xfId="42466" xr:uid="{0209AD40-E9DB-46BB-9BFF-0EAA9F00B2CE}"/>
    <cellStyle name="Normal GHG Textfiels Bold 3 2 2" xfId="42539" xr:uid="{A3274E3A-DFB3-463B-86B8-B7F240271A85}"/>
    <cellStyle name="Normal GHG Textfiels Bold 3 2 2 2" xfId="42730" xr:uid="{80A6AE8A-C45F-4B2F-A10E-2605F673FC09}"/>
    <cellStyle name="Normal GHG Textfiels Bold 3 2 3" xfId="42714" xr:uid="{341F37DA-E86A-4C60-AE9E-2E41A4F69FFC}"/>
    <cellStyle name="Normal GHG Textfiels Bold 3 3" xfId="42421" xr:uid="{032FD4A4-6B4F-4606-8183-6CC79E39E518}"/>
    <cellStyle name="Normal GHG Textfiels Bold 3 3 2" xfId="42642" xr:uid="{FE8FE256-D23A-42C9-B7EA-E90296BB9F29}"/>
    <cellStyle name="Normal GHG Textfiels Bold 3 3 2 2" xfId="42842" xr:uid="{17D7403E-A335-4E33-8A12-D99C78A75A96}"/>
    <cellStyle name="Normal GHG Textfiels Bold 3 3 3" xfId="42590" xr:uid="{A9D02659-14A6-4713-BB4F-0A1B33911FD1}"/>
    <cellStyle name="Normal GHG Textfiels Bold 3 3 3 2" xfId="42787" xr:uid="{5409125B-4230-41A1-BD34-489378F1BC4F}"/>
    <cellStyle name="Normal GHG Textfiels Bold 3 3 4" xfId="42568" xr:uid="{9A090F25-C88F-4896-8BFE-D82BBB08F3C1}"/>
    <cellStyle name="Normal GHG Textfiels Bold 3 3 4 2" xfId="42764" xr:uid="{4FA4AE2A-1212-420F-B24A-D542CF40C599}"/>
    <cellStyle name="Normal GHG whole table" xfId="24313" xr:uid="{91758D1E-E967-46D1-8825-DB60B7B195A9}"/>
    <cellStyle name="Normal GHG whole table 2" xfId="24314" xr:uid="{B885E690-BDB5-4C31-BEDB-26837FEFDBA7}"/>
    <cellStyle name="Normal GHG whole table 2 2" xfId="24315" xr:uid="{28481D8A-8B59-4048-810C-953D3391AB4A}"/>
    <cellStyle name="Normal GHG whole table 2 2 2" xfId="24316" xr:uid="{DCA73D4C-29B7-40F9-9DEF-28199933D928}"/>
    <cellStyle name="Normal GHG whole table 2 3" xfId="24317" xr:uid="{EA630C1D-FE21-4203-8B57-D56C371D60B6}"/>
    <cellStyle name="Normal GHG whole table 2 4" xfId="42467" xr:uid="{7DA3E07A-0F3C-407F-B49C-E3486965761D}"/>
    <cellStyle name="Normal GHG whole table 3" xfId="24318" xr:uid="{C6986F97-9474-42DC-B21C-1768D5C86EAA}"/>
    <cellStyle name="Normal GHG whole table 3 2" xfId="24319" xr:uid="{CBAB82BA-B063-49C6-B9E0-2641083E37B0}"/>
    <cellStyle name="Normal GHG whole table 3 2 2" xfId="42822" xr:uid="{E0881F85-1407-4E72-86F9-B655A793BF0D}"/>
    <cellStyle name="Normal GHG whole table 3 3" xfId="42554" xr:uid="{67FA4CB3-D2BE-4368-BD51-605D1B7B7985}"/>
    <cellStyle name="Normal GHG whole table 3 3 2" xfId="42746" xr:uid="{6CBACC69-7F65-4748-BA94-1FC239E3EE04}"/>
    <cellStyle name="Normal GHG whole table 3 4" xfId="42631" xr:uid="{586B44B2-C1E2-408E-84E6-4C5137BC7888}"/>
    <cellStyle name="Normal GHG whole table 3 4 2" xfId="42829" xr:uid="{B1ECCDF0-B7BD-4A8A-BF08-2F20985A6A13}"/>
    <cellStyle name="Normal GHG whole table 4" xfId="24320" xr:uid="{B2775CDD-DA3A-4B9E-9063-DF0BE42BCF62}"/>
    <cellStyle name="Normal GHG whole table 4 2" xfId="24321" xr:uid="{02DDCCF3-F382-45C1-A639-8F07E6E6EE9C}"/>
    <cellStyle name="Normal GHG whole table 4 3" xfId="42210" xr:uid="{70C68943-85CD-470D-BC9B-62E25291DD49}"/>
    <cellStyle name="Normal GHG whole table 5" xfId="24322" xr:uid="{D4E4677F-5702-4CB2-AA09-8B04EA2783FE}"/>
    <cellStyle name="Normal GHG whole table 6" xfId="24323" xr:uid="{1A8B3EA1-259A-424E-A800-067A2B2354C9}"/>
    <cellStyle name="Normal GHG whole table 7" xfId="42172" xr:uid="{26598314-E36D-423F-812B-C228461F3602}"/>
    <cellStyle name="Normal GHG-Shade" xfId="33" xr:uid="{00000000-0005-0000-0000-000022000000}"/>
    <cellStyle name="Normal GHG-Shade 2" xfId="24325" xr:uid="{BE234FEA-84CC-4AEE-9F18-DB1C40DE0841}"/>
    <cellStyle name="Normal GHG-Shade 2 2" xfId="24326" xr:uid="{093289E9-71BF-43D2-BDE1-C07EBB522417}"/>
    <cellStyle name="Normal GHG-Shade 2 2 2" xfId="42275" xr:uid="{2E0B1518-E3DD-4395-B9B9-FD0A906C71F6}"/>
    <cellStyle name="Normal GHG-Shade 2 3" xfId="42276" xr:uid="{3520B055-5429-4348-853F-459FD853FE84}"/>
    <cellStyle name="Normal GHG-Shade 2 4" xfId="42294" xr:uid="{9835686C-9C44-467E-B23F-739C423F0A3F}"/>
    <cellStyle name="Normal GHG-Shade 2 5" xfId="42422" xr:uid="{7377002C-4895-4242-8F1F-66410C255F54}"/>
    <cellStyle name="Normal GHG-Shade 3" xfId="24327" xr:uid="{45FF18C6-218B-468D-9F9B-3F6B7F5FC18E}"/>
    <cellStyle name="Normal GHG-Shade 3 2" xfId="42277" xr:uid="{5C46EB83-3FBF-401B-A1DC-6A5942491965}"/>
    <cellStyle name="Normal GHG-Shade 4" xfId="24328" xr:uid="{5C3C8C45-0E31-4999-B3E5-341A1F484A02}"/>
    <cellStyle name="Normal GHG-Shade 4 2" xfId="42468" xr:uid="{73EED8D4-91D6-417D-926D-EE726A92A55D}"/>
    <cellStyle name="Normal GHG-Shade 4 3" xfId="42278" xr:uid="{2F342121-F785-4E68-920D-AE10498A57EE}"/>
    <cellStyle name="Normal GHG-Shade 5" xfId="24324" xr:uid="{FAB03F8A-FBB3-4A12-9B56-053BC25A977C}"/>
    <cellStyle name="Normál_C3EM_v2" xfId="24329" xr:uid="{08A69A6B-5EFF-4C72-8D80-AB50BD528CF2}"/>
    <cellStyle name="Normale 2" xfId="82" xr:uid="{890B436F-5AEE-416A-922D-736AFE93171D}"/>
    <cellStyle name="Normale 2 2" xfId="24330" xr:uid="{C76E6F04-632D-49A1-AE42-41EC55ABC461}"/>
    <cellStyle name="Normale 2 2 2" xfId="24331" xr:uid="{1F993FE4-5882-4EFF-9258-295B9DCE62EE}"/>
    <cellStyle name="Normale 2 2 2 2" xfId="24332" xr:uid="{79375800-4168-4E32-B035-AD512F384609}"/>
    <cellStyle name="Normale 2 2 2 2 2" xfId="24333" xr:uid="{B988E23D-4951-4C8A-B78B-77AEB566F144}"/>
    <cellStyle name="Normale 3" xfId="24334" xr:uid="{4F98A427-C53B-4957-8967-0B6F462D15C7}"/>
    <cellStyle name="Normale 3 2" xfId="24335" xr:uid="{2C29BE5F-FE56-4C56-B2DF-78545D1EE64E}"/>
    <cellStyle name="Normale 3 2 2" xfId="24336" xr:uid="{2BA46D0A-DF82-45BB-ADEF-DDBF15A0382E}"/>
    <cellStyle name="Normale 3 2 2 2" xfId="24337" xr:uid="{B31995DF-E626-4758-8F7F-DD266AC871B1}"/>
    <cellStyle name="Normale 3 2 3" xfId="24338" xr:uid="{34A0E2FB-1E58-4060-B453-CAD98DDD0113}"/>
    <cellStyle name="Normale 3 2 4" xfId="24339" xr:uid="{665BF541-4202-417B-AF38-FD903CF5739D}"/>
    <cellStyle name="Normale 3 3" xfId="24340" xr:uid="{8E3CB932-6401-45C7-A7DC-F96134A99FC8}"/>
    <cellStyle name="Normale 3 3 2" xfId="24341" xr:uid="{CC63E028-C125-4CCB-AC21-D5B131FEBA57}"/>
    <cellStyle name="Normale 3 3 3" xfId="24342" xr:uid="{59EB6A38-0908-46B0-AC3E-0E2B2F2D0977}"/>
    <cellStyle name="Normale 3 4" xfId="24343" xr:uid="{5F66F720-1331-4537-B4DB-C93F034DA124}"/>
    <cellStyle name="Normale 3 4 2" xfId="24344" xr:uid="{7B10B4DE-F09E-4681-8E72-8977689F3C90}"/>
    <cellStyle name="Normale 3 5" xfId="24345" xr:uid="{D19235E4-18CD-40C0-9F24-28186B479310}"/>
    <cellStyle name="Normale 4" xfId="24346" xr:uid="{3BB4A38A-E263-4799-81AB-E212709C91E7}"/>
    <cellStyle name="Normale 4 2" xfId="24347" xr:uid="{4C68B738-50CF-4112-9047-981316299867}"/>
    <cellStyle name="Normale 4 3" xfId="24348" xr:uid="{1D4B0419-3590-41DA-AAA9-E76B58A225FE}"/>
    <cellStyle name="Normale 4 4" xfId="24349" xr:uid="{5D17F486-FFDE-4230-81CB-5BB2F97FBA3A}"/>
    <cellStyle name="Normale 4 5" xfId="24350" xr:uid="{3591883E-65C1-4AF3-AD88-D9EE752B5761}"/>
    <cellStyle name="Normale 4 6" xfId="24351" xr:uid="{8BDD0D17-B648-4C46-B423-8B6B8EC21D6C}"/>
    <cellStyle name="Normale 5" xfId="24352" xr:uid="{382B0CA1-CA31-4D60-AA5E-6F6FBBBFE180}"/>
    <cellStyle name="Normale 5 2" xfId="24353" xr:uid="{90E146D0-22AF-4061-B84E-0650AED742E6}"/>
    <cellStyle name="Normale 5 3" xfId="24354" xr:uid="{C3D446E2-E915-4F26-A4EE-2E4D6532FB4D}"/>
    <cellStyle name="Normale 5 4" xfId="24355" xr:uid="{F12023F1-77EA-4F9D-B746-324591FD7534}"/>
    <cellStyle name="Normale 5 5" xfId="24356" xr:uid="{D74CBFB4-D3FE-40CD-866D-93602C1881FE}"/>
    <cellStyle name="Normale 54" xfId="24357" xr:uid="{AC6900E2-8173-4310-8A45-FE97FF826024}"/>
    <cellStyle name="Normale 6" xfId="24358" xr:uid="{C0E3B5B3-3C73-4750-82D2-D2EA2F708AE4}"/>
    <cellStyle name="Normale 6 2" xfId="24359" xr:uid="{E34E9FC6-6BAA-46DB-93D5-8325198F2E6F}"/>
    <cellStyle name="Normale 60" xfId="24360" xr:uid="{1B017CB9-085F-49C2-B000-D63FC63D0E4B}"/>
    <cellStyle name="Normale 64" xfId="24361" xr:uid="{70022A51-8505-41BB-9A92-57670FFAB57D}"/>
    <cellStyle name="Normale 65" xfId="24362" xr:uid="{7E168CC3-D0B8-4741-BF5A-C7A038B65540}"/>
    <cellStyle name="Normale__0_1_EST_PARCO_THERM" xfId="13" xr:uid="{00000000-0005-0000-0000-000023000000}"/>
    <cellStyle name="normální_List1" xfId="24363" xr:uid="{4662FBF4-53A4-4934-B44E-1BA19C35A4A5}"/>
    <cellStyle name="Nota" xfId="24364" xr:uid="{595FB706-A925-484F-B4AF-F6977D6C399A}"/>
    <cellStyle name="Nota 10" xfId="24365" xr:uid="{D8809356-AC83-4E6E-80E8-4511EC06A4FB}"/>
    <cellStyle name="Nota 11" xfId="24366" xr:uid="{F4E1415A-49DC-480C-B05D-7FF6EB2EFD69}"/>
    <cellStyle name="Nota 2" xfId="24367" xr:uid="{732E3206-F88A-427D-B722-045CFE052D1F}"/>
    <cellStyle name="Nota 2 2" xfId="24368" xr:uid="{D494C3DB-2E8F-40D6-851B-E52F7E7E3718}"/>
    <cellStyle name="Nota 2 3" xfId="24369" xr:uid="{835BBC0E-6CBE-4ABE-9D9B-F8BDE5A2C6D1}"/>
    <cellStyle name="Nota 2 4" xfId="24370" xr:uid="{A28D4310-D831-4253-85DB-3BB2E5104A23}"/>
    <cellStyle name="Nota 3" xfId="24371" xr:uid="{BB213445-DB85-487B-93B4-BF643947E0D5}"/>
    <cellStyle name="Nota 3 2" xfId="24372" xr:uid="{1FEEADEE-1317-4EC3-99CE-4167CC97E185}"/>
    <cellStyle name="Nota 3 3" xfId="24373" xr:uid="{837F5AB8-484A-43E4-8E84-815C0FF52F99}"/>
    <cellStyle name="Nota 3 4" xfId="24374" xr:uid="{24D505F9-7575-48AE-B1C9-37496275A2E2}"/>
    <cellStyle name="Nota 4" xfId="24375" xr:uid="{B9601DD9-CA82-4504-A6FD-A33A4CAF11BF}"/>
    <cellStyle name="Nota 4 2" xfId="24376" xr:uid="{337C3B30-9084-4A9C-B0A6-8F517096F3F5}"/>
    <cellStyle name="Nota 4 3" xfId="24377" xr:uid="{8C25D6C5-580C-4964-A787-85EB5AFCF458}"/>
    <cellStyle name="Nota 4 4" xfId="24378" xr:uid="{133731FD-2C47-4D1A-9437-BCFFC89C75A3}"/>
    <cellStyle name="Nota 5" xfId="24379" xr:uid="{0ED0E8CD-2827-4528-83BF-CF27CB1AE5F7}"/>
    <cellStyle name="Nota 5 2" xfId="24380" xr:uid="{08E039E7-7E47-4DEA-A406-4B3BD231BE0C}"/>
    <cellStyle name="Nota 5 3" xfId="24381" xr:uid="{D11FBDF8-4971-42ED-9505-1890F55A4CE2}"/>
    <cellStyle name="Nota 5 4" xfId="24382" xr:uid="{D59695E8-4E6B-4DF4-B331-54C28DCFBFC3}"/>
    <cellStyle name="Nota 6" xfId="24383" xr:uid="{F52C6178-C8C1-4099-85B6-F6923903E698}"/>
    <cellStyle name="Nota 6 2" xfId="24384" xr:uid="{519511FF-5AE7-45AD-AAE6-B9BF0B53D3DB}"/>
    <cellStyle name="Nota 6 3" xfId="24385" xr:uid="{43FFEA37-7F20-4775-9C0B-15411B71297F}"/>
    <cellStyle name="Nota 6 4" xfId="24386" xr:uid="{747ACAB5-1234-4185-A9EF-B576B666F623}"/>
    <cellStyle name="Nota 7" xfId="24387" xr:uid="{506704FE-0408-4156-89C0-6D1A0F5DC260}"/>
    <cellStyle name="Nota 7 2" xfId="24388" xr:uid="{F797B82E-C64E-48BA-8695-6166316E1FB4}"/>
    <cellStyle name="Nota 7 3" xfId="24389" xr:uid="{40A0242A-DAA6-439C-9A73-0E0E63A0B526}"/>
    <cellStyle name="Nota 7 4" xfId="24390" xr:uid="{708EA885-2052-42E4-99E5-4941B2EF4EB4}"/>
    <cellStyle name="Nota 8" xfId="24391" xr:uid="{C0A7B81E-3783-4071-B950-0FE960D1C89A}"/>
    <cellStyle name="Nota 8 2" xfId="24392" xr:uid="{212422E7-9CD3-4DF8-AF68-3FE6D23032B4}"/>
    <cellStyle name="Nota 8 3" xfId="24393" xr:uid="{E559860D-6BB6-46E3-9462-E0BBBDA804D6}"/>
    <cellStyle name="Nota 8 4" xfId="24394" xr:uid="{28A4DBDA-C825-4788-BB5C-64BA49F616BB}"/>
    <cellStyle name="Nota 9" xfId="24395" xr:uid="{6C54EE42-778F-4C1B-957E-2625692969A0}"/>
    <cellStyle name="Note" xfId="48" builtinId="10" customBuiltin="1"/>
    <cellStyle name="Note 10" xfId="24396" xr:uid="{DDC42C04-21F2-40E0-B49E-D6A2570AD518}"/>
    <cellStyle name="Note 10 10" xfId="24397" xr:uid="{410073F1-8CBC-4951-BD6A-5A23580BC31D}"/>
    <cellStyle name="Note 10 10 2" xfId="24398" xr:uid="{86FCE45D-11F4-4B2E-A081-C87D69381A00}"/>
    <cellStyle name="Note 10 11" xfId="24399" xr:uid="{C72DDC5E-CEE3-4C12-A075-E665B08AB361}"/>
    <cellStyle name="Note 10 11 2" xfId="24400" xr:uid="{4C68F920-8F10-4CFB-83B4-2BDB1B1A3B9D}"/>
    <cellStyle name="Note 10 12" xfId="24401" xr:uid="{18068F02-F376-4FB0-B320-978F32F156DD}"/>
    <cellStyle name="Note 10 13" xfId="24402" xr:uid="{21B7F9C0-8A2D-4362-8CEE-E13B1CB35E0B}"/>
    <cellStyle name="Note 10 2" xfId="24403" xr:uid="{1F40FB0B-0EDF-4AEF-9B3E-B883B238BAD8}"/>
    <cellStyle name="Note 10 2 10" xfId="24404" xr:uid="{7D87DF56-CDD1-4A40-9A3B-E9D6AC011E9A}"/>
    <cellStyle name="Note 10 2 10 2" xfId="24405" xr:uid="{200811DA-EC06-4EC8-B26F-AB23DD5C5132}"/>
    <cellStyle name="Note 10 2 11" xfId="24406" xr:uid="{D33CFE61-19BA-4424-8600-427F9697CCF7}"/>
    <cellStyle name="Note 10 2 12" xfId="24407" xr:uid="{2601BA5F-58E7-4351-8D93-EBF655E83F36}"/>
    <cellStyle name="Note 10 2 2" xfId="24408" xr:uid="{C4AE7EB2-6CB3-47AF-B2AA-E6EE74D2A549}"/>
    <cellStyle name="Note 10 2 2 2" xfId="24409" xr:uid="{D701C1B2-476D-4EB7-8BDA-79B6B3461255}"/>
    <cellStyle name="Note 10 2 2 2 2" xfId="24410" xr:uid="{CD356BC1-0643-4935-9411-C1B9A105F906}"/>
    <cellStyle name="Note 10 2 2 3" xfId="24411" xr:uid="{90F68143-3CCE-43B3-939D-84D55EE77470}"/>
    <cellStyle name="Note 10 2 2 4" xfId="24412" xr:uid="{3F866AAD-39B7-4475-8EC8-BB4ADB33B486}"/>
    <cellStyle name="Note 10 2 3" xfId="24413" xr:uid="{B833E520-A55C-4910-9469-F2E99CDE122C}"/>
    <cellStyle name="Note 10 2 3 2" xfId="24414" xr:uid="{52F016E9-531C-4A5B-BB34-A6DB4A91DEE5}"/>
    <cellStyle name="Note 10 2 3 3" xfId="24415" xr:uid="{8286986F-16F0-4DB3-A7CC-4319359D3735}"/>
    <cellStyle name="Note 10 2 3 4" xfId="24416" xr:uid="{6B1A7566-BC08-4BEA-ADA3-C5E161803D28}"/>
    <cellStyle name="Note 10 2 4" xfId="24417" xr:uid="{58EBEF2E-FE34-4B1E-8202-55D89471D11C}"/>
    <cellStyle name="Note 10 2 4 2" xfId="24418" xr:uid="{010094C9-6D1A-4C04-A016-067990A15232}"/>
    <cellStyle name="Note 10 2 4 3" xfId="24419" xr:uid="{2B1F7841-C641-47D9-93BA-0054F5A9B18D}"/>
    <cellStyle name="Note 10 2 4 4" xfId="24420" xr:uid="{AD7E2645-5CA4-43D0-BAE8-7E083AE055CB}"/>
    <cellStyle name="Note 10 2 5" xfId="24421" xr:uid="{5092FBF5-7422-4CFB-B334-62E9212F2BE9}"/>
    <cellStyle name="Note 10 2 5 2" xfId="24422" xr:uid="{BED4998C-D06A-438C-8467-261F3A33CC11}"/>
    <cellStyle name="Note 10 2 5 3" xfId="24423" xr:uid="{B903DF09-DBDA-48F3-A6FE-30BC9342C71D}"/>
    <cellStyle name="Note 10 2 5 4" xfId="24424" xr:uid="{A5CE4AE2-ACD1-4057-86F1-32347D1CE264}"/>
    <cellStyle name="Note 10 2 6" xfId="24425" xr:uid="{5731358E-E797-4EA3-807F-8770A5EEAABD}"/>
    <cellStyle name="Note 10 2 6 2" xfId="24426" xr:uid="{381A3508-27CB-434D-9C92-3A5C1EBC66BE}"/>
    <cellStyle name="Note 10 2 6 3" xfId="24427" xr:uid="{D171CE65-D11F-457C-B671-EC397AA86A2F}"/>
    <cellStyle name="Note 10 2 6 4" xfId="24428" xr:uid="{A778D80B-C17F-40C1-BBED-05C6383BB1A6}"/>
    <cellStyle name="Note 10 2 7" xfId="24429" xr:uid="{2619FD89-C681-45C8-90D7-179A148A2428}"/>
    <cellStyle name="Note 10 2 7 2" xfId="24430" xr:uid="{EC367959-7BEF-42F9-8F3A-138915338B95}"/>
    <cellStyle name="Note 10 2 7 3" xfId="24431" xr:uid="{73690766-787B-4E05-B250-38875648EB75}"/>
    <cellStyle name="Note 10 2 7 4" xfId="24432" xr:uid="{59A657DD-F9EC-4A7B-BDCB-903C3539AC37}"/>
    <cellStyle name="Note 10 2 8" xfId="24433" xr:uid="{0037B1D4-04A6-44F0-AC17-BFB1780AA098}"/>
    <cellStyle name="Note 10 2 8 2" xfId="24434" xr:uid="{5E4CBBB6-3AA0-4D94-869E-DD0A5E87016E}"/>
    <cellStyle name="Note 10 2 8 3" xfId="24435" xr:uid="{89DCF6F2-AA33-488F-BCB9-4192F55A576E}"/>
    <cellStyle name="Note 10 2 8 4" xfId="24436" xr:uid="{122D7ECF-58CA-4874-B48A-876EBB7BE4B5}"/>
    <cellStyle name="Note 10 2 9" xfId="24437" xr:uid="{1B8E3A44-92D7-4A9F-8012-B0A86720A15C}"/>
    <cellStyle name="Note 10 2 9 2" xfId="24438" xr:uid="{F7D41027-54E9-4EC7-B7A1-13C5F1572128}"/>
    <cellStyle name="Note 10 3" xfId="24439" xr:uid="{A1C927FE-BA06-4E30-9635-453BAF9799EB}"/>
    <cellStyle name="Note 10 3 2" xfId="24440" xr:uid="{E92090C1-6A75-42C1-B95D-E59083F63B27}"/>
    <cellStyle name="Note 10 3 2 2" xfId="24441" xr:uid="{C642D243-4802-4C1B-9DFB-D1074D9E2B94}"/>
    <cellStyle name="Note 10 3 3" xfId="24442" xr:uid="{8872B659-E7A5-4A87-8423-5D496BC4904E}"/>
    <cellStyle name="Note 10 3 4" xfId="24443" xr:uid="{A72F286D-3DC7-4108-9C07-6FCA40A2A6E8}"/>
    <cellStyle name="Note 10 3 5" xfId="24444" xr:uid="{1E798B71-5B09-4875-B6A6-0A9C93062246}"/>
    <cellStyle name="Note 10 3_ELC_final" xfId="24445" xr:uid="{B8DF73DB-8B45-42D2-AD7E-3F8F66DC0A1F}"/>
    <cellStyle name="Note 10 4" xfId="24446" xr:uid="{9FFE6632-6B86-4B02-9F6B-B11E62AAC7FF}"/>
    <cellStyle name="Note 10 4 2" xfId="24447" xr:uid="{5F921BCE-BE0C-489C-959E-5CA8965A74E4}"/>
    <cellStyle name="Note 10 4 3" xfId="24448" xr:uid="{FE6FB0FE-E932-4779-8F73-55E2A90ED9E2}"/>
    <cellStyle name="Note 10 4 4" xfId="24449" xr:uid="{B98E6EBD-C339-41AA-97B9-B22432D6B8C5}"/>
    <cellStyle name="Note 10 5" xfId="24450" xr:uid="{EECC062B-09A7-45AD-8C05-7129490E1B00}"/>
    <cellStyle name="Note 10 5 2" xfId="24451" xr:uid="{27EF3048-27DF-4392-8670-E56E095890BE}"/>
    <cellStyle name="Note 10 5 3" xfId="24452" xr:uid="{03FC22E6-9ABB-43D7-81A0-86769B0D90D5}"/>
    <cellStyle name="Note 10 5 4" xfId="24453" xr:uid="{B6225DEE-0B97-4341-8EAF-D07718CD4775}"/>
    <cellStyle name="Note 10 6" xfId="24454" xr:uid="{B58B662E-5235-49CE-89D8-CC536398255D}"/>
    <cellStyle name="Note 10 6 2" xfId="24455" xr:uid="{A4CE7500-F76A-4D7A-94EB-9EED02FA1D31}"/>
    <cellStyle name="Note 10 6 3" xfId="24456" xr:uid="{60CAD91E-1BEE-477E-B7FE-75160AC932D1}"/>
    <cellStyle name="Note 10 6 4" xfId="24457" xr:uid="{1495715A-9F3A-4143-AC6A-3D4ECFDB9B3F}"/>
    <cellStyle name="Note 10 7" xfId="24458" xr:uid="{7E95A311-E973-4E44-A378-45EB79166374}"/>
    <cellStyle name="Note 10 7 2" xfId="24459" xr:uid="{6B969F58-4D7B-4F37-BF88-C10BA9DB19C5}"/>
    <cellStyle name="Note 10 7 3" xfId="24460" xr:uid="{E530E040-B12A-42DA-A8E5-1459C9B8ADB3}"/>
    <cellStyle name="Note 10 7 4" xfId="24461" xr:uid="{07938C47-0971-4DF2-B453-CC3D278CD7A4}"/>
    <cellStyle name="Note 10 8" xfId="24462" xr:uid="{0DAAA834-9F77-40B3-ABDC-D3E16BD4CF81}"/>
    <cellStyle name="Note 10 8 2" xfId="24463" xr:uid="{8D284733-D13A-4229-99DC-B4E08849520B}"/>
    <cellStyle name="Note 10 8 3" xfId="24464" xr:uid="{48DD2C17-B124-4C13-BE49-ED2658FD648A}"/>
    <cellStyle name="Note 10 8 4" xfId="24465" xr:uid="{770E8B83-8F57-48A4-BD7D-B80ADADB33E9}"/>
    <cellStyle name="Note 10 9" xfId="24466" xr:uid="{093E814E-CAF8-4B05-9DFC-8F12B59ED789}"/>
    <cellStyle name="Note 10 9 2" xfId="24467" xr:uid="{9B7CFA8C-D790-4B9D-9993-549010ACAAFE}"/>
    <cellStyle name="Note 10 9 3" xfId="24468" xr:uid="{35AD2900-D865-4835-9253-39AEF24F89BB}"/>
    <cellStyle name="Note 10 9 4" xfId="24469" xr:uid="{518564DE-DA9D-47D6-9F9D-AB5105AD0C6C}"/>
    <cellStyle name="Note 10_ELC_final" xfId="24470" xr:uid="{B8E87B03-0158-441F-BAC1-CF3479F2FF0F}"/>
    <cellStyle name="Note 11" xfId="24471" xr:uid="{32252CEE-D740-406D-AEDA-4504894BF531}"/>
    <cellStyle name="Note 11 10" xfId="24472" xr:uid="{D1FA8521-AFB7-4261-A156-92CF60FA7EE5}"/>
    <cellStyle name="Note 11 10 2" xfId="24473" xr:uid="{CF9D2EF2-0EF0-4659-A2A5-C72212B12F3B}"/>
    <cellStyle name="Note 11 11" xfId="24474" xr:uid="{74611C29-1C8D-432D-98F3-26C83715F01A}"/>
    <cellStyle name="Note 11 11 2" xfId="24475" xr:uid="{097BB31B-251D-47BB-8240-96B9D978AB8E}"/>
    <cellStyle name="Note 11 12" xfId="24476" xr:uid="{50C2F8F5-CB7F-48E0-82DC-9A4A0D70CD64}"/>
    <cellStyle name="Note 11 13" xfId="24477" xr:uid="{79587381-916B-4101-9207-F5972BD63472}"/>
    <cellStyle name="Note 11 2" xfId="24478" xr:uid="{91E65040-E3F1-4F31-AAE2-2A611ABE5537}"/>
    <cellStyle name="Note 11 2 10" xfId="24479" xr:uid="{577842D0-724E-4C3F-B741-F7206BB295FE}"/>
    <cellStyle name="Note 11 2 10 2" xfId="24480" xr:uid="{5E55B556-4A8C-4967-952B-093D56302A9D}"/>
    <cellStyle name="Note 11 2 11" xfId="24481" xr:uid="{C53849E3-6B71-45B4-B8E3-85E25739FDD8}"/>
    <cellStyle name="Note 11 2 12" xfId="24482" xr:uid="{F67DF4AC-DFD0-41C4-99BE-71A54AF80895}"/>
    <cellStyle name="Note 11 2 2" xfId="24483" xr:uid="{1619BF69-121B-47C3-98A7-CC0F0FABC1BF}"/>
    <cellStyle name="Note 11 2 2 2" xfId="24484" xr:uid="{374B87B7-2F14-4D8A-9499-7E2FE61129EC}"/>
    <cellStyle name="Note 11 2 2 2 2" xfId="24485" xr:uid="{FE219623-46A9-4D33-AF0D-2CA4EBBDA208}"/>
    <cellStyle name="Note 11 2 2 3" xfId="24486" xr:uid="{7C5DB729-C3D8-4ABA-9132-050BB84E0066}"/>
    <cellStyle name="Note 11 2 2 4" xfId="24487" xr:uid="{DE279313-F60D-4B50-89C6-CB1FBF12DE81}"/>
    <cellStyle name="Note 11 2 3" xfId="24488" xr:uid="{286F49C9-9E1E-4C2D-A0C1-FF444214FE09}"/>
    <cellStyle name="Note 11 2 3 2" xfId="24489" xr:uid="{69B63A3A-05A1-415F-B1DC-6C07085D327A}"/>
    <cellStyle name="Note 11 2 3 3" xfId="24490" xr:uid="{C7BD2A31-BD0E-4C4F-834D-B032D4B74712}"/>
    <cellStyle name="Note 11 2 3 4" xfId="24491" xr:uid="{2B5F9884-596B-4DBF-80D9-8356ABCDE926}"/>
    <cellStyle name="Note 11 2 4" xfId="24492" xr:uid="{865D4715-F783-4D58-9957-DBAFB1F91E83}"/>
    <cellStyle name="Note 11 2 4 2" xfId="24493" xr:uid="{1A4FE0C7-86BD-4FA7-81AC-3FDAED499518}"/>
    <cellStyle name="Note 11 2 4 3" xfId="24494" xr:uid="{5714B659-39BB-493C-824F-FCA7E9DBDC8B}"/>
    <cellStyle name="Note 11 2 4 4" xfId="24495" xr:uid="{FFCFE5AD-8117-4A56-AE96-41B6141B5E4B}"/>
    <cellStyle name="Note 11 2 5" xfId="24496" xr:uid="{145014A0-DB44-4090-9D5B-EF332687F51A}"/>
    <cellStyle name="Note 11 2 5 2" xfId="24497" xr:uid="{0463CB38-A139-40CE-9828-72FBCE84F1EC}"/>
    <cellStyle name="Note 11 2 5 3" xfId="24498" xr:uid="{2125AD60-BD1C-4E96-A652-FDC4B824DE24}"/>
    <cellStyle name="Note 11 2 5 4" xfId="24499" xr:uid="{1EA104B5-7408-4C14-8549-226F73F705B0}"/>
    <cellStyle name="Note 11 2 6" xfId="24500" xr:uid="{EA68EAC0-F3AC-421E-98A4-A4EDC2A47407}"/>
    <cellStyle name="Note 11 2 6 2" xfId="24501" xr:uid="{C8B6458B-E9A5-41CB-B931-85499C23749C}"/>
    <cellStyle name="Note 11 2 6 3" xfId="24502" xr:uid="{D1B05B59-6428-489A-89A9-D08B514BE701}"/>
    <cellStyle name="Note 11 2 6 4" xfId="24503" xr:uid="{C4E313B1-D483-4FA7-BFF2-D7CA4CEAED38}"/>
    <cellStyle name="Note 11 2 7" xfId="24504" xr:uid="{A849687B-AF58-459F-9F36-1F670B79DCF8}"/>
    <cellStyle name="Note 11 2 7 2" xfId="24505" xr:uid="{42CD6B0B-8500-4B2B-8E2D-973F5E0E44BE}"/>
    <cellStyle name="Note 11 2 7 3" xfId="24506" xr:uid="{21658ED1-F381-4EB3-8481-FAB69F77C41E}"/>
    <cellStyle name="Note 11 2 7 4" xfId="24507" xr:uid="{A30E44BC-6518-4A73-AD25-6877FF4F1A41}"/>
    <cellStyle name="Note 11 2 8" xfId="24508" xr:uid="{A425FDA1-0B60-4F31-8CA8-5DCF64A33605}"/>
    <cellStyle name="Note 11 2 8 2" xfId="24509" xr:uid="{75579B57-3D6E-4DDC-ADEC-F5F34F4E2BD2}"/>
    <cellStyle name="Note 11 2 8 3" xfId="24510" xr:uid="{613580D9-C3CE-4B5C-A133-9206DA360BCE}"/>
    <cellStyle name="Note 11 2 8 4" xfId="24511" xr:uid="{4605719C-B9D8-4EBB-86A0-54648C9667AA}"/>
    <cellStyle name="Note 11 2 9" xfId="24512" xr:uid="{E58320EA-B365-44C8-82B8-2BE7C0C6D1A2}"/>
    <cellStyle name="Note 11 2 9 2" xfId="24513" xr:uid="{A81F1799-77F0-4A6B-9177-FC11CCB2494D}"/>
    <cellStyle name="Note 11 3" xfId="24514" xr:uid="{D9EA5687-0E8A-4E73-8936-A4DA82CD7BD8}"/>
    <cellStyle name="Note 11 3 2" xfId="24515" xr:uid="{97A6AE8F-E19B-4F1F-915C-F09B41A19484}"/>
    <cellStyle name="Note 11 3 2 2" xfId="24516" xr:uid="{D4152D57-9C66-4A0E-BF6B-E4362FAADF95}"/>
    <cellStyle name="Note 11 3 3" xfId="24517" xr:uid="{ABF527EE-8E98-4CFA-A0CA-F04A0FE9EBB9}"/>
    <cellStyle name="Note 11 3 4" xfId="24518" xr:uid="{30BCCDE3-9B71-495A-98D6-CDA6376CD7FF}"/>
    <cellStyle name="Note 11 4" xfId="24519" xr:uid="{64A97B13-7F77-40FC-93B3-A84C4DF08BCA}"/>
    <cellStyle name="Note 11 4 2" xfId="24520" xr:uid="{69DCBEB7-AF9B-4846-9B48-4CAFDDE3FA70}"/>
    <cellStyle name="Note 11 4 3" xfId="24521" xr:uid="{2120152F-3F06-45AD-95A3-CADF7704B9C4}"/>
    <cellStyle name="Note 11 4 4" xfId="24522" xr:uid="{95F24E87-3AEF-43C8-9A33-97E30B328237}"/>
    <cellStyle name="Note 11 5" xfId="24523" xr:uid="{D2BBC1B2-EF25-4C1A-8629-75E466BB2828}"/>
    <cellStyle name="Note 11 5 2" xfId="24524" xr:uid="{7A3D8C16-1B0C-4AC4-B230-A673B6B20EA6}"/>
    <cellStyle name="Note 11 5 3" xfId="24525" xr:uid="{3502AB17-6890-473C-84A3-452C79F90E3D}"/>
    <cellStyle name="Note 11 5 4" xfId="24526" xr:uid="{EFAC62BD-371A-4199-9538-F6C699D0227F}"/>
    <cellStyle name="Note 11 6" xfId="24527" xr:uid="{F22C8BF4-FD6C-45AE-8433-C4AB699C4F35}"/>
    <cellStyle name="Note 11 6 2" xfId="24528" xr:uid="{84F038ED-54E9-4C4C-9F08-DE24F93FBA8E}"/>
    <cellStyle name="Note 11 6 3" xfId="24529" xr:uid="{293B008F-06D6-4E8B-9899-19ECCD4BEF6E}"/>
    <cellStyle name="Note 11 6 4" xfId="24530" xr:uid="{29896CF9-716B-4137-B2FF-5BC82B34BE09}"/>
    <cellStyle name="Note 11 7" xfId="24531" xr:uid="{9919357A-F3DB-46FB-BADC-C226FD6FF820}"/>
    <cellStyle name="Note 11 7 2" xfId="24532" xr:uid="{F6DF77BD-6AF4-4544-BDFB-47829DB9248C}"/>
    <cellStyle name="Note 11 7 3" xfId="24533" xr:uid="{F34EC5F0-73F5-48E5-A334-CB5EE9D7F2C4}"/>
    <cellStyle name="Note 11 7 4" xfId="24534" xr:uid="{16F5BA5F-1C2B-4EB4-80C8-1C36FC77D17E}"/>
    <cellStyle name="Note 11 8" xfId="24535" xr:uid="{FF200B5B-3AE0-4975-88C0-02C1443A7116}"/>
    <cellStyle name="Note 11 8 2" xfId="24536" xr:uid="{ED100C66-99E9-44C1-AEEC-4813A58B8B7F}"/>
    <cellStyle name="Note 11 8 3" xfId="24537" xr:uid="{6FA7B65C-C769-4A3A-B7E8-D049A3AA9E9E}"/>
    <cellStyle name="Note 11 8 4" xfId="24538" xr:uid="{6A6E704D-41A1-4843-882D-ED93CB038B0E}"/>
    <cellStyle name="Note 11 9" xfId="24539" xr:uid="{FF97FC49-CF30-4C46-8213-FDE92F4F5F28}"/>
    <cellStyle name="Note 11 9 2" xfId="24540" xr:uid="{CBD47098-EDFF-4BAD-B941-95C060862551}"/>
    <cellStyle name="Note 11 9 3" xfId="24541" xr:uid="{8DEAF229-131B-45D4-A25D-3834D1758D5F}"/>
    <cellStyle name="Note 11 9 4" xfId="24542" xr:uid="{D6B4D7F9-BB9A-4802-AAA5-7AEEEB474972}"/>
    <cellStyle name="Note 11_ELC_final" xfId="24543" xr:uid="{D6A36800-DFFD-4750-9A12-2E09AF9A6FA0}"/>
    <cellStyle name="Note 12" xfId="24544" xr:uid="{B8FE1CB9-6BE1-41B3-A8C1-8FD3FA0943C7}"/>
    <cellStyle name="Note 12 2" xfId="24545" xr:uid="{CB8ABFED-F37E-4409-983C-AA146F14CEC8}"/>
    <cellStyle name="Note 12_ELC_final" xfId="24546" xr:uid="{490E6618-CB2F-4A86-A92B-C1946B46E948}"/>
    <cellStyle name="Note 13" xfId="24547" xr:uid="{6A01510D-F735-406B-B5B4-AB0FEB7F5FCE}"/>
    <cellStyle name="Note 13 2" xfId="24548" xr:uid="{F6FEFB68-7968-4C4B-9513-E0F5E4EAE67E}"/>
    <cellStyle name="Note 13_ELC_final" xfId="24549" xr:uid="{7ED3F6A3-3491-4ACD-9391-1E3B3F5A5E7B}"/>
    <cellStyle name="Note 14" xfId="24550" xr:uid="{3C8D5B27-6858-4F53-A5F9-230D72138E5F}"/>
    <cellStyle name="Note 14 2" xfId="24551" xr:uid="{7E1D6A4B-6CEC-497D-B128-98B858D48CE8}"/>
    <cellStyle name="Note 14_ELC_final" xfId="24552" xr:uid="{484886BB-E7EB-447A-A080-4F9B1A311F7A}"/>
    <cellStyle name="Note 15" xfId="24553" xr:uid="{DB2A5D60-B849-4028-8A40-3B426ED4079B}"/>
    <cellStyle name="Note 15 2" xfId="24554" xr:uid="{B7ED6913-A374-4A51-AEFA-365B4CDAA15F}"/>
    <cellStyle name="Note 15_ELC_final" xfId="24555" xr:uid="{7D97E593-47D7-4483-B146-1FADCC797F85}"/>
    <cellStyle name="Note 16" xfId="24556" xr:uid="{284A8176-7481-49A9-9B84-0410467A7A3F}"/>
    <cellStyle name="Note 16 2" xfId="24557" xr:uid="{6CB36671-B7A1-4384-8F98-2E667C058BD6}"/>
    <cellStyle name="Note 16_ELC_final" xfId="24558" xr:uid="{0CF94C03-4432-4808-96ED-2DD00953D419}"/>
    <cellStyle name="Note 17" xfId="24559" xr:uid="{62E94D88-9328-4B75-A073-B3034AEAD8EC}"/>
    <cellStyle name="Note 17 2" xfId="24560" xr:uid="{4ED119BE-CF4A-44C9-AE73-3F07B2ABA562}"/>
    <cellStyle name="Note 17_ELC_final" xfId="24561" xr:uid="{9240329D-8151-4904-80CE-ADFC6276ED31}"/>
    <cellStyle name="Note 18" xfId="24562" xr:uid="{564310C9-8ABF-4D5E-8B72-92FF8925F5A2}"/>
    <cellStyle name="Note 18 2" xfId="24563" xr:uid="{99262A6E-9FBF-474C-91CD-A32B50EC6479}"/>
    <cellStyle name="Note 18_ELC_final" xfId="24564" xr:uid="{66B6B13B-BBDA-4D3A-8036-03BA2E0C6A96}"/>
    <cellStyle name="Note 19" xfId="24565" xr:uid="{8477ADEB-3602-4249-A2DC-347111AEC96A}"/>
    <cellStyle name="Note 2" xfId="24566" xr:uid="{F43B94C0-5B11-4F2D-A47E-B8A9537EDF3F}"/>
    <cellStyle name="Note 2 10" xfId="24567" xr:uid="{926D167D-311D-473D-A453-EAECBF515F46}"/>
    <cellStyle name="Note 2 10 10" xfId="24568" xr:uid="{A2BB87CF-4B0D-458A-8267-3655ED07CF70}"/>
    <cellStyle name="Note 2 10 10 2" xfId="24569" xr:uid="{59E99B6C-D3D3-4078-A647-4EBA168455DE}"/>
    <cellStyle name="Note 2 10 11" xfId="24570" xr:uid="{856623B1-507A-41B2-86C6-FE5FB9CFCEBE}"/>
    <cellStyle name="Note 2 10 11 2" xfId="24571" xr:uid="{E51F3B73-9DAC-4C77-A5B5-C20159FBF9DC}"/>
    <cellStyle name="Note 2 10 12" xfId="24572" xr:uid="{D0BDBE51-864B-484A-8B8F-F59DDF1DC521}"/>
    <cellStyle name="Note 2 10 13" xfId="24573" xr:uid="{850E297F-46F8-4AA4-B93D-B7671E944043}"/>
    <cellStyle name="Note 2 10 2" xfId="24574" xr:uid="{3B84A919-9CB4-459B-9D59-45DACE3DF026}"/>
    <cellStyle name="Note 2 10 2 10" xfId="24575" xr:uid="{B65B32D9-46D7-43B3-B8C4-088F7D569118}"/>
    <cellStyle name="Note 2 10 2 10 2" xfId="24576" xr:uid="{B77A14CC-EEBA-4CF4-AFC3-EEC202913DCA}"/>
    <cellStyle name="Note 2 10 2 11" xfId="24577" xr:uid="{3FC9C9BD-DB58-4DA7-A2F0-D76480CE552A}"/>
    <cellStyle name="Note 2 10 2 2" xfId="24578" xr:uid="{8CC3D619-8E5F-4958-BA76-7B83955FDCC4}"/>
    <cellStyle name="Note 2 10 2 2 2" xfId="24579" xr:uid="{1D456414-3C11-47B7-8EA9-CDB71AA952D6}"/>
    <cellStyle name="Note 2 10 2 2 2 2" xfId="24580" xr:uid="{FE55B73A-53C2-4209-BD06-3054AFBEBC44}"/>
    <cellStyle name="Note 2 10 2 2 3" xfId="24581" xr:uid="{273B123D-A101-449E-8D01-E7A86D0D8414}"/>
    <cellStyle name="Note 2 10 2 2 4" xfId="24582" xr:uid="{085540E8-0009-40FB-9BC5-44CC2BBF4A67}"/>
    <cellStyle name="Note 2 10 2 3" xfId="24583" xr:uid="{3D7A279C-78B5-4EB1-A53D-880DC5B3C45C}"/>
    <cellStyle name="Note 2 10 2 3 2" xfId="24584" xr:uid="{4D6D3F00-549D-4639-9517-8A9F5C3862C1}"/>
    <cellStyle name="Note 2 10 2 3 3" xfId="24585" xr:uid="{B02E4494-AFF1-40C5-B606-C75849F25C03}"/>
    <cellStyle name="Note 2 10 2 3 4" xfId="24586" xr:uid="{F03F2367-2F15-4474-97EE-5C96FBC768B4}"/>
    <cellStyle name="Note 2 10 2 4" xfId="24587" xr:uid="{69C6EB14-B2BE-4892-8C91-07BA60411897}"/>
    <cellStyle name="Note 2 10 2 4 2" xfId="24588" xr:uid="{30EFA26E-7836-4B78-AF61-4946B90C6469}"/>
    <cellStyle name="Note 2 10 2 4 3" xfId="24589" xr:uid="{D9BD4544-8E71-4078-A375-5FEB17D2AC44}"/>
    <cellStyle name="Note 2 10 2 4 4" xfId="24590" xr:uid="{825837B4-3521-4F1D-8544-28E290843AD8}"/>
    <cellStyle name="Note 2 10 2 5" xfId="24591" xr:uid="{5234B944-060E-4FC4-A66E-96317A8723D2}"/>
    <cellStyle name="Note 2 10 2 5 2" xfId="24592" xr:uid="{25955172-4173-4FEE-B3E7-7D338629B1E5}"/>
    <cellStyle name="Note 2 10 2 5 3" xfId="24593" xr:uid="{1A7EACC0-F1E7-4008-B607-A46787609D2D}"/>
    <cellStyle name="Note 2 10 2 5 4" xfId="24594" xr:uid="{86E49A54-3D89-4B85-B5DF-1B18A678EC3C}"/>
    <cellStyle name="Note 2 10 2 6" xfId="24595" xr:uid="{E6D56A2F-15A1-479B-8080-7EC31B5D17CE}"/>
    <cellStyle name="Note 2 10 2 6 2" xfId="24596" xr:uid="{A8F20777-1603-44E0-A4DB-31A35E37C7D6}"/>
    <cellStyle name="Note 2 10 2 6 3" xfId="24597" xr:uid="{C6F7BF99-21A0-4D81-B297-F54AF03A359A}"/>
    <cellStyle name="Note 2 10 2 6 4" xfId="24598" xr:uid="{1B2C8A47-3803-4119-B601-0E61EF5EF7E2}"/>
    <cellStyle name="Note 2 10 2 7" xfId="24599" xr:uid="{B5CE4AE5-146F-4321-B339-55E67B505762}"/>
    <cellStyle name="Note 2 10 2 7 2" xfId="24600" xr:uid="{A41E604F-C556-44CA-91F8-A5E087A53081}"/>
    <cellStyle name="Note 2 10 2 7 3" xfId="24601" xr:uid="{FC7B5AFA-FE4C-42FF-B1FE-2AE66469FCA4}"/>
    <cellStyle name="Note 2 10 2 7 4" xfId="24602" xr:uid="{C8A0DE18-7C60-402A-89E9-EB635A7F9741}"/>
    <cellStyle name="Note 2 10 2 8" xfId="24603" xr:uid="{691F756E-E4E1-4C17-AC54-8E52798AB1CA}"/>
    <cellStyle name="Note 2 10 2 8 2" xfId="24604" xr:uid="{9A829F34-94D7-4643-B43B-63E76DCAF8DC}"/>
    <cellStyle name="Note 2 10 2 8 3" xfId="24605" xr:uid="{C78B3292-3F5E-4E7E-AE93-F81EB837912E}"/>
    <cellStyle name="Note 2 10 2 8 4" xfId="24606" xr:uid="{681373BD-4EF4-4F12-B95C-799DD52188E5}"/>
    <cellStyle name="Note 2 10 2 9" xfId="24607" xr:uid="{C337193D-1281-41D5-98E2-ABD958B1E1FC}"/>
    <cellStyle name="Note 2 10 2 9 2" xfId="24608" xr:uid="{BEE8087C-23B2-45BC-98A6-59225BFF8340}"/>
    <cellStyle name="Note 2 10 3" xfId="24609" xr:uid="{74BFED5B-B223-4674-AF87-5FF1F2A67617}"/>
    <cellStyle name="Note 2 10 3 2" xfId="24610" xr:uid="{9EB5CA8F-CA39-41BB-A5BD-F54CAA5E7FAA}"/>
    <cellStyle name="Note 2 10 3 2 2" xfId="24611" xr:uid="{83A2CB7E-4970-49E6-B8F9-2A6C5CADEBC4}"/>
    <cellStyle name="Note 2 10 3 3" xfId="24612" xr:uid="{CC96FEB6-2325-4D44-96FC-E724039F8D04}"/>
    <cellStyle name="Note 2 10 3 4" xfId="24613" xr:uid="{170A8C16-2C45-4CE3-83CD-5164B809F469}"/>
    <cellStyle name="Note 2 10 4" xfId="24614" xr:uid="{E46C5B68-6A24-42E7-A1A5-02143C4DFD7D}"/>
    <cellStyle name="Note 2 10 4 2" xfId="24615" xr:uid="{7F0AEF50-1EB3-4E31-8C95-ABE0FFCA2877}"/>
    <cellStyle name="Note 2 10 4 3" xfId="24616" xr:uid="{60FFBACB-0C3D-4CFE-B93F-C4F004091CE4}"/>
    <cellStyle name="Note 2 10 4 4" xfId="24617" xr:uid="{64E0C5DB-25A1-47E6-8A5F-15BF8B353F54}"/>
    <cellStyle name="Note 2 10 5" xfId="24618" xr:uid="{9B789949-77DC-4EA9-849A-EAF29488A589}"/>
    <cellStyle name="Note 2 10 5 2" xfId="24619" xr:uid="{510B4FCF-4255-40C6-9C90-120ED32FC6DB}"/>
    <cellStyle name="Note 2 10 5 3" xfId="24620" xr:uid="{87998783-51A1-422A-AE3F-E7928798865F}"/>
    <cellStyle name="Note 2 10 5 4" xfId="24621" xr:uid="{1F7B4C87-D111-4258-BB8D-F8FA284A2286}"/>
    <cellStyle name="Note 2 10 6" xfId="24622" xr:uid="{226819B4-5D8D-4D4B-86BC-1B998972976A}"/>
    <cellStyle name="Note 2 10 6 2" xfId="24623" xr:uid="{44C1B2F4-5BBC-4716-882C-5ABA958C9E1D}"/>
    <cellStyle name="Note 2 10 6 3" xfId="24624" xr:uid="{EE69CF91-DF89-44C5-B5D7-7F704EB038D0}"/>
    <cellStyle name="Note 2 10 6 4" xfId="24625" xr:uid="{0161AAAA-C4E9-4EAD-8D6A-54CF858663DC}"/>
    <cellStyle name="Note 2 10 7" xfId="24626" xr:uid="{1B5B1DCF-14F5-4C1C-B0AA-CD1A4DADD8EF}"/>
    <cellStyle name="Note 2 10 7 2" xfId="24627" xr:uid="{BCEB4885-4D8D-4FC4-8013-9F5F0088ACD7}"/>
    <cellStyle name="Note 2 10 7 3" xfId="24628" xr:uid="{86F1815E-BE1A-4992-8097-97BFDD62791A}"/>
    <cellStyle name="Note 2 10 7 4" xfId="24629" xr:uid="{476033CF-4C07-42A6-8907-65F387A59363}"/>
    <cellStyle name="Note 2 10 8" xfId="24630" xr:uid="{13FB8022-64F4-4B45-88A2-4DD836F050FA}"/>
    <cellStyle name="Note 2 10 8 2" xfId="24631" xr:uid="{35FEE51A-AB16-46DE-B8F4-FCA2DA5F904F}"/>
    <cellStyle name="Note 2 10 8 3" xfId="24632" xr:uid="{19EA97F0-DBB9-4541-A3A4-748A61862E6F}"/>
    <cellStyle name="Note 2 10 8 4" xfId="24633" xr:uid="{DDDAE515-D45F-4A63-A329-4E86197A9F59}"/>
    <cellStyle name="Note 2 10 9" xfId="24634" xr:uid="{5D6CAEC7-985C-4E56-97D9-F48BF345E539}"/>
    <cellStyle name="Note 2 10 9 2" xfId="24635" xr:uid="{53F3D671-C101-4176-91F3-DF69DBD73AAF}"/>
    <cellStyle name="Note 2 10 9 3" xfId="24636" xr:uid="{FB7B84DD-261F-4C44-94E3-9768E9DBF82D}"/>
    <cellStyle name="Note 2 10 9 4" xfId="24637" xr:uid="{85910656-CDBA-4767-8353-603F1154C32A}"/>
    <cellStyle name="Note 2 11" xfId="24638" xr:uid="{9830B457-7C36-40AC-B7D8-B794A473AE99}"/>
    <cellStyle name="Note 2 11 10" xfId="24639" xr:uid="{DC2BF5EF-EBFA-49DD-96F9-59D82454A3BD}"/>
    <cellStyle name="Note 2 11 10 2" xfId="24640" xr:uid="{CC385C0E-4659-4D82-A31E-AB90D5FE3C0C}"/>
    <cellStyle name="Note 2 11 11" xfId="24641" xr:uid="{C473A155-73FB-4D54-B131-ED805B0F2A0B}"/>
    <cellStyle name="Note 2 11 11 2" xfId="24642" xr:uid="{762B4482-E1A8-4943-BD43-0B2D554B5CC1}"/>
    <cellStyle name="Note 2 11 12" xfId="24643" xr:uid="{7BE10BEF-D532-4E72-80F0-EFBC06DE3E16}"/>
    <cellStyle name="Note 2 11 13" xfId="24644" xr:uid="{842B7D41-58DB-41B4-98B9-97FC1849F870}"/>
    <cellStyle name="Note 2 11 2" xfId="24645" xr:uid="{93B44682-553E-460C-8593-4BA3F2A0FF39}"/>
    <cellStyle name="Note 2 11 2 10" xfId="24646" xr:uid="{F702BC35-0ED0-4B14-B00F-7FF510E2947B}"/>
    <cellStyle name="Note 2 11 2 10 2" xfId="24647" xr:uid="{7E44D554-1A64-4062-801B-E3EE3C175083}"/>
    <cellStyle name="Note 2 11 2 11" xfId="24648" xr:uid="{4349C868-595E-49EB-9F38-14D10AF910AB}"/>
    <cellStyle name="Note 2 11 2 2" xfId="24649" xr:uid="{8A80940C-C7CE-4CAB-AD7F-8EBD023B99C4}"/>
    <cellStyle name="Note 2 11 2 2 2" xfId="24650" xr:uid="{05ED1687-2810-4FFE-99A6-867FBC65C689}"/>
    <cellStyle name="Note 2 11 2 2 2 2" xfId="24651" xr:uid="{0BF3B893-237F-44B3-B6DA-27A33C1AF753}"/>
    <cellStyle name="Note 2 11 2 2 3" xfId="24652" xr:uid="{25951FF1-5065-4BC4-A714-1208857984BC}"/>
    <cellStyle name="Note 2 11 2 2 4" xfId="24653" xr:uid="{C664CAD3-B7A0-45E3-A2AB-EFE9B069D8D5}"/>
    <cellStyle name="Note 2 11 2 3" xfId="24654" xr:uid="{3FA5A71A-BFC6-4089-BCF3-ECD9D144BAC8}"/>
    <cellStyle name="Note 2 11 2 3 2" xfId="24655" xr:uid="{98DC7A89-A787-41F0-B89F-C0CF8FCCD07C}"/>
    <cellStyle name="Note 2 11 2 3 3" xfId="24656" xr:uid="{0A6F889D-5328-45EC-9382-DC8ECDF0521D}"/>
    <cellStyle name="Note 2 11 2 3 4" xfId="24657" xr:uid="{6F892BA5-8D56-4F4C-8432-E1975DC8A8CD}"/>
    <cellStyle name="Note 2 11 2 4" xfId="24658" xr:uid="{5E0B8401-760B-43B2-BD6F-D5F2C04B2B95}"/>
    <cellStyle name="Note 2 11 2 4 2" xfId="24659" xr:uid="{4618987D-7B60-4DCE-8A63-FFF4C46F1C67}"/>
    <cellStyle name="Note 2 11 2 4 3" xfId="24660" xr:uid="{AACB4916-4635-4365-B281-78BA88C67E12}"/>
    <cellStyle name="Note 2 11 2 4 4" xfId="24661" xr:uid="{3B4F5837-6488-4751-B0BF-C548463848B7}"/>
    <cellStyle name="Note 2 11 2 5" xfId="24662" xr:uid="{F2E98C30-AFD5-445C-A6EE-8DDA345EA8CF}"/>
    <cellStyle name="Note 2 11 2 5 2" xfId="24663" xr:uid="{F0A29815-C351-4AB2-BB55-EC755AB8C86D}"/>
    <cellStyle name="Note 2 11 2 5 3" xfId="24664" xr:uid="{5C7F7C23-1F63-4199-8B21-8098BA7BECEB}"/>
    <cellStyle name="Note 2 11 2 5 4" xfId="24665" xr:uid="{CE8E635D-D34A-4D17-93E6-C2925AEE6CB0}"/>
    <cellStyle name="Note 2 11 2 6" xfId="24666" xr:uid="{9031715A-CA85-44B1-A7CC-DD941A506122}"/>
    <cellStyle name="Note 2 11 2 6 2" xfId="24667" xr:uid="{90CDFDD8-3B27-48AF-8647-969C9CCCF3C6}"/>
    <cellStyle name="Note 2 11 2 6 3" xfId="24668" xr:uid="{55885E28-6820-41DB-AA0A-A9CC3B8A4814}"/>
    <cellStyle name="Note 2 11 2 6 4" xfId="24669" xr:uid="{5942DBB8-1FBD-44A8-B254-CC692A858444}"/>
    <cellStyle name="Note 2 11 2 7" xfId="24670" xr:uid="{4D7BEE71-715C-4972-869B-93AC4C7CFBE4}"/>
    <cellStyle name="Note 2 11 2 7 2" xfId="24671" xr:uid="{D8D0FA07-E35C-4712-8BD8-07AD787D48D5}"/>
    <cellStyle name="Note 2 11 2 7 3" xfId="24672" xr:uid="{0E6CD14E-B909-4BA9-BA4F-CECF92021E2F}"/>
    <cellStyle name="Note 2 11 2 7 4" xfId="24673" xr:uid="{2C8045AC-29D9-4D12-98EB-B14C29107421}"/>
    <cellStyle name="Note 2 11 2 8" xfId="24674" xr:uid="{1A768984-A7FE-4099-906A-AD231908E50F}"/>
    <cellStyle name="Note 2 11 2 8 2" xfId="24675" xr:uid="{0ED04965-7DF7-478B-AA95-26985B56785F}"/>
    <cellStyle name="Note 2 11 2 8 3" xfId="24676" xr:uid="{E4566AEB-35C4-45B7-A015-5141823F7856}"/>
    <cellStyle name="Note 2 11 2 8 4" xfId="24677" xr:uid="{E85D8822-19F5-4594-BBE0-919E7CDF9126}"/>
    <cellStyle name="Note 2 11 2 9" xfId="24678" xr:uid="{7BF303EE-999E-485A-AC69-CB22ED6B2524}"/>
    <cellStyle name="Note 2 11 2 9 2" xfId="24679" xr:uid="{69556BCC-6D8A-4FD5-BA3E-3AC3CD16A76E}"/>
    <cellStyle name="Note 2 11 3" xfId="24680" xr:uid="{4904F09A-6453-45AC-8302-C422D26083A8}"/>
    <cellStyle name="Note 2 11 3 2" xfId="24681" xr:uid="{E6FBA801-D854-4E1C-A9BA-F2EA746637D6}"/>
    <cellStyle name="Note 2 11 3 2 2" xfId="24682" xr:uid="{5ECA438D-5DE2-4218-A852-998563D5A511}"/>
    <cellStyle name="Note 2 11 3 3" xfId="24683" xr:uid="{B799015D-E23A-4E8D-AD05-A2466369498F}"/>
    <cellStyle name="Note 2 11 3 4" xfId="24684" xr:uid="{7EFEAEE2-4828-476B-BF8C-FACA0A23F2DB}"/>
    <cellStyle name="Note 2 11 4" xfId="24685" xr:uid="{5AEBE3DF-55C3-4D13-9534-5F75B3FD8C84}"/>
    <cellStyle name="Note 2 11 4 2" xfId="24686" xr:uid="{A421B154-9720-43CB-9446-69F7198FAF95}"/>
    <cellStyle name="Note 2 11 4 3" xfId="24687" xr:uid="{285CC7D5-8DB7-461E-A730-6A8C1337CBDE}"/>
    <cellStyle name="Note 2 11 4 4" xfId="24688" xr:uid="{EBB73563-CC31-4418-90EE-C4D5FC101C5A}"/>
    <cellStyle name="Note 2 11 5" xfId="24689" xr:uid="{D5F3B638-E1BE-4A99-82D3-97560FFF65D3}"/>
    <cellStyle name="Note 2 11 5 2" xfId="24690" xr:uid="{35E56AE6-375C-4405-9EC9-6A3637FABA3C}"/>
    <cellStyle name="Note 2 11 5 3" xfId="24691" xr:uid="{68547713-D4E9-4A79-861C-C160D8BDD3C0}"/>
    <cellStyle name="Note 2 11 5 4" xfId="24692" xr:uid="{0D5A1490-F397-4697-A1E5-21B59608DFEA}"/>
    <cellStyle name="Note 2 11 6" xfId="24693" xr:uid="{01FB5EA1-2C5E-4CEF-9274-98A6BDF1DC17}"/>
    <cellStyle name="Note 2 11 6 2" xfId="24694" xr:uid="{12C7C2DC-14E8-4639-9088-639B2CFDCC2C}"/>
    <cellStyle name="Note 2 11 6 3" xfId="24695" xr:uid="{BCB6A11B-9134-4CC0-88AE-9DE8443DDC02}"/>
    <cellStyle name="Note 2 11 6 4" xfId="24696" xr:uid="{8B6CF4F5-3F8A-4CE8-B1BB-782AE199E0DB}"/>
    <cellStyle name="Note 2 11 7" xfId="24697" xr:uid="{6C115F9D-6B03-4D01-9101-FB10AF9A12D2}"/>
    <cellStyle name="Note 2 11 7 2" xfId="24698" xr:uid="{2E9BEF5F-0C20-4B24-A07D-8F8CF08B1695}"/>
    <cellStyle name="Note 2 11 7 3" xfId="24699" xr:uid="{C766F3E9-5DDF-4F3C-8EFB-AD42BF662C80}"/>
    <cellStyle name="Note 2 11 7 4" xfId="24700" xr:uid="{2BBF82FC-DD06-4C20-88E0-E588648ECB15}"/>
    <cellStyle name="Note 2 11 8" xfId="24701" xr:uid="{16359551-6B9B-466E-A96B-5434920C927E}"/>
    <cellStyle name="Note 2 11 8 2" xfId="24702" xr:uid="{B66B7EC5-8296-4D09-88A4-04DF7483AFAF}"/>
    <cellStyle name="Note 2 11 8 3" xfId="24703" xr:uid="{1085BC54-762D-4226-B29D-687C673C1BF9}"/>
    <cellStyle name="Note 2 11 8 4" xfId="24704" xr:uid="{7E2122FE-D7B0-41AE-91A6-3A60E40932F7}"/>
    <cellStyle name="Note 2 11 9" xfId="24705" xr:uid="{7029B6BF-ECD0-4078-A5FD-B616560CA4D8}"/>
    <cellStyle name="Note 2 11 9 2" xfId="24706" xr:uid="{5269D17A-D042-4A79-AF55-1FF1B57ED267}"/>
    <cellStyle name="Note 2 11 9 3" xfId="24707" xr:uid="{62BDBF44-3542-43AF-B544-1222878ACA25}"/>
    <cellStyle name="Note 2 11 9 4" xfId="24708" xr:uid="{7FDB746B-8B1D-4039-8C58-0E0C3F25EB42}"/>
    <cellStyle name="Note 2 12" xfId="24709" xr:uid="{E3073690-573E-4E72-A84B-D9137A4294E7}"/>
    <cellStyle name="Note 2 12 10" xfId="24710" xr:uid="{C77A0AAA-5AE3-4414-8CCF-37F7ADA0C590}"/>
    <cellStyle name="Note 2 12 10 2" xfId="24711" xr:uid="{42B2BC75-BCF1-469B-A504-D0FD1D388120}"/>
    <cellStyle name="Note 2 12 11" xfId="24712" xr:uid="{55093455-48C5-48EA-92EE-EE6E79BF3F89}"/>
    <cellStyle name="Note 2 12 11 2" xfId="24713" xr:uid="{C3F61490-5B6D-468A-A8EF-B0831B3AF208}"/>
    <cellStyle name="Note 2 12 12" xfId="24714" xr:uid="{5B47A6FF-956A-4A90-BE48-578A487660FE}"/>
    <cellStyle name="Note 2 12 13" xfId="24715" xr:uid="{6074F354-B708-4709-B22B-55A303A99139}"/>
    <cellStyle name="Note 2 12 2" xfId="24716" xr:uid="{2E88472D-52B5-4308-812C-7B5360A28728}"/>
    <cellStyle name="Note 2 12 2 10" xfId="24717" xr:uid="{3ACAF05F-A4E6-4E84-B7C7-B1E994013EFA}"/>
    <cellStyle name="Note 2 12 2 10 2" xfId="24718" xr:uid="{8366DDCD-AB89-4359-A730-2FC2A6C3CA95}"/>
    <cellStyle name="Note 2 12 2 11" xfId="24719" xr:uid="{F58534C4-BD3C-49AE-BDAF-34D436417857}"/>
    <cellStyle name="Note 2 12 2 12" xfId="24720" xr:uid="{784DA98B-0A80-43D3-8F87-8A4300FA5486}"/>
    <cellStyle name="Note 2 12 2 2" xfId="24721" xr:uid="{715B15B3-2FBF-40BB-B8B2-2F55188C4D29}"/>
    <cellStyle name="Note 2 12 2 2 2" xfId="24722" xr:uid="{8A5CC241-34C1-414B-83CE-FE819D0C0640}"/>
    <cellStyle name="Note 2 12 2 2 2 2" xfId="24723" xr:uid="{CF1536A2-2846-47E9-9A7C-9AFB53AC6B58}"/>
    <cellStyle name="Note 2 12 2 2 2 3" xfId="24724" xr:uid="{2AA5BC46-D137-4E69-A1F0-C3416598601D}"/>
    <cellStyle name="Note 2 12 2 2 3" xfId="24725" xr:uid="{F386A81E-5C47-4088-AC69-60A76BA413A0}"/>
    <cellStyle name="Note 2 12 2 2 3 2" xfId="24726" xr:uid="{3B3CD1C2-3CCA-42C8-BED6-DC897CA14302}"/>
    <cellStyle name="Note 2 12 2 2 4" xfId="24727" xr:uid="{DAD5CC4A-77A7-4D86-AB5C-CF4B54A86AFE}"/>
    <cellStyle name="Note 2 12 2 2 4 2" xfId="24728" xr:uid="{4B460881-8CB8-4849-B697-B932573A7FF7}"/>
    <cellStyle name="Note 2 12 2 2 5" xfId="24729" xr:uid="{F36F2521-73B5-4D02-93D0-B441F62B8B02}"/>
    <cellStyle name="Note 2 12 2 2 6" xfId="24730" xr:uid="{51844BD6-C14E-4B1D-8674-507F9AE09604}"/>
    <cellStyle name="Note 2 12 2 2 7" xfId="24731" xr:uid="{075A3B5F-9D30-4DF9-B3DD-7A69B59FDFA1}"/>
    <cellStyle name="Note 2 12 2 2 8" xfId="24732" xr:uid="{9882DA2A-3009-4CB6-A39D-BFEDF7A2CA36}"/>
    <cellStyle name="Note 2 12 2 3" xfId="24733" xr:uid="{349C7CF3-A27A-4E8E-9AB0-761DA11387F8}"/>
    <cellStyle name="Note 2 12 2 3 2" xfId="24734" xr:uid="{405E0440-6ADE-4899-9B9E-60DC30ECC019}"/>
    <cellStyle name="Note 2 12 2 3 2 2" xfId="24735" xr:uid="{5722F7CD-C903-4779-9A2F-0E4DA2FD11CC}"/>
    <cellStyle name="Note 2 12 2 3 2 3" xfId="24736" xr:uid="{77D44278-96E0-4E87-BCA2-DDA1F04A1E8F}"/>
    <cellStyle name="Note 2 12 2 3 3" xfId="24737" xr:uid="{70AA1CAF-72ED-4D91-8E5E-9B09568DE2EB}"/>
    <cellStyle name="Note 2 12 2 3 3 2" xfId="24738" xr:uid="{A65B2996-4E2D-43CD-A63F-AB5E22FB99B3}"/>
    <cellStyle name="Note 2 12 2 3 4" xfId="24739" xr:uid="{997D7032-8545-4ED1-AA99-E7EB41AB7928}"/>
    <cellStyle name="Note 2 12 2 3 4 2" xfId="24740" xr:uid="{B66B7AEA-885D-469E-9F63-742FA1923914}"/>
    <cellStyle name="Note 2 12 2 3 5" xfId="24741" xr:uid="{F2CE10A0-846F-417C-81B5-01C0A29F12DC}"/>
    <cellStyle name="Note 2 12 2 3 6" xfId="24742" xr:uid="{0316D1F2-B6EC-4295-A556-DE83A97FA9F0}"/>
    <cellStyle name="Note 2 12 2 3 7" xfId="24743" xr:uid="{5255488D-EE7E-4C1D-A399-AE4997621AF8}"/>
    <cellStyle name="Note 2 12 2 3 8" xfId="24744" xr:uid="{44EC6276-B9BA-41F6-8913-3DE8A17F60C8}"/>
    <cellStyle name="Note 2 12 2 4" xfId="24745" xr:uid="{41C23919-F3E4-4AAD-AD86-9BA44CC9EE81}"/>
    <cellStyle name="Note 2 12 2 4 2" xfId="24746" xr:uid="{08CBA1B5-E0E1-46D9-A5F0-2B50449BE3BA}"/>
    <cellStyle name="Note 2 12 2 4 2 2" xfId="24747" xr:uid="{917586C6-3F19-4327-9A67-84FB02FFADFF}"/>
    <cellStyle name="Note 2 12 2 4 3" xfId="24748" xr:uid="{36ACFB47-E4F0-4B13-932E-D2F5F8499916}"/>
    <cellStyle name="Note 2 12 2 4 4" xfId="24749" xr:uid="{7043A719-70BC-4099-9217-CEA1CC97FEEC}"/>
    <cellStyle name="Note 2 12 2 5" xfId="24750" xr:uid="{05C71D5B-5134-4C9F-96D7-285AFF9E9585}"/>
    <cellStyle name="Note 2 12 2 5 2" xfId="24751" xr:uid="{3D7BD535-130E-42F6-96A3-08EADA71CB41}"/>
    <cellStyle name="Note 2 12 2 5 3" xfId="24752" xr:uid="{33AF2C45-BD7B-483B-B6FF-E7B16C52A6F5}"/>
    <cellStyle name="Note 2 12 2 5 4" xfId="24753" xr:uid="{A1FE8E4C-6031-4E85-B8E0-5CD1977310C0}"/>
    <cellStyle name="Note 2 12 2 6" xfId="24754" xr:uid="{6773F5A5-62DE-40DD-8D53-D11940C7243E}"/>
    <cellStyle name="Note 2 12 2 6 2" xfId="24755" xr:uid="{16F1A7F9-56AB-4C8D-BDAA-4D1C50E0FCCF}"/>
    <cellStyle name="Note 2 12 2 6 3" xfId="24756" xr:uid="{78939871-B16E-4E33-9C26-D3AE06049617}"/>
    <cellStyle name="Note 2 12 2 6 4" xfId="24757" xr:uid="{C6B171ED-D717-4E84-B27C-74976E7F87A7}"/>
    <cellStyle name="Note 2 12 2 7" xfId="24758" xr:uid="{23A95207-77BB-4FB2-AAEE-912C454C4820}"/>
    <cellStyle name="Note 2 12 2 7 2" xfId="24759" xr:uid="{56605C7B-2081-47E5-882E-F1A5F36AE8B3}"/>
    <cellStyle name="Note 2 12 2 7 3" xfId="24760" xr:uid="{99CA51E4-3841-4785-9436-CDC726F2C6BA}"/>
    <cellStyle name="Note 2 12 2 7 4" xfId="24761" xr:uid="{D98DFFB4-F0E7-44BF-B7FF-04BC091D7B3E}"/>
    <cellStyle name="Note 2 12 2 8" xfId="24762" xr:uid="{0F76181E-A6FF-4FAE-B95D-8AC900DF43D2}"/>
    <cellStyle name="Note 2 12 2 8 2" xfId="24763" xr:uid="{4A973B0B-2990-4795-B878-BAEA2D21A432}"/>
    <cellStyle name="Note 2 12 2 8 3" xfId="24764" xr:uid="{756B2C89-D01D-47C9-A51A-28F3B6E0FCA1}"/>
    <cellStyle name="Note 2 12 2 8 4" xfId="24765" xr:uid="{F3C23A91-DD5E-470D-9D1C-ED358AA2FF2C}"/>
    <cellStyle name="Note 2 12 2 9" xfId="24766" xr:uid="{8D794FF8-1AF6-4E76-BBC8-BC50BB9028EF}"/>
    <cellStyle name="Note 2 12 2 9 2" xfId="24767" xr:uid="{11AC10F5-6E47-4941-971F-CE0706F5641B}"/>
    <cellStyle name="Note 2 12 3" xfId="24768" xr:uid="{18BB35C2-1822-4587-9DE8-5F97E1B71340}"/>
    <cellStyle name="Note 2 12 3 2" xfId="24769" xr:uid="{63501D28-35F1-4E57-820B-317AE4E2742C}"/>
    <cellStyle name="Note 2 12 3 2 2" xfId="24770" xr:uid="{1D51B1B4-6DFB-4B78-9033-BB1C8AE2820E}"/>
    <cellStyle name="Note 2 12 3 3" xfId="24771" xr:uid="{ACABD39E-2CE9-4699-A73B-6623553CA69F}"/>
    <cellStyle name="Note 2 12 3 4" xfId="24772" xr:uid="{EA0B6504-01EE-4014-8DD0-1AF79C069350}"/>
    <cellStyle name="Note 2 12 4" xfId="24773" xr:uid="{D93F3735-4C3A-4AD0-BD52-39F2FF1F9EC8}"/>
    <cellStyle name="Note 2 12 4 2" xfId="24774" xr:uid="{1914DEAA-3EDC-4B5E-B30B-9CDA88E6A716}"/>
    <cellStyle name="Note 2 12 4 3" xfId="24775" xr:uid="{37246AAF-C2EC-4669-8106-1127A58CB505}"/>
    <cellStyle name="Note 2 12 4 4" xfId="24776" xr:uid="{939764E4-5AD1-4788-A290-7104B1E3D9D4}"/>
    <cellStyle name="Note 2 12 5" xfId="24777" xr:uid="{8C2D70F4-B9E2-4863-9D75-71C5C57D6BFE}"/>
    <cellStyle name="Note 2 12 5 2" xfId="24778" xr:uid="{222A7B87-CA0A-4385-9355-1B473B191176}"/>
    <cellStyle name="Note 2 12 5 3" xfId="24779" xr:uid="{FBB0B1AE-A20D-4618-AE7B-2CECF5202338}"/>
    <cellStyle name="Note 2 12 5 4" xfId="24780" xr:uid="{174BE06B-5178-48FF-8AB2-9E56CE80EB68}"/>
    <cellStyle name="Note 2 12 6" xfId="24781" xr:uid="{0AEEA844-3177-4886-B0FE-9E8CDF795983}"/>
    <cellStyle name="Note 2 12 6 2" xfId="24782" xr:uid="{15CCE102-4CD3-4894-8496-61553D22A25B}"/>
    <cellStyle name="Note 2 12 6 3" xfId="24783" xr:uid="{A8A879B8-2D8B-43DB-9C17-B6BF2F087268}"/>
    <cellStyle name="Note 2 12 6 4" xfId="24784" xr:uid="{905A5B6A-FEC0-4111-8689-80AD5E357365}"/>
    <cellStyle name="Note 2 12 7" xfId="24785" xr:uid="{C0296450-EFD4-416C-8C26-C08CA13416F8}"/>
    <cellStyle name="Note 2 12 7 2" xfId="24786" xr:uid="{4C23120B-118C-42EA-9557-3A755568D754}"/>
    <cellStyle name="Note 2 12 7 3" xfId="24787" xr:uid="{818B22E4-03F7-4418-97EE-CB6892E07450}"/>
    <cellStyle name="Note 2 12 7 4" xfId="24788" xr:uid="{09332DE6-E732-4B92-BDCF-725341E6FE91}"/>
    <cellStyle name="Note 2 12 8" xfId="24789" xr:uid="{E498A748-5520-488B-90AA-CA814D373EB3}"/>
    <cellStyle name="Note 2 12 8 2" xfId="24790" xr:uid="{5B587EBB-C2B6-4A4D-89BB-6D2E85CAB329}"/>
    <cellStyle name="Note 2 12 8 3" xfId="24791" xr:uid="{7461D84E-DA55-4C79-85F3-25B42A528127}"/>
    <cellStyle name="Note 2 12 8 4" xfId="24792" xr:uid="{F2C3F570-A3DE-406A-ACCA-9E7717CD1F7F}"/>
    <cellStyle name="Note 2 12 9" xfId="24793" xr:uid="{1C327FFF-18CF-4FC1-810F-027533DBD3BB}"/>
    <cellStyle name="Note 2 12 9 2" xfId="24794" xr:uid="{D101EF19-C00E-4316-B802-94713E6CDED8}"/>
    <cellStyle name="Note 2 12 9 3" xfId="24795" xr:uid="{7A9813D3-2C7E-4BB1-A640-EB75262DBCF6}"/>
    <cellStyle name="Note 2 12 9 4" xfId="24796" xr:uid="{7C7BEC74-52C0-49BD-A1EC-89057F0CF0D8}"/>
    <cellStyle name="Note 2 13" xfId="24797" xr:uid="{77F13936-66DD-4286-8EBA-6459C5A07A29}"/>
    <cellStyle name="Note 2 13 10" xfId="24798" xr:uid="{4003BD49-7F2E-4517-A5A2-EDDD441A2240}"/>
    <cellStyle name="Note 2 13 10 2" xfId="24799" xr:uid="{0169CFD2-65B7-427F-8171-9C39E12BCBA5}"/>
    <cellStyle name="Note 2 13 11" xfId="24800" xr:uid="{5DE64DF0-A397-41C0-8741-81FF6B77D7DB}"/>
    <cellStyle name="Note 2 13 11 2" xfId="24801" xr:uid="{72AB9AF3-7AC6-46FC-A0A6-E180D5FDDA4A}"/>
    <cellStyle name="Note 2 13 12" xfId="24802" xr:uid="{84F20E44-0CE4-4699-85A2-11D22932630D}"/>
    <cellStyle name="Note 2 13 13" xfId="24803" xr:uid="{5321A31A-5EAD-467C-BFE1-C864E2A05DF7}"/>
    <cellStyle name="Note 2 13 2" xfId="24804" xr:uid="{AFD0148A-8B49-455E-8F9F-9305A2FE8C9C}"/>
    <cellStyle name="Note 2 13 2 10" xfId="24805" xr:uid="{5EF8C356-A4D5-4CA4-8EBD-D32E3B453170}"/>
    <cellStyle name="Note 2 13 2 10 2" xfId="24806" xr:uid="{B4CC32E4-B959-43CE-A421-EF0835B09306}"/>
    <cellStyle name="Note 2 13 2 11" xfId="24807" xr:uid="{36E5051C-6237-4EDA-853A-F9CF572F8BA0}"/>
    <cellStyle name="Note 2 13 2 2" xfId="24808" xr:uid="{698F7459-9CA3-43C0-B611-C6950B20B9EE}"/>
    <cellStyle name="Note 2 13 2 2 2" xfId="24809" xr:uid="{30572131-BA2D-4CAE-BB19-34E7BF0C8298}"/>
    <cellStyle name="Note 2 13 2 2 2 2" xfId="24810" xr:uid="{B6150BFF-C030-4151-8750-BEA993D1FC87}"/>
    <cellStyle name="Note 2 13 2 2 3" xfId="24811" xr:uid="{4BFDCE72-71DF-46B1-9DE1-7A05CA53E3FA}"/>
    <cellStyle name="Note 2 13 2 2 4" xfId="24812" xr:uid="{0E4B0D59-5511-421D-BFA2-F47465046716}"/>
    <cellStyle name="Note 2 13 2 3" xfId="24813" xr:uid="{3201B326-6BCD-454C-83CF-BC2C98354896}"/>
    <cellStyle name="Note 2 13 2 3 2" xfId="24814" xr:uid="{9F283E3E-52FF-448A-AD33-47CCC839D006}"/>
    <cellStyle name="Note 2 13 2 3 3" xfId="24815" xr:uid="{9C850149-04B4-4775-A73B-6DEF933728C2}"/>
    <cellStyle name="Note 2 13 2 3 4" xfId="24816" xr:uid="{061DE2D0-4250-47BA-AEE8-C7F96D91B0CB}"/>
    <cellStyle name="Note 2 13 2 4" xfId="24817" xr:uid="{4DDBF354-7342-4CE4-93F5-271D23B00914}"/>
    <cellStyle name="Note 2 13 2 4 2" xfId="24818" xr:uid="{EA430BEC-7B39-4FED-B3CB-BC68EE2FFB39}"/>
    <cellStyle name="Note 2 13 2 4 3" xfId="24819" xr:uid="{91452A59-751E-4B1E-BB8B-32763EBD67E1}"/>
    <cellStyle name="Note 2 13 2 4 4" xfId="24820" xr:uid="{5D5F5774-7CDE-4106-B872-84AF7F2D4744}"/>
    <cellStyle name="Note 2 13 2 5" xfId="24821" xr:uid="{B7DE26D6-8ED0-49AF-A8EC-9B8330BF723B}"/>
    <cellStyle name="Note 2 13 2 5 2" xfId="24822" xr:uid="{DC115374-0156-4DE0-A11E-19B075CD75AB}"/>
    <cellStyle name="Note 2 13 2 5 3" xfId="24823" xr:uid="{2F69A12C-FBF4-4876-AC80-A64BDD633885}"/>
    <cellStyle name="Note 2 13 2 5 4" xfId="24824" xr:uid="{5A353593-3389-4136-8118-0C652A410F93}"/>
    <cellStyle name="Note 2 13 2 6" xfId="24825" xr:uid="{1506DE28-8154-469B-8198-5F3A4369EF70}"/>
    <cellStyle name="Note 2 13 2 6 2" xfId="24826" xr:uid="{3BC68861-E56B-4327-967B-5D4959598ED1}"/>
    <cellStyle name="Note 2 13 2 6 3" xfId="24827" xr:uid="{AB89FF8B-9942-44D9-A8F2-EEFE894DEB2D}"/>
    <cellStyle name="Note 2 13 2 6 4" xfId="24828" xr:uid="{52FF1D8D-F65C-4A12-81D7-D5AFF70AF557}"/>
    <cellStyle name="Note 2 13 2 7" xfId="24829" xr:uid="{524913FF-DD99-4028-A9F8-CF0159BF08A9}"/>
    <cellStyle name="Note 2 13 2 7 2" xfId="24830" xr:uid="{88866AAA-AE3C-4FBC-AAB6-6E137449D86D}"/>
    <cellStyle name="Note 2 13 2 7 3" xfId="24831" xr:uid="{4A67BEC1-6D21-4B89-9F03-F32E32BA5338}"/>
    <cellStyle name="Note 2 13 2 7 4" xfId="24832" xr:uid="{77BE5B8B-7BA2-4430-94AC-626E7D1F70C2}"/>
    <cellStyle name="Note 2 13 2 8" xfId="24833" xr:uid="{EA51E563-8D44-4E74-B962-34F08D1EF578}"/>
    <cellStyle name="Note 2 13 2 8 2" xfId="24834" xr:uid="{6F5D6811-36B1-46E3-A3E3-B267A7826AEC}"/>
    <cellStyle name="Note 2 13 2 8 3" xfId="24835" xr:uid="{DA645AFF-BF26-4571-A580-60FDF4763E2B}"/>
    <cellStyle name="Note 2 13 2 8 4" xfId="24836" xr:uid="{396515EE-387B-4E8A-A4FB-DDABFE5B313D}"/>
    <cellStyle name="Note 2 13 2 9" xfId="24837" xr:uid="{934C09AF-1FF6-45DB-8D4D-F077F6F8A1BF}"/>
    <cellStyle name="Note 2 13 2 9 2" xfId="24838" xr:uid="{E9630EBA-1FE0-4FC3-A783-F5F15F363FB4}"/>
    <cellStyle name="Note 2 13 3" xfId="24839" xr:uid="{C59A6FFA-DC67-4C17-93CC-0FF9D0F452D8}"/>
    <cellStyle name="Note 2 13 3 2" xfId="24840" xr:uid="{B88699CA-100A-4286-8F14-4D6D600AF751}"/>
    <cellStyle name="Note 2 13 3 2 2" xfId="24841" xr:uid="{33F57491-95CB-40CD-9651-7F96C156A842}"/>
    <cellStyle name="Note 2 13 3 3" xfId="24842" xr:uid="{E3D937DA-EE82-486A-9C98-363B87326BAA}"/>
    <cellStyle name="Note 2 13 3 4" xfId="24843" xr:uid="{BD11F5DE-8378-4AF8-989A-A9AFAB64A71E}"/>
    <cellStyle name="Note 2 13 4" xfId="24844" xr:uid="{22F52036-EE64-430C-9202-830E6CE58290}"/>
    <cellStyle name="Note 2 13 4 2" xfId="24845" xr:uid="{7158CB6D-13A3-4F91-9085-4EAF5FE2BB7F}"/>
    <cellStyle name="Note 2 13 4 3" xfId="24846" xr:uid="{F1235362-5F6F-4707-A15F-E4A2C6AB940B}"/>
    <cellStyle name="Note 2 13 4 4" xfId="24847" xr:uid="{6CEFB0A5-10D2-40B0-A06E-E3D900093520}"/>
    <cellStyle name="Note 2 13 5" xfId="24848" xr:uid="{F7ED3D5F-9DDC-4550-B64A-28329312EB18}"/>
    <cellStyle name="Note 2 13 5 2" xfId="24849" xr:uid="{C6BCAA44-03BC-43A8-A9E0-E8CE442FCF3D}"/>
    <cellStyle name="Note 2 13 5 3" xfId="24850" xr:uid="{5D96BD4F-A16F-4A0F-A4AE-F72FF86A3C25}"/>
    <cellStyle name="Note 2 13 5 4" xfId="24851" xr:uid="{D92912CA-6E4B-41F8-AC12-AA003D29B258}"/>
    <cellStyle name="Note 2 13 6" xfId="24852" xr:uid="{8DF35F2B-F983-4C4F-96A6-5502C33D02AE}"/>
    <cellStyle name="Note 2 13 6 2" xfId="24853" xr:uid="{96D4B939-D64E-4B0E-8404-687DCF003625}"/>
    <cellStyle name="Note 2 13 6 3" xfId="24854" xr:uid="{31F7661C-B05C-4042-A9F7-6FBC9ABF5447}"/>
    <cellStyle name="Note 2 13 6 4" xfId="24855" xr:uid="{0F5D2F12-825B-4006-8890-340CCA84289E}"/>
    <cellStyle name="Note 2 13 7" xfId="24856" xr:uid="{E9768D52-7F0B-4AF8-9CFF-A717C07399E7}"/>
    <cellStyle name="Note 2 13 7 2" xfId="24857" xr:uid="{FE68F778-B9D8-4990-B0B2-380E28416118}"/>
    <cellStyle name="Note 2 13 7 3" xfId="24858" xr:uid="{80C0A7A8-1366-4B6E-BF3F-07F00137E082}"/>
    <cellStyle name="Note 2 13 7 4" xfId="24859" xr:uid="{798325CE-A0D9-4726-BC51-A0377D865AA5}"/>
    <cellStyle name="Note 2 13 8" xfId="24860" xr:uid="{9C7DCC9A-0000-4F5F-96B5-30BEC399C099}"/>
    <cellStyle name="Note 2 13 8 2" xfId="24861" xr:uid="{D51B725F-FFAA-4E21-BD53-49289B11947A}"/>
    <cellStyle name="Note 2 13 8 3" xfId="24862" xr:uid="{1D31EBD2-81DD-4F79-AB03-83C4510DA8A4}"/>
    <cellStyle name="Note 2 13 8 4" xfId="24863" xr:uid="{2D9E16E7-6B82-42B6-87F6-4018A1D69601}"/>
    <cellStyle name="Note 2 13 9" xfId="24864" xr:uid="{4A1BF567-11A2-493F-8C0F-B015E05F538D}"/>
    <cellStyle name="Note 2 13 9 2" xfId="24865" xr:uid="{236DA2B4-E118-4FCC-AD2F-7CEC546FEF22}"/>
    <cellStyle name="Note 2 13 9 3" xfId="24866" xr:uid="{98DF5E27-1462-4351-B295-33B60BC87002}"/>
    <cellStyle name="Note 2 13 9 4" xfId="24867" xr:uid="{0C905F8A-3C31-48F4-8526-F08622A4BD31}"/>
    <cellStyle name="Note 2 14" xfId="24868" xr:uid="{1EFC3905-BC5B-4424-BF76-C0BA586AA4F9}"/>
    <cellStyle name="Note 2 14 10" xfId="24869" xr:uid="{E2355E06-347B-4B66-8E1F-F7382B81D263}"/>
    <cellStyle name="Note 2 14 10 2" xfId="24870" xr:uid="{A887D499-7385-4C86-9993-6ACCA5E15190}"/>
    <cellStyle name="Note 2 14 11" xfId="24871" xr:uid="{B6F6AABA-72F5-433D-9223-0530A9DB2E20}"/>
    <cellStyle name="Note 2 14 12" xfId="24872" xr:uid="{ED4A3954-F739-4A26-A640-00AEC31E9AB8}"/>
    <cellStyle name="Note 2 14 2" xfId="24873" xr:uid="{48F325CD-F6BD-4BA6-ABC2-1D3771EA829D}"/>
    <cellStyle name="Note 2 14 2 2" xfId="24874" xr:uid="{04AFF5A3-38F2-4F1E-AC06-E07655ECA70B}"/>
    <cellStyle name="Note 2 14 2 2 2" xfId="24875" xr:uid="{0951315A-6952-422F-A473-318D2B1261E9}"/>
    <cellStyle name="Note 2 14 2 2 3" xfId="24876" xr:uid="{B88F3416-E9D7-4A6A-99E4-3D878E90B249}"/>
    <cellStyle name="Note 2 14 2 3" xfId="24877" xr:uid="{DF5339E6-226B-48BC-9A01-37000D5B38C0}"/>
    <cellStyle name="Note 2 14 2 3 2" xfId="24878" xr:uid="{6A069D0A-FD59-4543-A0BA-2D5266F9162D}"/>
    <cellStyle name="Note 2 14 2 4" xfId="24879" xr:uid="{7662F0EF-AEAE-4EBC-A4CE-8470158A47B5}"/>
    <cellStyle name="Note 2 14 2 5" xfId="24880" xr:uid="{9FF95D25-85F2-4C90-AE16-D1AD73B3033D}"/>
    <cellStyle name="Note 2 14 2 6" xfId="24881" xr:uid="{CA8758D9-E4F1-4A0E-A31D-7180DEB13AC6}"/>
    <cellStyle name="Note 2 14 3" xfId="24882" xr:uid="{E0B43E24-BA13-4107-A75C-5932CB8E332E}"/>
    <cellStyle name="Note 2 14 3 2" xfId="24883" xr:uid="{0EFDA05A-6718-46DC-A332-EA550A4080C3}"/>
    <cellStyle name="Note 2 14 3 2 2" xfId="24884" xr:uid="{1D0E62B7-3182-4F90-BAE4-14DFD7A932E8}"/>
    <cellStyle name="Note 2 14 3 2 3" xfId="24885" xr:uid="{30D7E319-DB2F-4552-8361-5C47BEA935FD}"/>
    <cellStyle name="Note 2 14 3 3" xfId="24886" xr:uid="{7D812658-3012-42F8-BE80-22ACFD544AB3}"/>
    <cellStyle name="Note 2 14 3 3 2" xfId="24887" xr:uid="{F6FB2B09-B801-4291-B23C-35ACDA77FD2E}"/>
    <cellStyle name="Note 2 14 3 4" xfId="24888" xr:uid="{C68C0139-A17F-4FBF-89F2-D08D6C73B477}"/>
    <cellStyle name="Note 2 14 3 4 2" xfId="24889" xr:uid="{454B2D36-0528-48B1-A8AC-B02331040F6B}"/>
    <cellStyle name="Note 2 14 3 5" xfId="24890" xr:uid="{C54E1141-830B-4026-8FF4-C5C9F4B13077}"/>
    <cellStyle name="Note 2 14 3 6" xfId="24891" xr:uid="{C62A7CA7-75BC-41E3-8546-50455084A701}"/>
    <cellStyle name="Note 2 14 3 7" xfId="24892" xr:uid="{6B38F5BC-D245-43D8-8453-BE3ADD61742A}"/>
    <cellStyle name="Note 2 14 3 8" xfId="24893" xr:uid="{81D7BA7C-6A36-48E3-A3F4-9DE73E2FF157}"/>
    <cellStyle name="Note 2 14 4" xfId="24894" xr:uid="{4F4729C2-681F-4247-881D-76CEDB4D8214}"/>
    <cellStyle name="Note 2 14 4 2" xfId="24895" xr:uid="{7948F6FD-CB8F-403D-AF1C-5C4F2BA66ACA}"/>
    <cellStyle name="Note 2 14 4 3" xfId="24896" xr:uid="{AB04C1A8-0B1F-4E2B-BEA4-8915426C0DA1}"/>
    <cellStyle name="Note 2 14 4 4" xfId="24897" xr:uid="{C4455B37-C9DF-4268-8A48-F3ABCA8D5CAA}"/>
    <cellStyle name="Note 2 14 5" xfId="24898" xr:uid="{89F4CDB6-AB47-4A28-B78B-BA7C3F01829C}"/>
    <cellStyle name="Note 2 14 5 2" xfId="24899" xr:uid="{B7EAE38B-3461-4DE9-B251-74FA0203476F}"/>
    <cellStyle name="Note 2 14 5 3" xfId="24900" xr:uid="{C5150750-20A1-4557-BA2E-23B51F06815E}"/>
    <cellStyle name="Note 2 14 5 4" xfId="24901" xr:uid="{3EA56C80-3007-4752-B115-ABBEED98EC86}"/>
    <cellStyle name="Note 2 14 6" xfId="24902" xr:uid="{E176ECF7-1D5C-4D0B-953D-DCE56DAC3BB4}"/>
    <cellStyle name="Note 2 14 6 2" xfId="24903" xr:uid="{30768439-BDF5-45D6-91BA-D5A17D05926B}"/>
    <cellStyle name="Note 2 14 6 3" xfId="24904" xr:uid="{B8AD2598-2156-463E-8B88-8C1B1E16B0FE}"/>
    <cellStyle name="Note 2 14 6 4" xfId="24905" xr:uid="{5F64E7E1-AC6E-4909-84EF-16A14355D797}"/>
    <cellStyle name="Note 2 14 7" xfId="24906" xr:uid="{64BE440C-2D27-48EE-AED8-D48311D23003}"/>
    <cellStyle name="Note 2 14 7 2" xfId="24907" xr:uid="{D5B6E53C-E205-4316-BE91-AC3C6A450626}"/>
    <cellStyle name="Note 2 14 7 3" xfId="24908" xr:uid="{DFE0616A-58E0-41AB-AD98-83718B2D7E93}"/>
    <cellStyle name="Note 2 14 7 4" xfId="24909" xr:uid="{5490E955-0F5E-49CB-BC50-59F8807F952E}"/>
    <cellStyle name="Note 2 14 8" xfId="24910" xr:uid="{BB9A8C74-B5ED-4B43-9231-D1B32D67BFA9}"/>
    <cellStyle name="Note 2 14 8 2" xfId="24911" xr:uid="{18F5DF36-4F1C-44FB-84F2-D49C13A7FC45}"/>
    <cellStyle name="Note 2 14 8 3" xfId="24912" xr:uid="{F197607D-5801-49F0-B001-35F0A7D2ADBB}"/>
    <cellStyle name="Note 2 14 8 4" xfId="24913" xr:uid="{C3FD3344-DC75-4AFE-BD4F-038F736D7FEA}"/>
    <cellStyle name="Note 2 14 9" xfId="24914" xr:uid="{D5740A45-A6D7-48BF-875C-D5C1FF8080B3}"/>
    <cellStyle name="Note 2 14 9 2" xfId="24915" xr:uid="{7F133C2F-2F2D-491F-A6CA-905BACC235DA}"/>
    <cellStyle name="Note 2 15" xfId="24916" xr:uid="{57862508-D6C4-48AB-8284-53B62F00E604}"/>
    <cellStyle name="Note 2 15 2" xfId="24917" xr:uid="{320498D7-B03C-4C46-A606-5F7DC0322584}"/>
    <cellStyle name="Note 2 15 2 2" xfId="24918" xr:uid="{C5A801FA-5721-4E38-A7A2-F03F6F5E18E7}"/>
    <cellStyle name="Note 2 15 2 2 2" xfId="24919" xr:uid="{87CE4C5E-2534-4531-A84E-045398C24D63}"/>
    <cellStyle name="Note 2 15 2 3" xfId="24920" xr:uid="{A5A4F9A3-781A-4438-AAE3-BB0A2254F20C}"/>
    <cellStyle name="Note 2 15 2 3 2" xfId="24921" xr:uid="{0537A07E-88C6-4973-AB39-3963E0635681}"/>
    <cellStyle name="Note 2 15 2 4" xfId="24922" xr:uid="{80E2AB77-1804-4E41-B693-B11A759C4053}"/>
    <cellStyle name="Note 2 15 2 5" xfId="24923" xr:uid="{21447825-C462-4D91-A5E6-7155C3DE19D6}"/>
    <cellStyle name="Note 2 15 2 6" xfId="24924" xr:uid="{5BE996C8-2101-4B2F-BB2D-3BEF98CC357D}"/>
    <cellStyle name="Note 2 15 2 7" xfId="24925" xr:uid="{287A831F-D0DA-4F20-9DDF-90E666B0C958}"/>
    <cellStyle name="Note 2 15 3" xfId="24926" xr:uid="{686BCC83-240D-4A4C-964C-1291C35A3E7A}"/>
    <cellStyle name="Note 2 15 3 2" xfId="24927" xr:uid="{9592ED64-B474-4FA7-A12D-49B6F8BE98C7}"/>
    <cellStyle name="Note 2 15 4" xfId="24928" xr:uid="{34A63100-D253-4C7D-88FD-57CD28DDC44F}"/>
    <cellStyle name="Note 2 15 4 2" xfId="24929" xr:uid="{A0A54FDE-B026-4CCA-9AB3-30C1E0C08D66}"/>
    <cellStyle name="Note 2 15 5" xfId="24930" xr:uid="{7375D740-90B0-4288-B680-CBFC736DF97D}"/>
    <cellStyle name="Note 2 15 6" xfId="24931" xr:uid="{093D31D0-6332-488A-B0AB-5E76E8A3654B}"/>
    <cellStyle name="Note 2 15 7" xfId="24932" xr:uid="{DC55128A-3357-4DBC-B235-A17172C25546}"/>
    <cellStyle name="Note 2 15 8" xfId="24933" xr:uid="{9B0B2BCF-2580-4DA8-8631-A2748B02A507}"/>
    <cellStyle name="Note 2 16" xfId="24934" xr:uid="{FC867099-8DE1-40F3-9C7E-10408CB8117E}"/>
    <cellStyle name="Note 2 16 2" xfId="24935" xr:uid="{B8C647A0-8B9A-40B4-B5A8-3CC414257842}"/>
    <cellStyle name="Note 2 16 2 2" xfId="24936" xr:uid="{68D562F7-4EA7-45EB-BD5B-FA670106F621}"/>
    <cellStyle name="Note 2 16 2 3" xfId="24937" xr:uid="{35F248D0-5FEE-4B84-8166-C5F2210A88A1}"/>
    <cellStyle name="Note 2 16 3" xfId="24938" xr:uid="{B2FA521E-A137-4E18-9635-9629FCBE8B76}"/>
    <cellStyle name="Note 2 16 3 2" xfId="24939" xr:uid="{E30505E1-7438-4FDB-A549-0A56DCF2BEF9}"/>
    <cellStyle name="Note 2 16 4" xfId="24940" xr:uid="{B24D1530-B68F-4800-9F63-766A95BC4AB4}"/>
    <cellStyle name="Note 2 16 5" xfId="24941" xr:uid="{D2DF68BA-4EE4-42DA-B93D-10A5A15BDE8F}"/>
    <cellStyle name="Note 2 16 6" xfId="24942" xr:uid="{A9C7EB2B-0B1D-444E-BE08-220416A4FB49}"/>
    <cellStyle name="Note 2 17" xfId="24943" xr:uid="{94486248-0B66-450E-8053-C96056147FDC}"/>
    <cellStyle name="Note 2 17 2" xfId="24944" xr:uid="{9E98526C-44ED-4168-B11F-3D207A3623F0}"/>
    <cellStyle name="Note 2 17 3" xfId="24945" xr:uid="{8FCEA5A9-8C02-4676-9AB9-14B07C39C498}"/>
    <cellStyle name="Note 2 17 4" xfId="24946" xr:uid="{9F992F5F-1476-4966-8363-F25EBF8468E1}"/>
    <cellStyle name="Note 2 18" xfId="24947" xr:uid="{6D2B9293-6AC0-41D2-BF6C-DCB16531BEDC}"/>
    <cellStyle name="Note 2 18 2" xfId="24948" xr:uid="{355AA085-3B23-486C-8EC2-82917E7E085F}"/>
    <cellStyle name="Note 2 18 3" xfId="24949" xr:uid="{910AD43A-64DC-40D9-A831-DBD33D780FE2}"/>
    <cellStyle name="Note 2 18 4" xfId="24950" xr:uid="{AAFA9F85-78AA-4851-B35D-A330A0F507B5}"/>
    <cellStyle name="Note 2 19" xfId="24951" xr:uid="{4D68811A-3CDE-498A-9533-863A46132758}"/>
    <cellStyle name="Note 2 19 2" xfId="24952" xr:uid="{820BDC95-4091-439B-BDB5-1D2CED1FC01A}"/>
    <cellStyle name="Note 2 19 3" xfId="24953" xr:uid="{FF8DD841-8220-413E-AD28-0DCBBBE4C1F9}"/>
    <cellStyle name="Note 2 19 4" xfId="24954" xr:uid="{8D455325-698C-4B1A-8F7D-17F6E4EE977E}"/>
    <cellStyle name="Note 2 2" xfId="24955" xr:uid="{EBF6C09B-4F02-4B97-BC5E-B51658194809}"/>
    <cellStyle name="Note 2 2 10" xfId="24956" xr:uid="{0A81F914-49F5-4FEB-BA82-DDFCDC0B1D8D}"/>
    <cellStyle name="Note 2 2 10 2" xfId="24957" xr:uid="{255CA7DA-8F77-4B48-974D-1D99D2290E5F}"/>
    <cellStyle name="Note 2 2 10 3" xfId="24958" xr:uid="{015AEF84-26A5-43B3-B65B-9CD4BB508CE4}"/>
    <cellStyle name="Note 2 2 10 4" xfId="24959" xr:uid="{E6C503DC-46BD-4040-A2B7-DB47205EB683}"/>
    <cellStyle name="Note 2 2 11" xfId="24960" xr:uid="{A58B9A52-E84B-4089-84CD-5D3641E8AD2B}"/>
    <cellStyle name="Note 2 2 11 2" xfId="24961" xr:uid="{25B0DDD3-31E2-4D1B-B8C7-24E2F3A9CB64}"/>
    <cellStyle name="Note 2 2 12" xfId="24962" xr:uid="{A1ACB0D4-9948-4217-8688-E61443EE863E}"/>
    <cellStyle name="Note 2 2 12 2" xfId="24963" xr:uid="{AF728EDE-4A3D-49B1-B241-E1E3FD155C44}"/>
    <cellStyle name="Note 2 2 13" xfId="24964" xr:uid="{3F393A65-23F3-4B31-B188-12D131D2974E}"/>
    <cellStyle name="Note 2 2 14" xfId="24965" xr:uid="{2209BF39-97C4-4A95-AFCC-5A6EB06DA571}"/>
    <cellStyle name="Note 2 2 15" xfId="42572" xr:uid="{25990B67-A97C-41BB-A11A-F8DB981F454D}"/>
    <cellStyle name="Note 2 2 2" xfId="24966" xr:uid="{3E9F0A61-91E5-4FEB-88F5-071FDF12C635}"/>
    <cellStyle name="Note 2 2 2 10" xfId="24967" xr:uid="{7009EA8C-8ACD-4D26-9A82-6C2A063CFFCB}"/>
    <cellStyle name="Note 2 2 2 10 2" xfId="24968" xr:uid="{0922B2A3-2CBA-4C38-96ED-0CE787E3DAE2}"/>
    <cellStyle name="Note 2 2 2 11" xfId="24969" xr:uid="{1B17094A-55DA-4E72-A57F-D6E5EEE0392E}"/>
    <cellStyle name="Note 2 2 2 12" xfId="24970" xr:uid="{04A5C737-95AC-42A2-B956-ADAB38D31A10}"/>
    <cellStyle name="Note 2 2 2 13" xfId="42768" xr:uid="{352AC05C-009F-4FFB-A474-0AB1E3EA06B3}"/>
    <cellStyle name="Note 2 2 2 2" xfId="24971" xr:uid="{84F9569D-68BA-4A8E-B46C-89184AD70A04}"/>
    <cellStyle name="Note 2 2 2 2 2" xfId="24972" xr:uid="{FFCA56A8-7796-4FCE-BFEC-AE1E03CBA80C}"/>
    <cellStyle name="Note 2 2 2 2 2 2" xfId="24973" xr:uid="{10F14DCF-92D3-4B8B-8215-72DBBC72F825}"/>
    <cellStyle name="Note 2 2 2 2 2 3" xfId="24974" xr:uid="{070D0B13-1F07-4B66-9B01-57849838820B}"/>
    <cellStyle name="Note 2 2 2 2 3" xfId="24975" xr:uid="{F5E4AA53-21B4-4614-A5DB-AF740F29AA4A}"/>
    <cellStyle name="Note 2 2 2 2 4" xfId="24976" xr:uid="{A885FE6E-C125-45AB-BD66-667BFFEA257E}"/>
    <cellStyle name="Note 2 2 2 3" xfId="24977" xr:uid="{9A3A1913-359C-478C-9CF0-0A2A0BD8BC77}"/>
    <cellStyle name="Note 2 2 2 3 2" xfId="24978" xr:uid="{1BF51E08-0C2D-46C7-A5F0-41112C8637DB}"/>
    <cellStyle name="Note 2 2 2 3 3" xfId="24979" xr:uid="{F22F5233-729D-42D7-8321-CEB80448E074}"/>
    <cellStyle name="Note 2 2 2 3 4" xfId="24980" xr:uid="{04F26797-AA5B-466F-9E9F-66FA8352E5A9}"/>
    <cellStyle name="Note 2 2 2 4" xfId="24981" xr:uid="{629D660B-8590-4982-ABA5-01E473CB70E3}"/>
    <cellStyle name="Note 2 2 2 4 2" xfId="24982" xr:uid="{2C268E8F-29E2-4D10-8BDF-98C0D0C7E702}"/>
    <cellStyle name="Note 2 2 2 4 3" xfId="24983" xr:uid="{C88FC316-F286-49A2-AA61-242381F2B02D}"/>
    <cellStyle name="Note 2 2 2 4 4" xfId="24984" xr:uid="{35392DA8-A452-4F60-A701-18D6597B70FC}"/>
    <cellStyle name="Note 2 2 2 5" xfId="24985" xr:uid="{D35F357E-776E-4DA7-BE13-9B40F2268D7E}"/>
    <cellStyle name="Note 2 2 2 5 2" xfId="24986" xr:uid="{849585A8-750F-4D94-B7DD-671A82D5A6F6}"/>
    <cellStyle name="Note 2 2 2 5 3" xfId="24987" xr:uid="{C52FA2BF-1B5D-4FF1-BCEA-5E83556A7B13}"/>
    <cellStyle name="Note 2 2 2 5 4" xfId="24988" xr:uid="{ED238E57-39D0-425A-AC6D-502224E49A95}"/>
    <cellStyle name="Note 2 2 2 6" xfId="24989" xr:uid="{C7EF7BC6-EA73-446A-845B-BC112C53CE3D}"/>
    <cellStyle name="Note 2 2 2 6 2" xfId="24990" xr:uid="{4837E833-DDFA-4328-8900-B6A80BB3AEDD}"/>
    <cellStyle name="Note 2 2 2 6 3" xfId="24991" xr:uid="{D083B770-A45A-4112-B168-848D4A83AD52}"/>
    <cellStyle name="Note 2 2 2 6 4" xfId="24992" xr:uid="{CEF3FA59-67D4-472D-86F0-80A8D789CF34}"/>
    <cellStyle name="Note 2 2 2 7" xfId="24993" xr:uid="{A1081EBA-FC7F-4FDB-B728-2970FCDE7E8F}"/>
    <cellStyle name="Note 2 2 2 7 2" xfId="24994" xr:uid="{9C71535C-34F5-4254-833A-DC0DB154654C}"/>
    <cellStyle name="Note 2 2 2 7 3" xfId="24995" xr:uid="{05DB718B-0F9C-4CEC-AF6C-EA708968834B}"/>
    <cellStyle name="Note 2 2 2 7 4" xfId="24996" xr:uid="{9C3E40E0-8930-4307-B049-6B50BE58D4AB}"/>
    <cellStyle name="Note 2 2 2 8" xfId="24997" xr:uid="{75F97FDD-E518-46B9-973C-0AAF3E61982D}"/>
    <cellStyle name="Note 2 2 2 8 2" xfId="24998" xr:uid="{B7B393B7-2615-4CEF-9042-4607DC96BBF1}"/>
    <cellStyle name="Note 2 2 2 8 3" xfId="24999" xr:uid="{96A031B8-7CFA-47FF-9AD1-DFD1DF42688A}"/>
    <cellStyle name="Note 2 2 2 8 4" xfId="25000" xr:uid="{F8A62F8D-0EA7-400E-9CD8-40C2FC995E8B}"/>
    <cellStyle name="Note 2 2 2 9" xfId="25001" xr:uid="{F871A426-7A5F-4D24-9C75-01AF73917578}"/>
    <cellStyle name="Note 2 2 2 9 2" xfId="25002" xr:uid="{68E479B3-038A-4C6B-8FD0-27CA2F4EA6A8}"/>
    <cellStyle name="Note 2 2 3" xfId="25003" xr:uid="{D2A521B7-46B2-4CFC-820C-3689754FA4AF}"/>
    <cellStyle name="Note 2 2 3 10" xfId="25004" xr:uid="{69CB9A4B-34F2-412F-8346-276C51FB25F9}"/>
    <cellStyle name="Note 2 2 3 10 2" xfId="25005" xr:uid="{CB5A06C1-58DC-4773-B68B-8E9571632C9F}"/>
    <cellStyle name="Note 2 2 3 11" xfId="25006" xr:uid="{5C97DA23-5684-4374-A8D9-C2D78377B2E1}"/>
    <cellStyle name="Note 2 2 3 12" xfId="25007" xr:uid="{81B092F6-15D9-442C-BD19-E6E1E7F62528}"/>
    <cellStyle name="Note 2 2 3 2" xfId="25008" xr:uid="{789B834B-ADFE-4E73-B0B9-18C8D9961A00}"/>
    <cellStyle name="Note 2 2 3 2 2" xfId="25009" xr:uid="{12C6338A-C465-4476-A603-DB474B472B59}"/>
    <cellStyle name="Note 2 2 3 2 2 2" xfId="25010" xr:uid="{5B0CB48C-DAFC-4B51-B98B-93A414BF6FA4}"/>
    <cellStyle name="Note 2 2 3 2 3" xfId="25011" xr:uid="{C249875E-364E-4A71-ACDE-57B1C794D222}"/>
    <cellStyle name="Note 2 2 3 2 4" xfId="25012" xr:uid="{26CE0641-89B4-4949-A0BD-74AC9BAEE52D}"/>
    <cellStyle name="Note 2 2 3 3" xfId="25013" xr:uid="{F15BAD55-C5DE-4073-9D2B-4F155B512C7E}"/>
    <cellStyle name="Note 2 2 3 3 2" xfId="25014" xr:uid="{C814B0C6-AC8A-463B-9877-0DA8A001C9C6}"/>
    <cellStyle name="Note 2 2 3 3 3" xfId="25015" xr:uid="{7E97EB3A-A48E-4428-AAAD-5485341FC590}"/>
    <cellStyle name="Note 2 2 3 3 4" xfId="25016" xr:uid="{A1979A47-6462-41A8-8183-41DE4DB536E4}"/>
    <cellStyle name="Note 2 2 3 4" xfId="25017" xr:uid="{CD1545B6-349F-4CDC-87F7-3A27F7A1E618}"/>
    <cellStyle name="Note 2 2 3 4 2" xfId="25018" xr:uid="{F07A2E1B-36B2-48B6-9AC0-E796E8EF3075}"/>
    <cellStyle name="Note 2 2 3 4 3" xfId="25019" xr:uid="{7BFFEBD8-B328-49D5-B156-12EB858DE243}"/>
    <cellStyle name="Note 2 2 3 4 4" xfId="25020" xr:uid="{98757844-C8AA-44AF-8CFC-4D1ADBAB5C89}"/>
    <cellStyle name="Note 2 2 3 5" xfId="25021" xr:uid="{9EC92560-C88A-45FD-BB30-021F27DD8616}"/>
    <cellStyle name="Note 2 2 3 5 2" xfId="25022" xr:uid="{44C14170-E7F1-4872-9B39-C1386FF98B7B}"/>
    <cellStyle name="Note 2 2 3 5 3" xfId="25023" xr:uid="{AE912F64-B835-4375-840D-B2402A4414E3}"/>
    <cellStyle name="Note 2 2 3 5 4" xfId="25024" xr:uid="{5A84231B-A795-4AC0-8B14-CFDDD326029D}"/>
    <cellStyle name="Note 2 2 3 6" xfId="25025" xr:uid="{C9760C7F-27C8-490D-A4B4-2BA73BAE9B31}"/>
    <cellStyle name="Note 2 2 3 6 2" xfId="25026" xr:uid="{AE913579-F898-4C16-97F3-2AB0118B171E}"/>
    <cellStyle name="Note 2 2 3 6 3" xfId="25027" xr:uid="{9E71A78C-3A50-4705-AA28-CD16A51F7BA9}"/>
    <cellStyle name="Note 2 2 3 6 4" xfId="25028" xr:uid="{5D834347-4C13-4FA3-A152-B943C1924B7E}"/>
    <cellStyle name="Note 2 2 3 7" xfId="25029" xr:uid="{D979ED11-91EC-483B-94E0-C435F7DEF084}"/>
    <cellStyle name="Note 2 2 3 7 2" xfId="25030" xr:uid="{BB399173-4718-4E42-B24B-6D414E73465D}"/>
    <cellStyle name="Note 2 2 3 7 3" xfId="25031" xr:uid="{4A322664-A8A6-484C-A1B3-5C54F4B6D3E7}"/>
    <cellStyle name="Note 2 2 3 7 4" xfId="25032" xr:uid="{AD7470A7-793F-464D-91E1-E7FE78083FAC}"/>
    <cellStyle name="Note 2 2 3 8" xfId="25033" xr:uid="{E2516362-CCC6-4FAE-9496-210E4B947DA0}"/>
    <cellStyle name="Note 2 2 3 8 2" xfId="25034" xr:uid="{ADCDED4A-58FA-4069-8E32-46D5604D43A3}"/>
    <cellStyle name="Note 2 2 3 8 3" xfId="25035" xr:uid="{8475ED59-D190-4F19-A786-2D09EA48C29A}"/>
    <cellStyle name="Note 2 2 3 8 4" xfId="25036" xr:uid="{BCD7BE33-47E0-4336-ADEC-2D461D7B84D3}"/>
    <cellStyle name="Note 2 2 3 9" xfId="25037" xr:uid="{420562B8-4C14-4E4F-9618-D3F489D0A3A9}"/>
    <cellStyle name="Note 2 2 3 9 2" xfId="25038" xr:uid="{A1605A39-1EAD-451A-8B4D-C6649A9AF682}"/>
    <cellStyle name="Note 2 2 4" xfId="25039" xr:uid="{563A1FDC-294F-423C-B883-601367522C18}"/>
    <cellStyle name="Note 2 2 4 2" xfId="25040" xr:uid="{668472A2-ED1E-4050-8EA3-87041E28C435}"/>
    <cellStyle name="Note 2 2 4 2 2" xfId="25041" xr:uid="{B4C3C3E6-BFE3-4D76-8D71-864781D37F95}"/>
    <cellStyle name="Note 2 2 4 2 3" xfId="25042" xr:uid="{6558296A-737F-4BB1-953E-7B65450DD04C}"/>
    <cellStyle name="Note 2 2 4 3" xfId="25043" xr:uid="{68857056-A069-46B0-8167-F582390F52C3}"/>
    <cellStyle name="Note 2 2 4 4" xfId="25044" xr:uid="{986E1A4D-024E-45DD-B712-5A8E76F5FA45}"/>
    <cellStyle name="Note 2 2 5" xfId="25045" xr:uid="{9E504019-4A00-4979-811E-6D7CB520D75C}"/>
    <cellStyle name="Note 2 2 5 2" xfId="25046" xr:uid="{7EEA1920-0374-4105-AC80-C41A5CEAC112}"/>
    <cellStyle name="Note 2 2 5 3" xfId="25047" xr:uid="{89D02196-DA7B-4588-B1EF-ACFF83A318E8}"/>
    <cellStyle name="Note 2 2 5 4" xfId="25048" xr:uid="{C992AE50-F16B-4639-88D2-CDB1D690E99F}"/>
    <cellStyle name="Note 2 2 6" xfId="25049" xr:uid="{7753C8E8-CB63-4081-BA20-42258ACAE666}"/>
    <cellStyle name="Note 2 2 6 2" xfId="25050" xr:uid="{568D4494-395E-4330-BD51-BC0D8771AB29}"/>
    <cellStyle name="Note 2 2 6 3" xfId="25051" xr:uid="{CE5505AD-2E66-41E9-A933-646FB84E9CC3}"/>
    <cellStyle name="Note 2 2 6 4" xfId="25052" xr:uid="{CF62687C-671F-4FBE-AD02-EFA1B588BBFF}"/>
    <cellStyle name="Note 2 2 7" xfId="25053" xr:uid="{E0AE333B-55B7-417C-88A3-23839DBD4A8F}"/>
    <cellStyle name="Note 2 2 7 2" xfId="25054" xr:uid="{1D79A5C7-F083-40B6-8081-C0093604365D}"/>
    <cellStyle name="Note 2 2 7 3" xfId="25055" xr:uid="{5DFB154D-03BD-4DF2-B67A-57EC23239E5C}"/>
    <cellStyle name="Note 2 2 7 4" xfId="25056" xr:uid="{D5DA6A9D-6236-4654-86CB-329504421251}"/>
    <cellStyle name="Note 2 2 8" xfId="25057" xr:uid="{C4E262E9-C142-4ECE-A94C-60B8F196072C}"/>
    <cellStyle name="Note 2 2 8 2" xfId="25058" xr:uid="{9DC29C68-6414-4107-BBB4-3856BC2430A6}"/>
    <cellStyle name="Note 2 2 8 3" xfId="25059" xr:uid="{6DB65993-9954-42A3-9C26-4F990EA16BAE}"/>
    <cellStyle name="Note 2 2 8 4" xfId="25060" xr:uid="{793D1F09-D6D6-48B4-B01D-EA84B1FD1C38}"/>
    <cellStyle name="Note 2 2 9" xfId="25061" xr:uid="{7D973833-8FAB-42A3-8F53-C0466BCEA3B9}"/>
    <cellStyle name="Note 2 2 9 2" xfId="25062" xr:uid="{D9E2AE24-F024-42F5-B645-3DFF656F36DC}"/>
    <cellStyle name="Note 2 2 9 3" xfId="25063" xr:uid="{2A596D05-526E-4EA9-8F09-0C88CAF9B0C0}"/>
    <cellStyle name="Note 2 2 9 4" xfId="25064" xr:uid="{7A70701C-09F2-40DA-A053-520AF562176C}"/>
    <cellStyle name="Note 2 20" xfId="25065" xr:uid="{05EDFA56-14D7-4D1D-8380-7D28720280B7}"/>
    <cellStyle name="Note 2 20 2" xfId="25066" xr:uid="{1B746DE3-B10E-480A-B2F0-F8FD2B8169A6}"/>
    <cellStyle name="Note 2 20 3" xfId="25067" xr:uid="{4623A722-3F82-4303-A18A-D9F6226AAF9D}"/>
    <cellStyle name="Note 2 20 4" xfId="25068" xr:uid="{FDA00D67-214C-4689-ADA7-246E3D3CF7AE}"/>
    <cellStyle name="Note 2 21" xfId="25069" xr:uid="{C3730281-4E28-4162-8CD9-BFA60EB2FB8C}"/>
    <cellStyle name="Note 2 21 2" xfId="25070" xr:uid="{6E8D0B08-44CE-4FA3-BB48-577518D83F09}"/>
    <cellStyle name="Note 2 21 3" xfId="25071" xr:uid="{4158AC31-A757-4278-BD76-BF4F920C8CE8}"/>
    <cellStyle name="Note 2 21 4" xfId="25072" xr:uid="{932F75DD-C3A7-42CF-A56C-5E357CC6DD96}"/>
    <cellStyle name="Note 2 22" xfId="25073" xr:uid="{4FA917E2-25F2-40F0-AE15-C5E4E63FDA1B}"/>
    <cellStyle name="Note 2 22 2" xfId="25074" xr:uid="{A4540ED5-3827-4882-A8E3-862D1B8B890F}"/>
    <cellStyle name="Note 2 23" xfId="25075" xr:uid="{3C35B40D-CE1C-4678-B3C5-2276D88989A0}"/>
    <cellStyle name="Note 2 23 2" xfId="25076" xr:uid="{B58BF436-79C2-44F0-818C-B1F4BBA02BFF}"/>
    <cellStyle name="Note 2 24" xfId="25077" xr:uid="{625E0A5B-DA7C-4E28-B61E-9052F88B98C0}"/>
    <cellStyle name="Note 2 25" xfId="25078" xr:uid="{0D96B5A0-54AF-4C07-B3DB-41201C1DCCF9}"/>
    <cellStyle name="Note 2 26" xfId="42279" xr:uid="{D0BF75CB-5B79-44D3-8801-F66D5A517552}"/>
    <cellStyle name="Note 2 3" xfId="25079" xr:uid="{70AD6002-EAD8-4C41-9FC6-DED3FF3223EE}"/>
    <cellStyle name="Note 2 3 10" xfId="25080" xr:uid="{ECB45A78-C984-4423-B23D-F0701A03E756}"/>
    <cellStyle name="Note 2 3 10 2" xfId="25081" xr:uid="{0A94B171-8E7E-469C-9D70-DFF64E2D599D}"/>
    <cellStyle name="Note 2 3 11" xfId="25082" xr:uid="{60E753CE-AFA7-4209-A792-EBC7B05B01A6}"/>
    <cellStyle name="Note 2 3 11 2" xfId="25083" xr:uid="{24039417-C8A6-4C53-9ABF-1C6F6FAA0EC6}"/>
    <cellStyle name="Note 2 3 12" xfId="25084" xr:uid="{F9C5A36F-E76F-4941-AE66-238D0BE46C03}"/>
    <cellStyle name="Note 2 3 13" xfId="25085" xr:uid="{3725C646-E36A-4607-AE38-531A2CC84CC3}"/>
    <cellStyle name="Note 2 3 14" xfId="42630" xr:uid="{3F8671A0-8AE1-4DC2-AFD2-A778E8FE2D36}"/>
    <cellStyle name="Note 2 3 2" xfId="25086" xr:uid="{02C13494-C8EF-467D-A77C-EFA2EB16D505}"/>
    <cellStyle name="Note 2 3 2 10" xfId="25087" xr:uid="{A4C7552F-41C1-4092-B814-06A1077521D7}"/>
    <cellStyle name="Note 2 3 2 10 2" xfId="25088" xr:uid="{F0A59FE6-C03F-4BC8-A8DD-58D6548187A9}"/>
    <cellStyle name="Note 2 3 2 11" xfId="25089" xr:uid="{AA163A0E-BEA3-4970-A474-D1B34C045AE8}"/>
    <cellStyle name="Note 2 3 2 12" xfId="42828" xr:uid="{FE560796-21FD-48AF-AAAD-0036A45BE52C}"/>
    <cellStyle name="Note 2 3 2 2" xfId="25090" xr:uid="{092A6A6F-5765-437F-AB02-01B40B6C56F2}"/>
    <cellStyle name="Note 2 3 2 2 2" xfId="25091" xr:uid="{8B2B41DF-239E-46A6-A43B-9C86FDCB6D56}"/>
    <cellStyle name="Note 2 3 2 2 2 2" xfId="25092" xr:uid="{828A8B57-6A8C-445E-81DF-98B0F872E226}"/>
    <cellStyle name="Note 2 3 2 2 3" xfId="25093" xr:uid="{20709D03-446B-4890-A61E-7F1FFBF334CC}"/>
    <cellStyle name="Note 2 3 2 2 4" xfId="25094" xr:uid="{DF6A15A9-00CD-42DB-BC56-50A31614CA12}"/>
    <cellStyle name="Note 2 3 2 3" xfId="25095" xr:uid="{94109D4A-7F9A-46C5-9AFD-85E617924141}"/>
    <cellStyle name="Note 2 3 2 3 2" xfId="25096" xr:uid="{F75A93C5-C342-463E-9193-EB8AF094EFDA}"/>
    <cellStyle name="Note 2 3 2 3 3" xfId="25097" xr:uid="{C1772B69-09D7-4F45-84B2-CB76FE9E8B26}"/>
    <cellStyle name="Note 2 3 2 3 4" xfId="25098" xr:uid="{63FF1E12-BA19-4C9F-8C87-5B796775A39B}"/>
    <cellStyle name="Note 2 3 2 4" xfId="25099" xr:uid="{B109E817-C6B0-4ED1-8A91-D480C7A0F748}"/>
    <cellStyle name="Note 2 3 2 4 2" xfId="25100" xr:uid="{0C6B0715-8F3A-448F-886E-7D62747B5E2B}"/>
    <cellStyle name="Note 2 3 2 4 3" xfId="25101" xr:uid="{076CE569-A3A4-4B3C-BB03-442ADAD3C483}"/>
    <cellStyle name="Note 2 3 2 4 4" xfId="25102" xr:uid="{F3CCB97A-00D8-4800-844C-1655E6D8C738}"/>
    <cellStyle name="Note 2 3 2 5" xfId="25103" xr:uid="{D8E4D513-DB59-4EAB-817B-FB954FE97959}"/>
    <cellStyle name="Note 2 3 2 5 2" xfId="25104" xr:uid="{128FE6AA-8165-4263-A354-8E524262F8E1}"/>
    <cellStyle name="Note 2 3 2 5 3" xfId="25105" xr:uid="{B6D1F3D7-7322-4D83-90E5-A7B27F6F2173}"/>
    <cellStyle name="Note 2 3 2 5 4" xfId="25106" xr:uid="{3CE75247-B508-4906-AD88-1A3A266D6BFE}"/>
    <cellStyle name="Note 2 3 2 6" xfId="25107" xr:uid="{CAC1CCA6-DD46-4807-B60E-1A5C84A4923A}"/>
    <cellStyle name="Note 2 3 2 6 2" xfId="25108" xr:uid="{886404AA-7244-4751-9889-B977F7CE8C78}"/>
    <cellStyle name="Note 2 3 2 6 3" xfId="25109" xr:uid="{D54ABA1C-B04F-445E-8A7D-1B5B1BC21FA7}"/>
    <cellStyle name="Note 2 3 2 6 4" xfId="25110" xr:uid="{F3A36634-4FEC-4FA9-8FA2-98DE3D1231D5}"/>
    <cellStyle name="Note 2 3 2 7" xfId="25111" xr:uid="{66F58E5E-121E-4BC7-8473-7AD4B4A05063}"/>
    <cellStyle name="Note 2 3 2 7 2" xfId="25112" xr:uid="{471AB56A-06B9-4A4A-BD51-1BAFB1A7C0D6}"/>
    <cellStyle name="Note 2 3 2 7 3" xfId="25113" xr:uid="{19FDE1F6-C6BC-4EF5-8615-1686744782E8}"/>
    <cellStyle name="Note 2 3 2 7 4" xfId="25114" xr:uid="{0B3468E3-9959-4713-9C28-D188EE8B79D6}"/>
    <cellStyle name="Note 2 3 2 8" xfId="25115" xr:uid="{D46FB662-7645-4525-AB66-6F19F493CFD2}"/>
    <cellStyle name="Note 2 3 2 8 2" xfId="25116" xr:uid="{042BF32F-D1C5-433E-B139-D283BBB512B3}"/>
    <cellStyle name="Note 2 3 2 8 3" xfId="25117" xr:uid="{56595DB9-E537-4A8F-8E70-FA77CF45CBF5}"/>
    <cellStyle name="Note 2 3 2 8 4" xfId="25118" xr:uid="{309D34BD-A113-4945-B0F0-1155EB449868}"/>
    <cellStyle name="Note 2 3 2 9" xfId="25119" xr:uid="{5A49EA34-A709-484F-93B5-88DD3E2EA389}"/>
    <cellStyle name="Note 2 3 2 9 2" xfId="25120" xr:uid="{58303530-D1A4-4229-B169-5BB71B414AC6}"/>
    <cellStyle name="Note 2 3 3" xfId="25121" xr:uid="{CDB04103-4F1A-47F7-B41B-8F3074F52E22}"/>
    <cellStyle name="Note 2 3 3 2" xfId="25122" xr:uid="{BC621BC5-01A7-4EF8-90A3-2128D729B7A0}"/>
    <cellStyle name="Note 2 3 3 2 2" xfId="25123" xr:uid="{A3BA814D-F4EC-47D1-9F46-F725AD9A66AB}"/>
    <cellStyle name="Note 2 3 3 3" xfId="25124" xr:uid="{36308380-3B6A-45E5-AF11-CC5ECA8BBD55}"/>
    <cellStyle name="Note 2 3 3 4" xfId="25125" xr:uid="{FB8D2D41-BDAF-488F-87DD-25C5301CBED7}"/>
    <cellStyle name="Note 2 3 4" xfId="25126" xr:uid="{C0BE845C-BA64-4EE6-8461-51951BD9402C}"/>
    <cellStyle name="Note 2 3 4 2" xfId="25127" xr:uid="{E0AA77C5-641F-475E-8480-3902BB6D5404}"/>
    <cellStyle name="Note 2 3 4 3" xfId="25128" xr:uid="{6B338168-6D74-430E-A3AC-6BA1EF29312B}"/>
    <cellStyle name="Note 2 3 4 4" xfId="25129" xr:uid="{E112216F-5B4A-406D-9B6C-983D851AC2B8}"/>
    <cellStyle name="Note 2 3 5" xfId="25130" xr:uid="{3CBACF5C-E2FA-4804-8F12-8C0196E863E0}"/>
    <cellStyle name="Note 2 3 5 2" xfId="25131" xr:uid="{18FAA6F2-624F-498C-B687-94D0BA2CC32F}"/>
    <cellStyle name="Note 2 3 5 3" xfId="25132" xr:uid="{3948BA38-8BD8-407C-8AF7-234201164E15}"/>
    <cellStyle name="Note 2 3 5 4" xfId="25133" xr:uid="{EBD05C2E-CCA9-422A-8D86-B9016B96B05A}"/>
    <cellStyle name="Note 2 3 6" xfId="25134" xr:uid="{2AE53BD0-AB03-49D0-BE23-84E6EB6C0A1F}"/>
    <cellStyle name="Note 2 3 6 2" xfId="25135" xr:uid="{AE1D6555-C9AE-4A75-9EB7-9EC1393E0BAE}"/>
    <cellStyle name="Note 2 3 6 3" xfId="25136" xr:uid="{01410DC2-038D-4E51-8763-4399BC909860}"/>
    <cellStyle name="Note 2 3 6 4" xfId="25137" xr:uid="{E34EE135-60A4-44F8-8E3B-2F5E60FE333D}"/>
    <cellStyle name="Note 2 3 7" xfId="25138" xr:uid="{4B2B63D1-D125-4C78-A83C-7D5C5E6811AA}"/>
    <cellStyle name="Note 2 3 7 2" xfId="25139" xr:uid="{5DFC349C-327D-4EFF-B330-B351365AB023}"/>
    <cellStyle name="Note 2 3 7 3" xfId="25140" xr:uid="{992F8742-58D5-4A04-9144-47B26F40944B}"/>
    <cellStyle name="Note 2 3 7 4" xfId="25141" xr:uid="{2B1AFEE2-BA27-4612-B9B0-15369DBCA7F8}"/>
    <cellStyle name="Note 2 3 8" xfId="25142" xr:uid="{CFB186AE-39B8-4D6D-BF57-0CE36599A4EF}"/>
    <cellStyle name="Note 2 3 8 2" xfId="25143" xr:uid="{40F7967F-88EF-425A-A879-E28B3EFC1220}"/>
    <cellStyle name="Note 2 3 8 3" xfId="25144" xr:uid="{E899F156-DF10-452C-A30B-D99A0C3A5FB9}"/>
    <cellStyle name="Note 2 3 8 4" xfId="25145" xr:uid="{D696698B-45D7-4459-8353-12C4E2229B85}"/>
    <cellStyle name="Note 2 3 9" xfId="25146" xr:uid="{920A99CA-EA0B-45C1-BF9C-85D9B1057199}"/>
    <cellStyle name="Note 2 3 9 2" xfId="25147" xr:uid="{5FF501BE-4108-4D3A-A6DC-A184A6AF24DA}"/>
    <cellStyle name="Note 2 3 9 3" xfId="25148" xr:uid="{E104E1F5-138C-4D83-BE4D-8BAE28028556}"/>
    <cellStyle name="Note 2 3 9 4" xfId="25149" xr:uid="{BEC20E75-8CA6-4F8A-897A-4AB4580BE130}"/>
    <cellStyle name="Note 2 4" xfId="25150" xr:uid="{6D65786B-36C6-4336-9857-DC1F2C825143}"/>
    <cellStyle name="Note 2 4 10" xfId="25151" xr:uid="{F9743173-BA2B-44D9-AD22-3E9A74CD2CF3}"/>
    <cellStyle name="Note 2 4 10 2" xfId="25152" xr:uid="{FA4E2773-414C-4237-ADC2-B6E1EDD3C45E}"/>
    <cellStyle name="Note 2 4 11" xfId="25153" xr:uid="{16942732-6E37-4FB6-A970-47C4A98214E3}"/>
    <cellStyle name="Note 2 4 11 2" xfId="25154" xr:uid="{F534C22E-1E5A-47CC-9765-8E5C7D4D0242}"/>
    <cellStyle name="Note 2 4 12" xfId="25155" xr:uid="{13216A94-5D5E-4DF0-92CE-86685AADB314}"/>
    <cellStyle name="Note 2 4 13" xfId="25156" xr:uid="{65BF7343-AEF7-4A96-98C7-B80E4B8F60AA}"/>
    <cellStyle name="Note 2 4 14" xfId="42536" xr:uid="{5C785409-94A9-4AED-8D0D-2951EA022659}"/>
    <cellStyle name="Note 2 4 2" xfId="25157" xr:uid="{9E42BA82-349D-46FA-9188-7B0E1D8F8312}"/>
    <cellStyle name="Note 2 4 2 10" xfId="25158" xr:uid="{AAC8164B-52C8-4EED-B46C-D49F8E735B1E}"/>
    <cellStyle name="Note 2 4 2 10 2" xfId="25159" xr:uid="{DC1EF75F-E3CE-4D49-A33E-68875354B945}"/>
    <cellStyle name="Note 2 4 2 11" xfId="25160" xr:uid="{234A09B4-9DD2-4E39-97AE-781FD571A888}"/>
    <cellStyle name="Note 2 4 2 12" xfId="42727" xr:uid="{9C3B824C-C4EB-43AA-9389-0AFA94E00138}"/>
    <cellStyle name="Note 2 4 2 2" xfId="25161" xr:uid="{02D76479-7EF6-45EF-AF5F-40AA6CB82ED2}"/>
    <cellStyle name="Note 2 4 2 2 2" xfId="25162" xr:uid="{871DB03E-D1DC-4E90-862E-892083BF307B}"/>
    <cellStyle name="Note 2 4 2 2 2 2" xfId="25163" xr:uid="{E9F93000-81DD-4E37-B716-A3ED3E9815EB}"/>
    <cellStyle name="Note 2 4 2 2 3" xfId="25164" xr:uid="{02A77FBC-F110-4CAA-83D0-400E902CE29C}"/>
    <cellStyle name="Note 2 4 2 2 4" xfId="25165" xr:uid="{524BB411-1160-464A-BC69-81C1DB9C7B7D}"/>
    <cellStyle name="Note 2 4 2 3" xfId="25166" xr:uid="{7FDFB904-CB6E-43A7-89A7-AA0C30D6E0C2}"/>
    <cellStyle name="Note 2 4 2 3 2" xfId="25167" xr:uid="{9FF6BC72-8740-4D52-86FE-ACEDAD118607}"/>
    <cellStyle name="Note 2 4 2 3 3" xfId="25168" xr:uid="{12A1C1FD-D757-4693-8D6B-9BC310DA8251}"/>
    <cellStyle name="Note 2 4 2 3 4" xfId="25169" xr:uid="{D8055303-4DCC-475C-933E-2E3AAAFCB220}"/>
    <cellStyle name="Note 2 4 2 4" xfId="25170" xr:uid="{68AA786B-CC87-490A-A897-791040F6DEE4}"/>
    <cellStyle name="Note 2 4 2 4 2" xfId="25171" xr:uid="{F6653FE3-AF89-4B06-832F-8AEA1361CF6B}"/>
    <cellStyle name="Note 2 4 2 4 3" xfId="25172" xr:uid="{20C7FC63-FD37-419C-958A-BE3A16C2D62D}"/>
    <cellStyle name="Note 2 4 2 4 4" xfId="25173" xr:uid="{93A42764-A14B-4B3E-9117-9F8423A2CA59}"/>
    <cellStyle name="Note 2 4 2 5" xfId="25174" xr:uid="{E876E7DA-9708-4793-89B8-29A763081402}"/>
    <cellStyle name="Note 2 4 2 5 2" xfId="25175" xr:uid="{4A233EBF-4BD0-47C4-9D51-D078D01A6C6D}"/>
    <cellStyle name="Note 2 4 2 5 3" xfId="25176" xr:uid="{2966E237-8EA4-45FB-81DB-513E998D6929}"/>
    <cellStyle name="Note 2 4 2 5 4" xfId="25177" xr:uid="{AD63E258-04DE-4994-9BEA-278F4BD63FBF}"/>
    <cellStyle name="Note 2 4 2 6" xfId="25178" xr:uid="{66C5E83B-6D5D-4B88-AE0E-A781DAC81242}"/>
    <cellStyle name="Note 2 4 2 6 2" xfId="25179" xr:uid="{6BE36052-6E21-46AF-81FA-08351A759ED0}"/>
    <cellStyle name="Note 2 4 2 6 3" xfId="25180" xr:uid="{DAF78066-E909-4091-A27B-F9FCBE83BFB6}"/>
    <cellStyle name="Note 2 4 2 6 4" xfId="25181" xr:uid="{61660920-2ACE-4DD1-BA7F-3D6897A84BF7}"/>
    <cellStyle name="Note 2 4 2 7" xfId="25182" xr:uid="{5DBC9F92-2AC2-48E7-8174-868E4915DDCC}"/>
    <cellStyle name="Note 2 4 2 7 2" xfId="25183" xr:uid="{6FDB73BF-B762-4F48-BF01-4184A1CF3794}"/>
    <cellStyle name="Note 2 4 2 7 3" xfId="25184" xr:uid="{03A66F78-995A-4667-B3AF-69B5D1EBDF13}"/>
    <cellStyle name="Note 2 4 2 7 4" xfId="25185" xr:uid="{D7CF2478-1E8F-4FB0-B1A1-CB3825D4F1C7}"/>
    <cellStyle name="Note 2 4 2 8" xfId="25186" xr:uid="{8CAC23A9-958B-4CCF-B4BA-410924644B26}"/>
    <cellStyle name="Note 2 4 2 8 2" xfId="25187" xr:uid="{5E5765E0-78D3-4037-BCEE-5382162DD40D}"/>
    <cellStyle name="Note 2 4 2 8 3" xfId="25188" xr:uid="{E08C2248-79FA-4A59-883B-141AD28797A9}"/>
    <cellStyle name="Note 2 4 2 8 4" xfId="25189" xr:uid="{CE5421C4-D772-4FD8-A281-36EC2EAA50D9}"/>
    <cellStyle name="Note 2 4 2 9" xfId="25190" xr:uid="{6821703F-F331-4A9B-BF05-16EC766E9914}"/>
    <cellStyle name="Note 2 4 2 9 2" xfId="25191" xr:uid="{3EC9D5A4-54C0-4BCA-AF2D-594D13736955}"/>
    <cellStyle name="Note 2 4 3" xfId="25192" xr:uid="{A3A24DAE-CBF2-46C5-9327-602868C322F7}"/>
    <cellStyle name="Note 2 4 3 2" xfId="25193" xr:uid="{6D12DEA8-1A97-4460-8417-CD97AF72ADB6}"/>
    <cellStyle name="Note 2 4 3 2 2" xfId="25194" xr:uid="{5EA8B150-1157-4CCF-BDD4-5D1FEC5A99D4}"/>
    <cellStyle name="Note 2 4 3 3" xfId="25195" xr:uid="{A340DBC8-4923-43EA-A529-C7878DFCA642}"/>
    <cellStyle name="Note 2 4 3 4" xfId="25196" xr:uid="{89B3DFC2-318F-4DFD-A104-0B4E74E5970C}"/>
    <cellStyle name="Note 2 4 4" xfId="25197" xr:uid="{0779A945-CFBD-45A7-94BF-B592A811EEC1}"/>
    <cellStyle name="Note 2 4 4 2" xfId="25198" xr:uid="{9178FABC-5889-4740-B258-736238ED927F}"/>
    <cellStyle name="Note 2 4 4 3" xfId="25199" xr:uid="{A1576342-8013-41A8-961D-56D98864AE01}"/>
    <cellStyle name="Note 2 4 4 4" xfId="25200" xr:uid="{E9665922-4E02-4012-B82C-171A3E2A49DF}"/>
    <cellStyle name="Note 2 4 5" xfId="25201" xr:uid="{4B30D8AF-D131-4BFF-BB80-EA8DADD86733}"/>
    <cellStyle name="Note 2 4 5 2" xfId="25202" xr:uid="{9137003F-9A8B-4887-AF15-228B2E113C91}"/>
    <cellStyle name="Note 2 4 5 3" xfId="25203" xr:uid="{78827C2E-7CAE-4B71-8594-B9E8EA81FFDE}"/>
    <cellStyle name="Note 2 4 5 4" xfId="25204" xr:uid="{7A87A346-52CF-4483-A7B5-D370B559F695}"/>
    <cellStyle name="Note 2 4 6" xfId="25205" xr:uid="{745DF7A9-6798-4AC5-A83A-CE725C85C3B2}"/>
    <cellStyle name="Note 2 4 6 2" xfId="25206" xr:uid="{AED2721C-D7A8-4B9D-B3DB-A0C5C99AAA1A}"/>
    <cellStyle name="Note 2 4 6 3" xfId="25207" xr:uid="{E80A8F13-9B85-4BD3-8657-195B5F61D2B1}"/>
    <cellStyle name="Note 2 4 6 4" xfId="25208" xr:uid="{488CFE28-10DA-43C7-9300-367E75882C73}"/>
    <cellStyle name="Note 2 4 7" xfId="25209" xr:uid="{0DC526B8-4E71-43F8-968B-1C4A5AD4FB0C}"/>
    <cellStyle name="Note 2 4 7 2" xfId="25210" xr:uid="{B6F734FE-F3BE-4F6E-BCF6-0BE48ABE30C1}"/>
    <cellStyle name="Note 2 4 7 3" xfId="25211" xr:uid="{3A6D9233-A306-4BA3-95CB-C6863B277BD3}"/>
    <cellStyle name="Note 2 4 7 4" xfId="25212" xr:uid="{6EBEB717-1468-486A-9DD8-0055AA0F0C72}"/>
    <cellStyle name="Note 2 4 8" xfId="25213" xr:uid="{8E0E0C87-E533-4DB4-A5F1-72CC75989EFF}"/>
    <cellStyle name="Note 2 4 8 2" xfId="25214" xr:uid="{37CB14A5-F64F-41FC-AF5A-91FA0D351C75}"/>
    <cellStyle name="Note 2 4 8 3" xfId="25215" xr:uid="{A148157D-DCDC-4D66-BB14-1926B13FAC7F}"/>
    <cellStyle name="Note 2 4 8 4" xfId="25216" xr:uid="{4CD1A67A-6520-44A2-8197-595E52523E68}"/>
    <cellStyle name="Note 2 4 9" xfId="25217" xr:uid="{ED27193A-F6C0-4B85-8D8A-C49DCD4C9AD1}"/>
    <cellStyle name="Note 2 4 9 2" xfId="25218" xr:uid="{C3B7E3D3-C374-4754-9CBD-B143635D5BAB}"/>
    <cellStyle name="Note 2 4 9 3" xfId="25219" xr:uid="{9BEA9EDA-1A19-4A2F-B7CC-5A9375BF7F03}"/>
    <cellStyle name="Note 2 4 9 4" xfId="25220" xr:uid="{3ADA1585-793F-4A95-B4D3-8179B343911B}"/>
    <cellStyle name="Note 2 5" xfId="25221" xr:uid="{E7CC6D76-67FF-4BCD-9CF4-ACC2D2145025}"/>
    <cellStyle name="Note 2 5 10" xfId="25222" xr:uid="{A9C6BCC1-6C92-464A-B5A3-9E8B2F924484}"/>
    <cellStyle name="Note 2 5 10 2" xfId="25223" xr:uid="{BF681EC7-85B8-465E-9AE4-FD9D785A96C7}"/>
    <cellStyle name="Note 2 5 11" xfId="25224" xr:uid="{A17F1623-6E2C-4647-A45C-AD542A751E51}"/>
    <cellStyle name="Note 2 5 11 2" xfId="25225" xr:uid="{0E5156F6-FADE-4BC0-B7FE-EF7323370AAC}"/>
    <cellStyle name="Note 2 5 12" xfId="25226" xr:uid="{F9D6DFD0-3503-40E9-B7CC-BE1C3D917DBE}"/>
    <cellStyle name="Note 2 5 13" xfId="25227" xr:uid="{7B58F210-44EA-4C8F-B568-A99328C0E1AE}"/>
    <cellStyle name="Note 2 5 14" xfId="42679" xr:uid="{9408A89B-91FD-4675-8F2F-23988EB3D822}"/>
    <cellStyle name="Note 2 5 2" xfId="25228" xr:uid="{2D650A24-C0ED-4317-806E-7382CB3650A2}"/>
    <cellStyle name="Note 2 5 2 10" xfId="25229" xr:uid="{1034A21F-6B66-4B6C-BECC-96FC00EDF55E}"/>
    <cellStyle name="Note 2 5 2 10 2" xfId="25230" xr:uid="{F68BC177-639D-407C-9737-6D627C72BC7D}"/>
    <cellStyle name="Note 2 5 2 11" xfId="25231" xr:uid="{DCF1874D-C87F-4A4D-B419-D65CC627B4D8}"/>
    <cellStyle name="Note 2 5 2 2" xfId="25232" xr:uid="{6B279B7D-8C92-4389-BD46-E14779C0F13E}"/>
    <cellStyle name="Note 2 5 2 2 2" xfId="25233" xr:uid="{E8890CB9-302C-4566-8903-0E695DD977C2}"/>
    <cellStyle name="Note 2 5 2 2 2 2" xfId="25234" xr:uid="{F9EB9946-C07B-4BAC-A0C8-FD8423E69D07}"/>
    <cellStyle name="Note 2 5 2 2 3" xfId="25235" xr:uid="{241E1B0D-199B-4B40-909D-AB42C05449B5}"/>
    <cellStyle name="Note 2 5 2 2 4" xfId="25236" xr:uid="{27B4B1BC-80D6-444E-A5B4-5301B5429ACD}"/>
    <cellStyle name="Note 2 5 2 3" xfId="25237" xr:uid="{59E9696D-C97A-4BE9-8200-346F12939E40}"/>
    <cellStyle name="Note 2 5 2 3 2" xfId="25238" xr:uid="{FF4A2F40-E69F-4AF9-8DE9-C45AA9B47A9D}"/>
    <cellStyle name="Note 2 5 2 3 3" xfId="25239" xr:uid="{E0547247-555D-4F94-930B-D811C2A97439}"/>
    <cellStyle name="Note 2 5 2 3 4" xfId="25240" xr:uid="{ED6A2DE7-E5EA-494E-927F-CA6C118BE9ED}"/>
    <cellStyle name="Note 2 5 2 4" xfId="25241" xr:uid="{FFD8CB29-6449-4E54-862D-1363E2A67DC5}"/>
    <cellStyle name="Note 2 5 2 4 2" xfId="25242" xr:uid="{384CD0AD-2E64-41F5-BE8D-A73060D74A2E}"/>
    <cellStyle name="Note 2 5 2 4 3" xfId="25243" xr:uid="{B7909EDA-D289-4CCD-A634-731379210CA6}"/>
    <cellStyle name="Note 2 5 2 4 4" xfId="25244" xr:uid="{B95BBFAD-AE81-47A9-965B-ABF4BC1E7F75}"/>
    <cellStyle name="Note 2 5 2 5" xfId="25245" xr:uid="{148E5EC7-433D-4C70-8424-E9618218725D}"/>
    <cellStyle name="Note 2 5 2 5 2" xfId="25246" xr:uid="{4DE3D329-48C4-4D98-9D0B-891DBAD5A86D}"/>
    <cellStyle name="Note 2 5 2 5 3" xfId="25247" xr:uid="{D827F9DF-2290-4DA6-83D0-E7F3BD991383}"/>
    <cellStyle name="Note 2 5 2 5 4" xfId="25248" xr:uid="{455F3D9C-AEF1-433C-A267-C279E0120B06}"/>
    <cellStyle name="Note 2 5 2 6" xfId="25249" xr:uid="{7B614EB9-AE86-407E-8579-416B93D2DF09}"/>
    <cellStyle name="Note 2 5 2 6 2" xfId="25250" xr:uid="{CD341F07-A517-45BC-9AE6-28B351953696}"/>
    <cellStyle name="Note 2 5 2 6 3" xfId="25251" xr:uid="{895253AD-F12D-47DA-B2B5-29128280C9F9}"/>
    <cellStyle name="Note 2 5 2 6 4" xfId="25252" xr:uid="{9F4B0832-4BB4-4F0D-829C-AC55565D8A29}"/>
    <cellStyle name="Note 2 5 2 7" xfId="25253" xr:uid="{3EE77E87-9E69-4C21-92DD-8AA2F172C494}"/>
    <cellStyle name="Note 2 5 2 7 2" xfId="25254" xr:uid="{ABD6AF5B-3304-4462-BE1B-EA9230CEE481}"/>
    <cellStyle name="Note 2 5 2 7 3" xfId="25255" xr:uid="{E63C6C78-487E-4CED-B471-37D1245DB291}"/>
    <cellStyle name="Note 2 5 2 7 4" xfId="25256" xr:uid="{2AED8612-96A5-4DFE-A82A-6E2DD9426F70}"/>
    <cellStyle name="Note 2 5 2 8" xfId="25257" xr:uid="{C197F696-4909-4BE0-B48E-F19571C545AA}"/>
    <cellStyle name="Note 2 5 2 8 2" xfId="25258" xr:uid="{01FF6919-143A-4E54-8CBD-943D470D1FA6}"/>
    <cellStyle name="Note 2 5 2 8 3" xfId="25259" xr:uid="{9A63DB02-4D2C-4288-B232-26893A9C5194}"/>
    <cellStyle name="Note 2 5 2 8 4" xfId="25260" xr:uid="{AF75795A-DE1C-426F-958D-97ED27267CD6}"/>
    <cellStyle name="Note 2 5 2 9" xfId="25261" xr:uid="{ED56599C-5117-485F-8023-6CED6AA06F6A}"/>
    <cellStyle name="Note 2 5 2 9 2" xfId="25262" xr:uid="{5ABE2B57-0208-4BF0-95D5-AB06B7AADF3E}"/>
    <cellStyle name="Note 2 5 3" xfId="25263" xr:uid="{A14BBE66-F2E3-4721-8C39-BC2A0DE90736}"/>
    <cellStyle name="Note 2 5 3 2" xfId="25264" xr:uid="{611E9289-ED87-4847-AACA-58F1C7E4780B}"/>
    <cellStyle name="Note 2 5 3 2 2" xfId="25265" xr:uid="{C2D7B3FE-9003-4E1A-8361-B8E568254F28}"/>
    <cellStyle name="Note 2 5 3 3" xfId="25266" xr:uid="{032DC17A-608E-4169-8135-1CABDCF8F46F}"/>
    <cellStyle name="Note 2 5 3 4" xfId="25267" xr:uid="{B6133582-28EC-4573-9B61-C4F675CA9B5B}"/>
    <cellStyle name="Note 2 5 4" xfId="25268" xr:uid="{03BDF145-8196-4721-9D6F-E8EE7C27FD2D}"/>
    <cellStyle name="Note 2 5 4 2" xfId="25269" xr:uid="{F16CFCC1-50C2-4CDA-A845-81B321C09898}"/>
    <cellStyle name="Note 2 5 4 3" xfId="25270" xr:uid="{11ABEAA6-EB11-4018-9BAB-BF685682BD02}"/>
    <cellStyle name="Note 2 5 4 4" xfId="25271" xr:uid="{D1A19997-BD94-4454-8B47-1AEEABCA33C5}"/>
    <cellStyle name="Note 2 5 5" xfId="25272" xr:uid="{8B500F8F-CBE0-48B9-8B37-39ADB89AC038}"/>
    <cellStyle name="Note 2 5 5 2" xfId="25273" xr:uid="{D2E31F60-CA12-451B-8275-519633E6A5C8}"/>
    <cellStyle name="Note 2 5 5 3" xfId="25274" xr:uid="{61B1AE4F-6171-4E44-959C-552DD9B9141B}"/>
    <cellStyle name="Note 2 5 5 4" xfId="25275" xr:uid="{937A0468-51DB-4013-BDD7-EA351EA5A923}"/>
    <cellStyle name="Note 2 5 6" xfId="25276" xr:uid="{FD88BA6A-6D06-4726-AB7B-62E9D0410DA6}"/>
    <cellStyle name="Note 2 5 6 2" xfId="25277" xr:uid="{58C2549A-EBD9-4F3E-911F-331BB72AA330}"/>
    <cellStyle name="Note 2 5 6 3" xfId="25278" xr:uid="{9DCA8226-51D5-46A8-AADE-DDB5081FD8D7}"/>
    <cellStyle name="Note 2 5 6 4" xfId="25279" xr:uid="{64463D9A-47DD-469C-9F9F-0D6D84E02BB8}"/>
    <cellStyle name="Note 2 5 7" xfId="25280" xr:uid="{581DBFBC-4A39-47A1-B5AB-556DF6ECB250}"/>
    <cellStyle name="Note 2 5 7 2" xfId="25281" xr:uid="{7C84337E-48B0-46A9-A8A4-62B65F93973B}"/>
    <cellStyle name="Note 2 5 7 3" xfId="25282" xr:uid="{F399B22E-C2BB-40FD-B4A5-F7DDBC069172}"/>
    <cellStyle name="Note 2 5 7 4" xfId="25283" xr:uid="{8C102B3B-447A-417F-8D18-0CEC193ADD1B}"/>
    <cellStyle name="Note 2 5 8" xfId="25284" xr:uid="{71A9ADB9-110C-43CD-8E2A-A6D0DA7CEA53}"/>
    <cellStyle name="Note 2 5 8 2" xfId="25285" xr:uid="{E59B594A-7892-4FD8-A4E3-24D6E6C04E41}"/>
    <cellStyle name="Note 2 5 8 3" xfId="25286" xr:uid="{5C2233C9-85F2-4046-8948-26C2694F37AD}"/>
    <cellStyle name="Note 2 5 8 4" xfId="25287" xr:uid="{75B05F5D-0C98-40FC-BC17-983D6C6B1D08}"/>
    <cellStyle name="Note 2 5 9" xfId="25288" xr:uid="{BAA4ED51-D7E0-456B-B616-5229BB8984F5}"/>
    <cellStyle name="Note 2 5 9 2" xfId="25289" xr:uid="{438B8676-DFCC-4831-BC3F-F1631B80ED6D}"/>
    <cellStyle name="Note 2 5 9 3" xfId="25290" xr:uid="{C9D53A22-65D8-42CA-9970-DBBCD0004C7E}"/>
    <cellStyle name="Note 2 5 9 4" xfId="25291" xr:uid="{B80FDF46-457D-47C0-BC48-9B1AF2F2B074}"/>
    <cellStyle name="Note 2 6" xfId="25292" xr:uid="{6C0877E8-7C9C-4BC4-A501-32C4D92AA201}"/>
    <cellStyle name="Note 2 6 10" xfId="25293" xr:uid="{68A16696-5CE0-4B6F-8392-81B7E4C523D9}"/>
    <cellStyle name="Note 2 6 10 2" xfId="25294" xr:uid="{4F986BDE-A2B9-46EA-985E-E4B8367B93BD}"/>
    <cellStyle name="Note 2 6 11" xfId="25295" xr:uid="{393BF9C9-B1FF-4088-9052-4579BC03C5A6}"/>
    <cellStyle name="Note 2 6 11 2" xfId="25296" xr:uid="{5534FB52-61C1-4443-AF8C-F7A3A2F8E6DF}"/>
    <cellStyle name="Note 2 6 12" xfId="25297" xr:uid="{C330E54E-F8E3-4972-8FE6-5923BD08939E}"/>
    <cellStyle name="Note 2 6 13" xfId="25298" xr:uid="{CF4C8C5D-9F4F-4080-ABC9-7842B6CA184A}"/>
    <cellStyle name="Note 2 6 2" xfId="25299" xr:uid="{4B549137-0FF9-4594-9657-FD6B102AD138}"/>
    <cellStyle name="Note 2 6 2 10" xfId="25300" xr:uid="{69638FE7-E846-4E91-9B43-E0FC76A84325}"/>
    <cellStyle name="Note 2 6 2 10 2" xfId="25301" xr:uid="{8EE20CC0-92EC-41C7-AF13-A36352F60AF9}"/>
    <cellStyle name="Note 2 6 2 11" xfId="25302" xr:uid="{86075725-7EE5-45E6-A175-3C1226ED7208}"/>
    <cellStyle name="Note 2 6 2 2" xfId="25303" xr:uid="{B9BDCCE8-79CC-43E0-B515-51F3E0BBE8EE}"/>
    <cellStyle name="Note 2 6 2 2 2" xfId="25304" xr:uid="{9BB5C952-346B-4B51-945F-F0E539A3D72A}"/>
    <cellStyle name="Note 2 6 2 2 2 2" xfId="25305" xr:uid="{A1BB2D2C-387E-4CC9-B4F4-308FD0284867}"/>
    <cellStyle name="Note 2 6 2 2 3" xfId="25306" xr:uid="{42848515-9597-4E09-A781-43A4342E1B9F}"/>
    <cellStyle name="Note 2 6 2 2 4" xfId="25307" xr:uid="{B01F17C4-B829-4A3A-8A20-49FFB048873C}"/>
    <cellStyle name="Note 2 6 2 3" xfId="25308" xr:uid="{5D2F4D93-5912-4377-9B3F-560BEAFD0FA7}"/>
    <cellStyle name="Note 2 6 2 3 2" xfId="25309" xr:uid="{71AB2CB6-181F-4145-9BE0-72111A5FED0E}"/>
    <cellStyle name="Note 2 6 2 3 3" xfId="25310" xr:uid="{6108C5CD-BB56-4CA4-907E-26908F3E98F0}"/>
    <cellStyle name="Note 2 6 2 3 4" xfId="25311" xr:uid="{6CCA1424-D86F-4942-A602-8F134F2A2028}"/>
    <cellStyle name="Note 2 6 2 4" xfId="25312" xr:uid="{96B64A36-79DF-4502-926D-C521F0E6C9CB}"/>
    <cellStyle name="Note 2 6 2 4 2" xfId="25313" xr:uid="{421E1407-0D63-4832-B290-923697DEE705}"/>
    <cellStyle name="Note 2 6 2 4 3" xfId="25314" xr:uid="{8C2649F7-D80B-44C0-80BF-7DFBEE4537D8}"/>
    <cellStyle name="Note 2 6 2 4 4" xfId="25315" xr:uid="{7DC7AF3E-45C2-42A8-A381-C32ED1CA3700}"/>
    <cellStyle name="Note 2 6 2 5" xfId="25316" xr:uid="{B2BE3779-135D-4ED5-924B-3C019C3EBB8D}"/>
    <cellStyle name="Note 2 6 2 5 2" xfId="25317" xr:uid="{DC648F8B-781E-491F-8167-A8BDB8632D5F}"/>
    <cellStyle name="Note 2 6 2 5 3" xfId="25318" xr:uid="{68C9E76A-4BBB-4FF9-B9B9-E2722FB1EB33}"/>
    <cellStyle name="Note 2 6 2 5 4" xfId="25319" xr:uid="{983E7935-E7F8-4FF6-8F86-8F644A83812D}"/>
    <cellStyle name="Note 2 6 2 6" xfId="25320" xr:uid="{B0D7BAAA-89F4-4374-A670-FA6814D28A0A}"/>
    <cellStyle name="Note 2 6 2 6 2" xfId="25321" xr:uid="{F75DECC0-F35E-4614-BCEC-4ABB8ED537C2}"/>
    <cellStyle name="Note 2 6 2 6 3" xfId="25322" xr:uid="{D29D4F77-C3D9-40A7-A8F3-C00B8469AAD6}"/>
    <cellStyle name="Note 2 6 2 6 4" xfId="25323" xr:uid="{A393FBF0-8E45-476A-A097-0B3B0D072637}"/>
    <cellStyle name="Note 2 6 2 7" xfId="25324" xr:uid="{3759E4B9-C9DF-40C0-BB7D-80810658B0ED}"/>
    <cellStyle name="Note 2 6 2 7 2" xfId="25325" xr:uid="{097CF6AB-C7D2-4EB5-9DC4-9124B9B22A05}"/>
    <cellStyle name="Note 2 6 2 7 3" xfId="25326" xr:uid="{44C3D1CE-1D75-4CE8-9862-79265B1B9234}"/>
    <cellStyle name="Note 2 6 2 7 4" xfId="25327" xr:uid="{905F10DD-24F2-4CA3-96D8-735A17B38F87}"/>
    <cellStyle name="Note 2 6 2 8" xfId="25328" xr:uid="{F5501519-C59F-4DFE-B81F-9BF5C494392C}"/>
    <cellStyle name="Note 2 6 2 8 2" xfId="25329" xr:uid="{866E478B-0E50-4FEA-B959-EEF0C92823FD}"/>
    <cellStyle name="Note 2 6 2 8 3" xfId="25330" xr:uid="{CB6173CC-EADD-4603-AAD3-83F33FF0029A}"/>
    <cellStyle name="Note 2 6 2 8 4" xfId="25331" xr:uid="{15C24A8B-85CF-4601-AC9E-5C5778B181AC}"/>
    <cellStyle name="Note 2 6 2 9" xfId="25332" xr:uid="{9D9D9136-6971-4D1F-B544-4160F56A4865}"/>
    <cellStyle name="Note 2 6 2 9 2" xfId="25333" xr:uid="{BBC13E42-0A11-40D7-80DA-2A8FA2AC2974}"/>
    <cellStyle name="Note 2 6 3" xfId="25334" xr:uid="{F6BB3958-48CF-4DB2-BEB0-2C2AD782B983}"/>
    <cellStyle name="Note 2 6 3 2" xfId="25335" xr:uid="{C4311D98-D339-4BA5-B0B0-8D92F4929A5F}"/>
    <cellStyle name="Note 2 6 3 2 2" xfId="25336" xr:uid="{80402701-5098-4BFC-9E4E-BA20C7B97E74}"/>
    <cellStyle name="Note 2 6 3 3" xfId="25337" xr:uid="{A5E4A1F0-2ECF-41B4-BD5F-068638E3B312}"/>
    <cellStyle name="Note 2 6 3 4" xfId="25338" xr:uid="{60AF9725-554F-42E2-9665-43AE2B2BE329}"/>
    <cellStyle name="Note 2 6 4" xfId="25339" xr:uid="{878E9783-9B94-4EEA-854D-30E5938276D1}"/>
    <cellStyle name="Note 2 6 4 2" xfId="25340" xr:uid="{CEC9E15B-DC89-41DA-B5CE-0749B788318C}"/>
    <cellStyle name="Note 2 6 4 3" xfId="25341" xr:uid="{F015A6BF-831E-4B6A-9210-DADB1363D2D2}"/>
    <cellStyle name="Note 2 6 4 4" xfId="25342" xr:uid="{26F6F936-C0FB-41A9-BBE4-8A34DF00A09D}"/>
    <cellStyle name="Note 2 6 5" xfId="25343" xr:uid="{2E885CF5-9651-4D90-882A-DE0FC2E41B8F}"/>
    <cellStyle name="Note 2 6 5 2" xfId="25344" xr:uid="{10BC9E29-A75B-4B48-B906-73C4E27C836B}"/>
    <cellStyle name="Note 2 6 5 3" xfId="25345" xr:uid="{7BA1DEE4-E211-466D-A73F-A7EF2F45BC16}"/>
    <cellStyle name="Note 2 6 5 4" xfId="25346" xr:uid="{80CEA0DE-FD12-45BD-8A52-B32A202A3E59}"/>
    <cellStyle name="Note 2 6 6" xfId="25347" xr:uid="{2C4F1C4E-903C-4936-8D3C-317EC4A6384C}"/>
    <cellStyle name="Note 2 6 6 2" xfId="25348" xr:uid="{D2DE0947-11FC-40ED-9A1C-129D1A21D010}"/>
    <cellStyle name="Note 2 6 6 3" xfId="25349" xr:uid="{7912FEB4-1BF7-4A7C-A13E-9A497827F3BE}"/>
    <cellStyle name="Note 2 6 6 4" xfId="25350" xr:uid="{01EE2A86-66B7-421E-BB68-CD66DBC4FFBF}"/>
    <cellStyle name="Note 2 6 7" xfId="25351" xr:uid="{C8DC7A4B-5586-4116-9AE7-C17C192CB4B4}"/>
    <cellStyle name="Note 2 6 7 2" xfId="25352" xr:uid="{C728446F-9303-480B-BA4C-E20CA7CDB05B}"/>
    <cellStyle name="Note 2 6 7 3" xfId="25353" xr:uid="{6A7BC654-7BD7-489F-9DC5-1F327F903D59}"/>
    <cellStyle name="Note 2 6 7 4" xfId="25354" xr:uid="{86E4B9DC-C56D-491C-BDB0-89398DA0266E}"/>
    <cellStyle name="Note 2 6 8" xfId="25355" xr:uid="{2EF11B02-07AE-4466-9955-41857C604F17}"/>
    <cellStyle name="Note 2 6 8 2" xfId="25356" xr:uid="{DC0732BB-B3F7-4C17-9EF2-0C2F784AD9B5}"/>
    <cellStyle name="Note 2 6 8 3" xfId="25357" xr:uid="{706EDF23-7376-47A0-9E52-B0661B2BA702}"/>
    <cellStyle name="Note 2 6 8 4" xfId="25358" xr:uid="{BF0DEA17-CD6F-4B44-9060-2A3D57BCC7D2}"/>
    <cellStyle name="Note 2 6 9" xfId="25359" xr:uid="{D9440944-6FCA-4F79-8576-0A3D515C0A98}"/>
    <cellStyle name="Note 2 6 9 2" xfId="25360" xr:uid="{8C35BB8A-826F-41D9-AD33-CE64E32BB1F5}"/>
    <cellStyle name="Note 2 6 9 3" xfId="25361" xr:uid="{9C9E8878-E8ED-4098-BE2E-99F86528EFFB}"/>
    <cellStyle name="Note 2 6 9 4" xfId="25362" xr:uid="{846D0CCE-C1FA-4C84-A198-534298C96ECC}"/>
    <cellStyle name="Note 2 7" xfId="25363" xr:uid="{C8FC3487-EEE9-4467-BA4F-A7FDCECB121A}"/>
    <cellStyle name="Note 2 7 10" xfId="25364" xr:uid="{33AB9B68-3EF1-4E09-9B6B-30AB3484DF98}"/>
    <cellStyle name="Note 2 7 10 2" xfId="25365" xr:uid="{B041EE22-FC02-44B7-A31E-39EEC4A28DBB}"/>
    <cellStyle name="Note 2 7 11" xfId="25366" xr:uid="{989412E5-C502-4038-AE74-DEE1865E2D16}"/>
    <cellStyle name="Note 2 7 11 2" xfId="25367" xr:uid="{F61BB047-C598-46F1-B0F8-5C4DE5BF9DB6}"/>
    <cellStyle name="Note 2 7 12" xfId="25368" xr:uid="{AC83B777-C0FD-4013-B6B5-AA7F4F809803}"/>
    <cellStyle name="Note 2 7 13" xfId="25369" xr:uid="{5036AF8D-E0B9-4802-B918-E917B22D2353}"/>
    <cellStyle name="Note 2 7 2" xfId="25370" xr:uid="{7745DC97-306E-4C15-B3B4-DC30A6932019}"/>
    <cellStyle name="Note 2 7 2 10" xfId="25371" xr:uid="{5435CAF7-FDAA-4164-8B13-1624A8AD44D8}"/>
    <cellStyle name="Note 2 7 2 10 2" xfId="25372" xr:uid="{A51BEB48-968F-423C-847E-706B920378DF}"/>
    <cellStyle name="Note 2 7 2 11" xfId="25373" xr:uid="{FB27A424-4647-4FB8-8E85-C00E4F34D32D}"/>
    <cellStyle name="Note 2 7 2 2" xfId="25374" xr:uid="{09ABCAD1-F440-415C-9569-8D375EB24337}"/>
    <cellStyle name="Note 2 7 2 2 2" xfId="25375" xr:uid="{AFE0CA74-F0B5-4DEE-B50F-204693BF6055}"/>
    <cellStyle name="Note 2 7 2 2 2 2" xfId="25376" xr:uid="{685BC098-C9D6-48FC-857E-2634B64FD80A}"/>
    <cellStyle name="Note 2 7 2 2 3" xfId="25377" xr:uid="{88159FD1-9037-4C5F-A516-D753DFE588BE}"/>
    <cellStyle name="Note 2 7 2 2 4" xfId="25378" xr:uid="{A92C653A-6371-4ADA-88CC-85160705A636}"/>
    <cellStyle name="Note 2 7 2 3" xfId="25379" xr:uid="{FF58D284-C634-4154-9AB3-88A0BD935135}"/>
    <cellStyle name="Note 2 7 2 3 2" xfId="25380" xr:uid="{092ADB98-E1EC-4303-B210-7DBAEA930742}"/>
    <cellStyle name="Note 2 7 2 3 3" xfId="25381" xr:uid="{8ED836BD-D1A7-4F2F-BB01-C5DAACF95FBE}"/>
    <cellStyle name="Note 2 7 2 3 4" xfId="25382" xr:uid="{C422A6EE-023C-46BF-BA35-D5FCA04C5647}"/>
    <cellStyle name="Note 2 7 2 4" xfId="25383" xr:uid="{B830D31E-13CA-49AE-9EBF-A3ABBBE90015}"/>
    <cellStyle name="Note 2 7 2 4 2" xfId="25384" xr:uid="{9E801002-5199-42EA-AE78-9658D57C2F9F}"/>
    <cellStyle name="Note 2 7 2 4 3" xfId="25385" xr:uid="{779CD917-8C34-4D16-8412-BBA0285DB6DA}"/>
    <cellStyle name="Note 2 7 2 4 4" xfId="25386" xr:uid="{5F6BE9D5-5A90-4737-95E9-D91E08DE2F6E}"/>
    <cellStyle name="Note 2 7 2 5" xfId="25387" xr:uid="{D7C68321-A11B-4D38-8CBF-71DA6E1F72CC}"/>
    <cellStyle name="Note 2 7 2 5 2" xfId="25388" xr:uid="{13C30EE5-5395-416E-91F9-D8A27336326D}"/>
    <cellStyle name="Note 2 7 2 5 3" xfId="25389" xr:uid="{245901FA-9B65-49C7-90DB-EFA32D2F9D48}"/>
    <cellStyle name="Note 2 7 2 5 4" xfId="25390" xr:uid="{C28C0728-DB31-4F9E-A687-85CCB0EBC267}"/>
    <cellStyle name="Note 2 7 2 6" xfId="25391" xr:uid="{8EA562AD-853A-454B-9CF5-8BC7A8183A9A}"/>
    <cellStyle name="Note 2 7 2 6 2" xfId="25392" xr:uid="{C78F5726-0330-48A6-8C29-48AA904A4F70}"/>
    <cellStyle name="Note 2 7 2 6 3" xfId="25393" xr:uid="{1342117C-AD0B-4A96-AFA7-92F01E4656A5}"/>
    <cellStyle name="Note 2 7 2 6 4" xfId="25394" xr:uid="{BD147B86-4537-4BF2-AE48-C653774F4F42}"/>
    <cellStyle name="Note 2 7 2 7" xfId="25395" xr:uid="{15401722-B88D-49C4-91A7-427BCE75D3BB}"/>
    <cellStyle name="Note 2 7 2 7 2" xfId="25396" xr:uid="{C56C6142-81BF-420B-8939-A692EE8C733A}"/>
    <cellStyle name="Note 2 7 2 7 3" xfId="25397" xr:uid="{92C4BE69-BE39-4ABB-A977-BDE5FEC43F4D}"/>
    <cellStyle name="Note 2 7 2 7 4" xfId="25398" xr:uid="{8B20FF69-B011-4ADB-B24E-B04CC3B4F3DC}"/>
    <cellStyle name="Note 2 7 2 8" xfId="25399" xr:uid="{83EF4DB6-25EC-4754-B969-CE250B4C8C08}"/>
    <cellStyle name="Note 2 7 2 8 2" xfId="25400" xr:uid="{D3CF8870-DA85-4191-AC9F-BFE700A9FE04}"/>
    <cellStyle name="Note 2 7 2 8 3" xfId="25401" xr:uid="{CFEF43E7-B23C-400B-8A40-B35F4170A622}"/>
    <cellStyle name="Note 2 7 2 8 4" xfId="25402" xr:uid="{83837B9D-A0C9-4484-9905-969C5981C334}"/>
    <cellStyle name="Note 2 7 2 9" xfId="25403" xr:uid="{8F801887-EE0C-4679-8FCE-446B0A2D5842}"/>
    <cellStyle name="Note 2 7 2 9 2" xfId="25404" xr:uid="{45213928-E7F0-4D5C-8A7C-7123BD38DC1F}"/>
    <cellStyle name="Note 2 7 3" xfId="25405" xr:uid="{83B9B7A2-203C-4638-9196-5B76F86814EA}"/>
    <cellStyle name="Note 2 7 3 2" xfId="25406" xr:uid="{3A969585-BB80-4182-85D7-70D8AB804BA6}"/>
    <cellStyle name="Note 2 7 3 2 2" xfId="25407" xr:uid="{FA520038-9E86-49E4-8728-921F4730C8D2}"/>
    <cellStyle name="Note 2 7 3 3" xfId="25408" xr:uid="{D9E18E9E-DDC1-4C73-A733-8CE5D0E520D8}"/>
    <cellStyle name="Note 2 7 3 4" xfId="25409" xr:uid="{77C96FFE-41E9-4422-8AF2-6F3B8BB95ED1}"/>
    <cellStyle name="Note 2 7 4" xfId="25410" xr:uid="{FB49CE15-57E8-48AF-9912-AA4A95811D34}"/>
    <cellStyle name="Note 2 7 4 2" xfId="25411" xr:uid="{5619A462-F938-4CCE-A2B9-BDBF998086DD}"/>
    <cellStyle name="Note 2 7 4 3" xfId="25412" xr:uid="{E21446AF-9200-4CE7-86C3-BE4EFD670878}"/>
    <cellStyle name="Note 2 7 4 4" xfId="25413" xr:uid="{32B5BB6D-9CDD-4051-A77C-16A5A329DFDF}"/>
    <cellStyle name="Note 2 7 5" xfId="25414" xr:uid="{518DF4BF-0C93-41BC-ADF2-F2FC23E5F0B3}"/>
    <cellStyle name="Note 2 7 5 2" xfId="25415" xr:uid="{F92FA836-DAED-4546-9967-155835277277}"/>
    <cellStyle name="Note 2 7 5 3" xfId="25416" xr:uid="{43F2FF8D-8DC1-4508-9986-F9A298C02B91}"/>
    <cellStyle name="Note 2 7 5 4" xfId="25417" xr:uid="{D2D6CED4-68D4-4C10-808A-6FD4796AD9D2}"/>
    <cellStyle name="Note 2 7 6" xfId="25418" xr:uid="{BE32AF32-FECD-444C-99CD-3B54AF0BB4DA}"/>
    <cellStyle name="Note 2 7 6 2" xfId="25419" xr:uid="{6C2BA21B-2221-416B-9986-5E6A366AFCA7}"/>
    <cellStyle name="Note 2 7 6 3" xfId="25420" xr:uid="{95F953CE-7A1D-40A7-9EC6-BA411E1BE646}"/>
    <cellStyle name="Note 2 7 6 4" xfId="25421" xr:uid="{C6E13871-BA96-46F9-B2F6-1B23DA0D898F}"/>
    <cellStyle name="Note 2 7 7" xfId="25422" xr:uid="{29D43C95-C5A6-467D-94D5-BFA27E93AA5C}"/>
    <cellStyle name="Note 2 7 7 2" xfId="25423" xr:uid="{EC1F4E4E-2E5B-47BF-BA4B-8945CB8863B4}"/>
    <cellStyle name="Note 2 7 7 3" xfId="25424" xr:uid="{71FE5A3B-17C0-4E6F-898F-585C72701474}"/>
    <cellStyle name="Note 2 7 7 4" xfId="25425" xr:uid="{31F1B2E2-CFE2-4A81-BF5C-221ECF78BF0F}"/>
    <cellStyle name="Note 2 7 8" xfId="25426" xr:uid="{FD9FAC42-F1FC-4E72-B24A-06D55D89C648}"/>
    <cellStyle name="Note 2 7 8 2" xfId="25427" xr:uid="{4FF262B8-DC44-4B0E-87CF-932764BD1224}"/>
    <cellStyle name="Note 2 7 8 3" xfId="25428" xr:uid="{A78F333A-F2D1-4A3C-BD2E-8D21DD2F16E3}"/>
    <cellStyle name="Note 2 7 8 4" xfId="25429" xr:uid="{A93F460C-8968-458B-B268-D9C3D0B7F7AA}"/>
    <cellStyle name="Note 2 7 9" xfId="25430" xr:uid="{B557E3DD-C58F-405C-9409-E518A7269AA9}"/>
    <cellStyle name="Note 2 7 9 2" xfId="25431" xr:uid="{7CBC895D-A38B-43CD-93D9-375DDC8D90DD}"/>
    <cellStyle name="Note 2 7 9 3" xfId="25432" xr:uid="{DEE1415F-6638-4B3E-B0CD-37862D207934}"/>
    <cellStyle name="Note 2 7 9 4" xfId="25433" xr:uid="{1D04E961-D6AF-4510-9F03-7300FD610C33}"/>
    <cellStyle name="Note 2 8" xfId="25434" xr:uid="{F4178705-8A7A-4832-82B9-89DCC7CFFA5E}"/>
    <cellStyle name="Note 2 8 10" xfId="25435" xr:uid="{17978E5B-BCC8-48D9-9FAA-AECF8B5E326B}"/>
    <cellStyle name="Note 2 8 10 2" xfId="25436" xr:uid="{2A85FA56-9F97-423E-8CA2-844A800F7DB8}"/>
    <cellStyle name="Note 2 8 11" xfId="25437" xr:uid="{E6F47476-A6DC-4124-A5BB-4A30170449BC}"/>
    <cellStyle name="Note 2 8 11 2" xfId="25438" xr:uid="{433BB160-2022-43DE-8F40-780C7B2B9AD2}"/>
    <cellStyle name="Note 2 8 12" xfId="25439" xr:uid="{C2FE7537-22F4-4F82-A889-71D6450A100B}"/>
    <cellStyle name="Note 2 8 13" xfId="25440" xr:uid="{C0729E35-C665-4163-969F-8AE5F2C29152}"/>
    <cellStyle name="Note 2 8 2" xfId="25441" xr:uid="{99537708-4692-4FB9-B70C-291CAB98A412}"/>
    <cellStyle name="Note 2 8 2 10" xfId="25442" xr:uid="{C1AD6429-818F-40F7-8CE0-6EF5CEEEA0B6}"/>
    <cellStyle name="Note 2 8 2 10 2" xfId="25443" xr:uid="{42CE4E35-1240-459D-9656-E17546862E57}"/>
    <cellStyle name="Note 2 8 2 11" xfId="25444" xr:uid="{B3806F18-2507-49F9-8220-F4DCEDD0301C}"/>
    <cellStyle name="Note 2 8 2 2" xfId="25445" xr:uid="{278DA9AD-F472-4601-9278-CB6D2ADFF6E6}"/>
    <cellStyle name="Note 2 8 2 2 2" xfId="25446" xr:uid="{046D1E09-9FCF-4F88-89F0-19ED3733217E}"/>
    <cellStyle name="Note 2 8 2 2 2 2" xfId="25447" xr:uid="{385EFE90-22D3-4638-9388-D1AA1B31FB7D}"/>
    <cellStyle name="Note 2 8 2 2 3" xfId="25448" xr:uid="{36B9CDF8-9618-47E1-9980-AC04EB154380}"/>
    <cellStyle name="Note 2 8 2 2 4" xfId="25449" xr:uid="{029A12DF-E85B-4D24-A77B-C73EB90B7FC3}"/>
    <cellStyle name="Note 2 8 2 3" xfId="25450" xr:uid="{97C9EFAA-76EE-41AB-8D48-AC1D8665CEF4}"/>
    <cellStyle name="Note 2 8 2 3 2" xfId="25451" xr:uid="{87167EA8-286B-496A-BAFD-9884A8A826FF}"/>
    <cellStyle name="Note 2 8 2 3 3" xfId="25452" xr:uid="{175800D3-3A81-49D9-B445-86E8E6B11BC1}"/>
    <cellStyle name="Note 2 8 2 3 4" xfId="25453" xr:uid="{9F3D55F2-9A4B-4E76-A258-A0F59CC48DDD}"/>
    <cellStyle name="Note 2 8 2 4" xfId="25454" xr:uid="{262BE578-77AD-4A87-976E-2BEA0750D6FA}"/>
    <cellStyle name="Note 2 8 2 4 2" xfId="25455" xr:uid="{B2517BAF-05B5-460A-ADD6-6AE99959840B}"/>
    <cellStyle name="Note 2 8 2 4 3" xfId="25456" xr:uid="{4E831AF6-244C-4F2F-B509-2AA412F3F495}"/>
    <cellStyle name="Note 2 8 2 4 4" xfId="25457" xr:uid="{5F63A283-A3E6-46DD-B86D-CDC02245638A}"/>
    <cellStyle name="Note 2 8 2 5" xfId="25458" xr:uid="{7A20E8AB-C290-4435-85A2-EABEAE5E6398}"/>
    <cellStyle name="Note 2 8 2 5 2" xfId="25459" xr:uid="{C1C2E162-1DC9-448C-A04D-00A993CFCF7D}"/>
    <cellStyle name="Note 2 8 2 5 3" xfId="25460" xr:uid="{5C549324-B5E4-48DE-9882-0967BBBA92A9}"/>
    <cellStyle name="Note 2 8 2 5 4" xfId="25461" xr:uid="{83ADF3A6-BE9A-45B8-B90D-5225B3FBD240}"/>
    <cellStyle name="Note 2 8 2 6" xfId="25462" xr:uid="{E61AB9E2-9EEA-4B21-94F3-50B2E5E9FF05}"/>
    <cellStyle name="Note 2 8 2 6 2" xfId="25463" xr:uid="{F8FF9104-5E7D-4F4D-8031-C7F1ABC2132E}"/>
    <cellStyle name="Note 2 8 2 6 3" xfId="25464" xr:uid="{D2D323B4-96D5-4323-8CAB-F400B63E434B}"/>
    <cellStyle name="Note 2 8 2 6 4" xfId="25465" xr:uid="{925C0738-268F-4D86-8C93-12FABD3DA9AF}"/>
    <cellStyle name="Note 2 8 2 7" xfId="25466" xr:uid="{49BBEEF4-B68D-4BC0-9CAA-0AAE9F980589}"/>
    <cellStyle name="Note 2 8 2 7 2" xfId="25467" xr:uid="{DBD71CF9-D0E8-4F85-B820-FBBDE806CA09}"/>
    <cellStyle name="Note 2 8 2 7 3" xfId="25468" xr:uid="{1B9B0399-4602-46A4-9A3F-FCCD17063F79}"/>
    <cellStyle name="Note 2 8 2 7 4" xfId="25469" xr:uid="{7FE4DCC5-51D5-4878-AC3E-2B77AEC65042}"/>
    <cellStyle name="Note 2 8 2 8" xfId="25470" xr:uid="{69194A22-0C00-4A88-9F8C-08A6CD4FB0B8}"/>
    <cellStyle name="Note 2 8 2 8 2" xfId="25471" xr:uid="{4DB41CB5-1A9F-47B7-9CD1-46C2DDF1FF5C}"/>
    <cellStyle name="Note 2 8 2 8 3" xfId="25472" xr:uid="{B59AD39F-ADDE-4F74-BBCA-6296A730D570}"/>
    <cellStyle name="Note 2 8 2 8 4" xfId="25473" xr:uid="{5872E65C-3D8F-4AD7-BF48-1F0ACDA16B66}"/>
    <cellStyle name="Note 2 8 2 9" xfId="25474" xr:uid="{5D0E4F1E-8D4A-424C-AE73-4BC4CB850E42}"/>
    <cellStyle name="Note 2 8 2 9 2" xfId="25475" xr:uid="{69D98DE5-AAEB-4DA1-BF33-B1CBB3EDEBE6}"/>
    <cellStyle name="Note 2 8 3" xfId="25476" xr:uid="{7456AE6C-9E14-4C62-AE98-72C42D4E80EF}"/>
    <cellStyle name="Note 2 8 3 2" xfId="25477" xr:uid="{4C6E1AC9-9A1E-4D1E-9179-F80E70275B0F}"/>
    <cellStyle name="Note 2 8 3 2 2" xfId="25478" xr:uid="{0F06371C-B7AE-4939-9B93-92240F87B7E9}"/>
    <cellStyle name="Note 2 8 3 3" xfId="25479" xr:uid="{F390911F-1863-4A20-9A2F-7DB88B98C614}"/>
    <cellStyle name="Note 2 8 3 4" xfId="25480" xr:uid="{1E301F63-B642-4026-AF1F-DAFAD6120E8F}"/>
    <cellStyle name="Note 2 8 4" xfId="25481" xr:uid="{D5FED4CA-6234-4471-9D73-C34B66CED22C}"/>
    <cellStyle name="Note 2 8 4 2" xfId="25482" xr:uid="{B40182C5-8C9E-4C34-AEBC-700C5733DC14}"/>
    <cellStyle name="Note 2 8 4 3" xfId="25483" xr:uid="{BDE48297-4C0F-48CA-9B90-1B9FF7E59758}"/>
    <cellStyle name="Note 2 8 4 4" xfId="25484" xr:uid="{2135B5D8-DB17-4E1F-93D0-3659FB9E4BF7}"/>
    <cellStyle name="Note 2 8 5" xfId="25485" xr:uid="{06D1B40F-3B22-4A94-BAF8-DE405B86D3C3}"/>
    <cellStyle name="Note 2 8 5 2" xfId="25486" xr:uid="{5225FE9C-9457-44A4-81BF-464C081DC655}"/>
    <cellStyle name="Note 2 8 5 3" xfId="25487" xr:uid="{36D94396-59F6-4563-8531-BE2EA9965769}"/>
    <cellStyle name="Note 2 8 5 4" xfId="25488" xr:uid="{994303AE-91D5-4CC9-A7B8-B888B36AFEFF}"/>
    <cellStyle name="Note 2 8 6" xfId="25489" xr:uid="{855E924F-D715-4C5A-AAF7-B6A9CD31174D}"/>
    <cellStyle name="Note 2 8 6 2" xfId="25490" xr:uid="{CBF8EACE-F052-4503-8352-4D2C0E14A46B}"/>
    <cellStyle name="Note 2 8 6 3" xfId="25491" xr:uid="{D4495353-5410-4D7E-B94C-6F060497223B}"/>
    <cellStyle name="Note 2 8 6 4" xfId="25492" xr:uid="{7162B255-40D0-4D4A-B3A5-D55B1D843F78}"/>
    <cellStyle name="Note 2 8 7" xfId="25493" xr:uid="{2A9774D1-B6B3-47F1-81F0-EB7B9D632543}"/>
    <cellStyle name="Note 2 8 7 2" xfId="25494" xr:uid="{C4E7FB39-A246-4E4D-8635-DFD21D141198}"/>
    <cellStyle name="Note 2 8 7 3" xfId="25495" xr:uid="{1762C57D-BA3A-4CDF-9E6A-960C6FDF4E8E}"/>
    <cellStyle name="Note 2 8 7 4" xfId="25496" xr:uid="{7D9AA655-BBD6-4BDC-83A1-9A045EFB0537}"/>
    <cellStyle name="Note 2 8 8" xfId="25497" xr:uid="{F4937730-9B1E-419B-BA5E-FEA4838DA511}"/>
    <cellStyle name="Note 2 8 8 2" xfId="25498" xr:uid="{BA468885-FABE-4890-87BC-8AFBB6DB68A4}"/>
    <cellStyle name="Note 2 8 8 3" xfId="25499" xr:uid="{0293D1E8-8A18-4845-B54B-8C99CFC31CAA}"/>
    <cellStyle name="Note 2 8 8 4" xfId="25500" xr:uid="{9E1B5C92-EA60-48C4-8A68-95875F6F72C9}"/>
    <cellStyle name="Note 2 8 9" xfId="25501" xr:uid="{24D0A739-D9B0-4043-932D-DFDBAD324565}"/>
    <cellStyle name="Note 2 8 9 2" xfId="25502" xr:uid="{4E0EFD74-1B30-43F4-BD54-B3ADCFC8C09D}"/>
    <cellStyle name="Note 2 8 9 3" xfId="25503" xr:uid="{6373129D-25A0-4679-AABC-5253DD5A9E50}"/>
    <cellStyle name="Note 2 8 9 4" xfId="25504" xr:uid="{B752A00C-9F60-473C-8CD0-0CF740DE09E2}"/>
    <cellStyle name="Note 2 9" xfId="25505" xr:uid="{0616A342-B78E-4467-9BAA-A68D4D5CCB4D}"/>
    <cellStyle name="Note 2 9 10" xfId="25506" xr:uid="{EEE1021B-372B-4BBE-A57E-D87E413A78A1}"/>
    <cellStyle name="Note 2 9 10 2" xfId="25507" xr:uid="{3154EA74-F8C0-43FF-AA7E-1D0B85171730}"/>
    <cellStyle name="Note 2 9 11" xfId="25508" xr:uid="{389D6C4D-A8E0-4434-BF13-DDEF2239BB0E}"/>
    <cellStyle name="Note 2 9 11 2" xfId="25509" xr:uid="{766B8A29-6896-4261-83AB-73089C03DB6C}"/>
    <cellStyle name="Note 2 9 12" xfId="25510" xr:uid="{92E33456-134F-46F4-8B24-D0DB6B826FF4}"/>
    <cellStyle name="Note 2 9 13" xfId="25511" xr:uid="{B66B7C04-B0BE-4B76-A0F3-DB3CFE06372F}"/>
    <cellStyle name="Note 2 9 2" xfId="25512" xr:uid="{5882A3B5-778F-40D2-9879-A4353AC81B20}"/>
    <cellStyle name="Note 2 9 2 10" xfId="25513" xr:uid="{14447B18-D8F0-4EEC-B261-1C49CAB42492}"/>
    <cellStyle name="Note 2 9 2 10 2" xfId="25514" xr:uid="{B25B0857-22F8-4C13-A667-5503AF6B2C04}"/>
    <cellStyle name="Note 2 9 2 11" xfId="25515" xr:uid="{FED2FFA7-9E5E-4D97-8350-18DE3BECC0F9}"/>
    <cellStyle name="Note 2 9 2 2" xfId="25516" xr:uid="{0E21F686-2C74-4937-803D-14963CF250FC}"/>
    <cellStyle name="Note 2 9 2 2 2" xfId="25517" xr:uid="{73CF9941-DA29-4734-9BE8-A36A48EB29F9}"/>
    <cellStyle name="Note 2 9 2 2 2 2" xfId="25518" xr:uid="{2228C000-A70A-4F43-B72E-D4B0899B2031}"/>
    <cellStyle name="Note 2 9 2 2 3" xfId="25519" xr:uid="{DB94DF26-147A-4796-B044-1CC6594AB4A5}"/>
    <cellStyle name="Note 2 9 2 2 4" xfId="25520" xr:uid="{9A5753C7-8F48-4689-BCF2-B538E449BCBD}"/>
    <cellStyle name="Note 2 9 2 3" xfId="25521" xr:uid="{D5E4DA31-46CC-4991-831A-2552EE61DE0A}"/>
    <cellStyle name="Note 2 9 2 3 2" xfId="25522" xr:uid="{6AC59DB5-3B07-4B6A-8661-5DB526BF8C82}"/>
    <cellStyle name="Note 2 9 2 3 3" xfId="25523" xr:uid="{AD7373D8-24C4-4879-B1AE-1D6A57B8CDD0}"/>
    <cellStyle name="Note 2 9 2 3 4" xfId="25524" xr:uid="{09A0E2EB-A7E6-437B-BBE4-E468B50D595F}"/>
    <cellStyle name="Note 2 9 2 4" xfId="25525" xr:uid="{304D0835-E4BC-4C71-96B3-55629DA77DFB}"/>
    <cellStyle name="Note 2 9 2 4 2" xfId="25526" xr:uid="{6B374B98-CFCF-4C54-AEBA-79010E83CD7C}"/>
    <cellStyle name="Note 2 9 2 4 3" xfId="25527" xr:uid="{8651F19D-DCFD-4C55-A42F-FC5E9BD12127}"/>
    <cellStyle name="Note 2 9 2 4 4" xfId="25528" xr:uid="{7B04F709-6C64-47FA-A88C-BE7C5AE72E7E}"/>
    <cellStyle name="Note 2 9 2 5" xfId="25529" xr:uid="{7FF053DB-07BC-43A9-9F3E-AE3D2C2EC171}"/>
    <cellStyle name="Note 2 9 2 5 2" xfId="25530" xr:uid="{7ACF7AA0-B0AC-4072-9A2B-650BAC622759}"/>
    <cellStyle name="Note 2 9 2 5 3" xfId="25531" xr:uid="{A7CB46B0-094F-4128-A488-8836714377CC}"/>
    <cellStyle name="Note 2 9 2 5 4" xfId="25532" xr:uid="{260AD0B9-2CB1-4C4C-A71C-6665E8669F67}"/>
    <cellStyle name="Note 2 9 2 6" xfId="25533" xr:uid="{33E51183-8F2F-433C-AB28-E98604B589FD}"/>
    <cellStyle name="Note 2 9 2 6 2" xfId="25534" xr:uid="{31456A10-0B9D-4D6D-B817-D7DC40E77FF9}"/>
    <cellStyle name="Note 2 9 2 6 3" xfId="25535" xr:uid="{1051D6EC-E6F4-4561-BC17-756E4BBE5FB1}"/>
    <cellStyle name="Note 2 9 2 6 4" xfId="25536" xr:uid="{AC43480F-71A3-4B47-81DC-26DF8C9FCA93}"/>
    <cellStyle name="Note 2 9 2 7" xfId="25537" xr:uid="{AF09AF1B-CA78-45DA-9370-FF4E5DD97986}"/>
    <cellStyle name="Note 2 9 2 7 2" xfId="25538" xr:uid="{C4114E4B-0254-4E2B-9EA0-5BCD5282D920}"/>
    <cellStyle name="Note 2 9 2 7 3" xfId="25539" xr:uid="{624F222E-D726-4EBD-9E3E-0D379F342777}"/>
    <cellStyle name="Note 2 9 2 7 4" xfId="25540" xr:uid="{DEBB8B5E-4904-4957-BAC3-3C68D09CAAEC}"/>
    <cellStyle name="Note 2 9 2 8" xfId="25541" xr:uid="{DC9B8B63-3AC8-4E6A-87D8-1330EFE76CD3}"/>
    <cellStyle name="Note 2 9 2 8 2" xfId="25542" xr:uid="{8F30E5F5-18AA-4CC3-99A7-7EA7B76CBA16}"/>
    <cellStyle name="Note 2 9 2 8 3" xfId="25543" xr:uid="{D9906922-2B56-4A9D-8260-7B5FC1C0C6D0}"/>
    <cellStyle name="Note 2 9 2 8 4" xfId="25544" xr:uid="{6EE233C6-2EA6-40DE-A663-F32FB0A67AC1}"/>
    <cellStyle name="Note 2 9 2 9" xfId="25545" xr:uid="{126E6C49-7042-4E94-8A3E-C870BFE2D517}"/>
    <cellStyle name="Note 2 9 2 9 2" xfId="25546" xr:uid="{A29F53BC-1C4B-4705-B861-3C84DCC1E415}"/>
    <cellStyle name="Note 2 9 3" xfId="25547" xr:uid="{F9B262D8-1841-4D14-B3FF-FB9E58C16AF5}"/>
    <cellStyle name="Note 2 9 3 2" xfId="25548" xr:uid="{2C7EDBD0-2834-4C8D-95BE-7DD17F8B6DF1}"/>
    <cellStyle name="Note 2 9 3 2 2" xfId="25549" xr:uid="{EEE4BA43-DC4D-4806-89FD-ED484A8DDB58}"/>
    <cellStyle name="Note 2 9 3 3" xfId="25550" xr:uid="{33BA1AB9-624A-4C02-B84C-E25A928690FF}"/>
    <cellStyle name="Note 2 9 3 4" xfId="25551" xr:uid="{5E408C0C-62E8-4505-B07A-BED3BB9F3BD7}"/>
    <cellStyle name="Note 2 9 4" xfId="25552" xr:uid="{A660D015-8690-4CE1-BEA0-34D629109546}"/>
    <cellStyle name="Note 2 9 4 2" xfId="25553" xr:uid="{8ECF82BF-3C0B-4E34-8C0A-D5BE1F61FF35}"/>
    <cellStyle name="Note 2 9 4 3" xfId="25554" xr:uid="{4EFAA769-7801-4861-B6EE-A57C3328F03F}"/>
    <cellStyle name="Note 2 9 4 4" xfId="25555" xr:uid="{D61FC28B-1865-456B-9A7A-125ECF78E79F}"/>
    <cellStyle name="Note 2 9 5" xfId="25556" xr:uid="{464FFC28-5219-439A-8577-4B2A2CFC1238}"/>
    <cellStyle name="Note 2 9 5 2" xfId="25557" xr:uid="{8431F317-D3C1-4B5F-9CFC-0B91724410CE}"/>
    <cellStyle name="Note 2 9 5 3" xfId="25558" xr:uid="{792AA3D6-B96A-4B96-82BE-C8CA6F1ABB6E}"/>
    <cellStyle name="Note 2 9 5 4" xfId="25559" xr:uid="{C8A64138-6ECC-4E78-9778-BF9497EF68E4}"/>
    <cellStyle name="Note 2 9 6" xfId="25560" xr:uid="{527815A3-45B4-4721-BB07-4609481874AE}"/>
    <cellStyle name="Note 2 9 6 2" xfId="25561" xr:uid="{9AC0EB81-4E27-49C6-A08A-E97878587D2D}"/>
    <cellStyle name="Note 2 9 6 3" xfId="25562" xr:uid="{ED351168-131B-4770-81F4-0A5797E138E1}"/>
    <cellStyle name="Note 2 9 6 4" xfId="25563" xr:uid="{D7487E66-0598-461B-A135-BAC834BCD05B}"/>
    <cellStyle name="Note 2 9 7" xfId="25564" xr:uid="{E7ED0C16-CEF1-4B14-9994-1B8FF831ADE4}"/>
    <cellStyle name="Note 2 9 7 2" xfId="25565" xr:uid="{913D687E-57E3-47B5-80ED-4EB435E56888}"/>
    <cellStyle name="Note 2 9 7 3" xfId="25566" xr:uid="{ED4ED8DF-7E84-4510-A223-B2E0CF5239B7}"/>
    <cellStyle name="Note 2 9 7 4" xfId="25567" xr:uid="{3EFCBAD1-F022-498F-95C6-6AB743AF88DA}"/>
    <cellStyle name="Note 2 9 8" xfId="25568" xr:uid="{E9B9174D-C1C0-4DC9-A6D1-88F09D48867C}"/>
    <cellStyle name="Note 2 9 8 2" xfId="25569" xr:uid="{CA4B2401-5E61-4121-BAB4-39693369C65D}"/>
    <cellStyle name="Note 2 9 8 3" xfId="25570" xr:uid="{E43EC251-BF42-4A7F-999A-AB28F75E57D0}"/>
    <cellStyle name="Note 2 9 8 4" xfId="25571" xr:uid="{793D8BEC-1B77-4399-B787-D65C5C7E998F}"/>
    <cellStyle name="Note 2 9 9" xfId="25572" xr:uid="{AA588D70-3CDF-4568-B569-41510CD94BF8}"/>
    <cellStyle name="Note 2 9 9 2" xfId="25573" xr:uid="{F8B3D0C9-7633-4729-A510-08114A53C5D4}"/>
    <cellStyle name="Note 2 9 9 3" xfId="25574" xr:uid="{5A0BFDB3-6C91-46D4-8196-823764F14079}"/>
    <cellStyle name="Note 2 9 9 4" xfId="25575" xr:uid="{74BC119E-A2B6-48E1-B0A4-52C5C4CEA481}"/>
    <cellStyle name="Note 2_PrimaryEnergyPrices_TIMES" xfId="25576" xr:uid="{6B5A1901-525B-4497-9033-B6878964D1BC}"/>
    <cellStyle name="Note 20" xfId="25577" xr:uid="{E429110D-C74E-4A89-9F5E-CC54A1A73743}"/>
    <cellStyle name="Note 21" xfId="25578" xr:uid="{F2992B23-80B5-43ED-A992-4A85B0CB9F7E}"/>
    <cellStyle name="Note 22" xfId="25579" xr:uid="{C723A571-F2EC-4044-82F2-72D43E60D216}"/>
    <cellStyle name="Note 23" xfId="25580" xr:uid="{7BC86031-694E-497B-97D2-C048C291E2FE}"/>
    <cellStyle name="Note 24" xfId="25581" xr:uid="{DDCEBFEB-6B47-4224-A610-CF621E1CA370}"/>
    <cellStyle name="Note 25" xfId="25582" xr:uid="{3E3BE244-CF3B-405F-9E44-DCB40913CF2A}"/>
    <cellStyle name="Note 26" xfId="25583" xr:uid="{2B85FC14-B601-4E49-93AC-967141C29C6E}"/>
    <cellStyle name="Note 27" xfId="25584" xr:uid="{D00A791D-3139-4776-BA50-ACD93C9243E5}"/>
    <cellStyle name="Note 28" xfId="25585" xr:uid="{3ACE4A88-4DF2-4BC8-83B6-8B20E26BCDE3}"/>
    <cellStyle name="Note 29" xfId="25586" xr:uid="{E330D94F-1808-4F54-B5A0-3E787F129529}"/>
    <cellStyle name="Note 3" xfId="25587" xr:uid="{CB55FA87-2B87-4F13-B135-F62503C54649}"/>
    <cellStyle name="Note 3 10" xfId="25588" xr:uid="{BFBB7FA7-9F45-47EE-9229-F9A0091BB2D3}"/>
    <cellStyle name="Note 3 10 10" xfId="25589" xr:uid="{007F50ED-3933-467A-8304-B20C759034D1}"/>
    <cellStyle name="Note 3 10 10 2" xfId="25590" xr:uid="{75A1DAFC-3299-477C-900A-571323220A9C}"/>
    <cellStyle name="Note 3 10 11" xfId="25591" xr:uid="{65C2F6FC-BA18-45DB-B175-8B6894702710}"/>
    <cellStyle name="Note 3 10 11 2" xfId="25592" xr:uid="{E88B107C-0A29-4A05-B5DF-0DC873939C86}"/>
    <cellStyle name="Note 3 10 12" xfId="25593" xr:uid="{84A8B96B-09C8-44CA-9E95-D94AE5B892C4}"/>
    <cellStyle name="Note 3 10 2" xfId="25594" xr:uid="{74C56F3D-EF44-48A2-A62F-EC1EC83FC7BE}"/>
    <cellStyle name="Note 3 10 2 10" xfId="25595" xr:uid="{8640914F-58F3-4962-BEAB-052ED908A580}"/>
    <cellStyle name="Note 3 10 2 10 2" xfId="25596" xr:uid="{B92D5457-106F-4A61-9E20-29E40F8AE2CD}"/>
    <cellStyle name="Note 3 10 2 11" xfId="25597" xr:uid="{780B0868-F8B0-4BA8-9031-041D544BBE4E}"/>
    <cellStyle name="Note 3 10 2 2" xfId="25598" xr:uid="{DD5E2512-0B29-4CA5-A029-1737B6940A16}"/>
    <cellStyle name="Note 3 10 2 2 2" xfId="25599" xr:uid="{E86AB676-56DB-4544-881E-69FD295BE41F}"/>
    <cellStyle name="Note 3 10 2 2 2 2" xfId="25600" xr:uid="{3AE9E0B5-55C7-460B-9255-8566B935DF5D}"/>
    <cellStyle name="Note 3 10 2 2 3" xfId="25601" xr:uid="{C7287B45-F69C-4855-800D-D65FCCD4B0AA}"/>
    <cellStyle name="Note 3 10 2 2 4" xfId="25602" xr:uid="{6842D251-339A-4715-9394-F20B1F78E0F5}"/>
    <cellStyle name="Note 3 10 2 3" xfId="25603" xr:uid="{3C856B65-E1D0-4D70-A464-D028452AEDCF}"/>
    <cellStyle name="Note 3 10 2 3 2" xfId="25604" xr:uid="{B20462FD-12E9-42AB-896C-DE6932A9A62A}"/>
    <cellStyle name="Note 3 10 2 3 3" xfId="25605" xr:uid="{2B577877-DD26-4B89-AF7F-B57271461DA6}"/>
    <cellStyle name="Note 3 10 2 3 4" xfId="25606" xr:uid="{CA356777-A65F-4501-B8B0-4E1DDEBB468F}"/>
    <cellStyle name="Note 3 10 2 4" xfId="25607" xr:uid="{A08DEB12-A64D-47C5-9DDA-5F8E1C454981}"/>
    <cellStyle name="Note 3 10 2 4 2" xfId="25608" xr:uid="{CD1DEDF1-16E2-4B8E-811E-DAB59245129B}"/>
    <cellStyle name="Note 3 10 2 4 3" xfId="25609" xr:uid="{5C8C8AB1-1988-4536-BA41-ADBAD7A75342}"/>
    <cellStyle name="Note 3 10 2 4 4" xfId="25610" xr:uid="{A7E912E5-E9A0-4F8A-A5F9-308AE72C460F}"/>
    <cellStyle name="Note 3 10 2 5" xfId="25611" xr:uid="{0E026561-169D-42C1-AD3A-06EEB5BCEB79}"/>
    <cellStyle name="Note 3 10 2 5 2" xfId="25612" xr:uid="{29810370-19C2-4CE9-8F97-B95B1AA3500A}"/>
    <cellStyle name="Note 3 10 2 5 3" xfId="25613" xr:uid="{32DB82AE-D576-4E5B-93B6-DC9A08B8C2D8}"/>
    <cellStyle name="Note 3 10 2 5 4" xfId="25614" xr:uid="{A8038128-2800-4C94-B021-47BF37035648}"/>
    <cellStyle name="Note 3 10 2 6" xfId="25615" xr:uid="{C5936CFA-34FB-48E1-BE60-82DCFD0FB557}"/>
    <cellStyle name="Note 3 10 2 6 2" xfId="25616" xr:uid="{F9C639FE-6F16-4EDB-A6F8-7FB1C697A35C}"/>
    <cellStyle name="Note 3 10 2 6 3" xfId="25617" xr:uid="{6BC4C0A1-89FB-4225-B140-7EB830423AE1}"/>
    <cellStyle name="Note 3 10 2 6 4" xfId="25618" xr:uid="{BCAB9F1A-0810-46C0-8F56-DEE236B05A12}"/>
    <cellStyle name="Note 3 10 2 7" xfId="25619" xr:uid="{B266C108-0AA8-43BF-BBE0-90218AD50992}"/>
    <cellStyle name="Note 3 10 2 7 2" xfId="25620" xr:uid="{BECB2835-7585-4E03-8BBC-2E60E0FC0DE6}"/>
    <cellStyle name="Note 3 10 2 7 3" xfId="25621" xr:uid="{8A583251-D756-4C16-97C6-51B4EAB42529}"/>
    <cellStyle name="Note 3 10 2 7 4" xfId="25622" xr:uid="{F751A855-2258-4505-857B-2EA4492E9C62}"/>
    <cellStyle name="Note 3 10 2 8" xfId="25623" xr:uid="{16939021-2471-44EC-9B1C-53F5F611D373}"/>
    <cellStyle name="Note 3 10 2 8 2" xfId="25624" xr:uid="{C4FD89D6-1292-4014-892F-3730D8793361}"/>
    <cellStyle name="Note 3 10 2 8 3" xfId="25625" xr:uid="{BFFD9017-572E-4496-A091-DA2EA766C3FB}"/>
    <cellStyle name="Note 3 10 2 8 4" xfId="25626" xr:uid="{0A683679-AFCE-422F-A3F2-7B8C3F7A8A70}"/>
    <cellStyle name="Note 3 10 2 9" xfId="25627" xr:uid="{5D660029-7E63-45A8-ADF9-15459A334E51}"/>
    <cellStyle name="Note 3 10 2 9 2" xfId="25628" xr:uid="{3065C4A0-785D-4241-AE13-B3F38B718CBF}"/>
    <cellStyle name="Note 3 10 3" xfId="25629" xr:uid="{054CB352-A9A7-49F4-AB61-D0A08325EED0}"/>
    <cellStyle name="Note 3 10 3 2" xfId="25630" xr:uid="{7FD2962B-1B63-421C-BE74-08F59CEC863D}"/>
    <cellStyle name="Note 3 10 3 2 2" xfId="25631" xr:uid="{55AD05F7-140C-4BFC-B542-0E2DA014A39C}"/>
    <cellStyle name="Note 3 10 3 3" xfId="25632" xr:uid="{F5F61C3A-BA99-4060-A821-1DC8DF578D10}"/>
    <cellStyle name="Note 3 10 3 4" xfId="25633" xr:uid="{2EAD9A7A-6319-4C1E-8D67-FB52D3443024}"/>
    <cellStyle name="Note 3 10 4" xfId="25634" xr:uid="{C29892BA-C59C-40C0-9064-6E6C18BBABE1}"/>
    <cellStyle name="Note 3 10 4 2" xfId="25635" xr:uid="{863F4ABB-83F7-45A5-BB10-4D75F7D0DB8B}"/>
    <cellStyle name="Note 3 10 4 3" xfId="25636" xr:uid="{BACF1243-11DB-4392-87FB-60F522D27849}"/>
    <cellStyle name="Note 3 10 4 4" xfId="25637" xr:uid="{21110DBE-741D-413C-B61F-92B60FD43075}"/>
    <cellStyle name="Note 3 10 5" xfId="25638" xr:uid="{A468C1E7-2A3D-454E-96B3-93F46FBC7761}"/>
    <cellStyle name="Note 3 10 5 2" xfId="25639" xr:uid="{1F3CD7F3-4B65-499E-80F2-39CAB51A92E6}"/>
    <cellStyle name="Note 3 10 5 3" xfId="25640" xr:uid="{A4F0EE13-EEA2-4633-8D2E-F1E85873576C}"/>
    <cellStyle name="Note 3 10 5 4" xfId="25641" xr:uid="{7C55613D-C981-4F2D-A461-EC80F19689E8}"/>
    <cellStyle name="Note 3 10 6" xfId="25642" xr:uid="{87CD0E78-6CF4-4E6D-829B-25F3DBBE274F}"/>
    <cellStyle name="Note 3 10 6 2" xfId="25643" xr:uid="{B1ADA6EF-D4D7-490F-8EE3-AAE8ABB576C2}"/>
    <cellStyle name="Note 3 10 6 3" xfId="25644" xr:uid="{1504A534-2FB2-43A9-AEF5-5A99C5A06245}"/>
    <cellStyle name="Note 3 10 6 4" xfId="25645" xr:uid="{F3E3E6F3-1EC9-4CDC-A3C9-28A471B93AE3}"/>
    <cellStyle name="Note 3 10 7" xfId="25646" xr:uid="{67EE3439-3992-45E1-A0C0-C3640B2D9214}"/>
    <cellStyle name="Note 3 10 7 2" xfId="25647" xr:uid="{8B108942-FE85-4D50-B140-A1EAC6FF3D33}"/>
    <cellStyle name="Note 3 10 7 3" xfId="25648" xr:uid="{EF5F8D22-798E-410E-A630-6CA528E4B06F}"/>
    <cellStyle name="Note 3 10 7 4" xfId="25649" xr:uid="{6C73317B-50FD-4FAB-885E-ED27E9B01986}"/>
    <cellStyle name="Note 3 10 8" xfId="25650" xr:uid="{E272E3F8-097A-4D66-8E6E-4B741CA7C632}"/>
    <cellStyle name="Note 3 10 8 2" xfId="25651" xr:uid="{53B384F8-8261-4F6B-A5FE-32BDC1478376}"/>
    <cellStyle name="Note 3 10 8 3" xfId="25652" xr:uid="{847E75CF-047D-4218-BA88-86A7F48E6B73}"/>
    <cellStyle name="Note 3 10 8 4" xfId="25653" xr:uid="{D44B694C-BF42-471C-82F2-7ECD3FA8A7CB}"/>
    <cellStyle name="Note 3 10 9" xfId="25654" xr:uid="{8CFD6538-4865-4595-B27B-A738468089C6}"/>
    <cellStyle name="Note 3 10 9 2" xfId="25655" xr:uid="{2E4244F6-76CB-4A91-8E57-B35B8059A130}"/>
    <cellStyle name="Note 3 10 9 3" xfId="25656" xr:uid="{00CC520E-149C-40AE-8386-9E4A8786CE12}"/>
    <cellStyle name="Note 3 10 9 4" xfId="25657" xr:uid="{397638F8-C7E3-4910-B1D6-F7FE69FE3369}"/>
    <cellStyle name="Note 3 11" xfId="25658" xr:uid="{A4BA04F1-92E7-44E2-A507-CBCB1270459B}"/>
    <cellStyle name="Note 3 11 10" xfId="25659" xr:uid="{F2E176B2-5794-45CD-A5F8-2D3C626324B4}"/>
    <cellStyle name="Note 3 11 10 2" xfId="25660" xr:uid="{93755960-4452-44AD-BAB5-8B3AC092B4FE}"/>
    <cellStyle name="Note 3 11 11" xfId="25661" xr:uid="{31F9B2A8-7064-4EA3-9198-3E5F5B63D7DF}"/>
    <cellStyle name="Note 3 11 11 2" xfId="25662" xr:uid="{5C67E638-1AB0-4D8B-95F6-D875D97D59C9}"/>
    <cellStyle name="Note 3 11 12" xfId="25663" xr:uid="{1CA91496-15E0-487E-99F9-FD7288D6538F}"/>
    <cellStyle name="Note 3 11 2" xfId="25664" xr:uid="{994AD897-C35A-45F5-8CC8-5B4544DA4CDE}"/>
    <cellStyle name="Note 3 11 2 10" xfId="25665" xr:uid="{83A7B352-660C-4D37-8487-2DD238765B47}"/>
    <cellStyle name="Note 3 11 2 10 2" xfId="25666" xr:uid="{74A1F30B-31CE-411A-8420-BB52825935A5}"/>
    <cellStyle name="Note 3 11 2 11" xfId="25667" xr:uid="{9019ABDF-EBF9-4C42-9502-44AEBE92BCE5}"/>
    <cellStyle name="Note 3 11 2 2" xfId="25668" xr:uid="{F0D93E93-7A0A-4D9B-8D26-D114C4619CC3}"/>
    <cellStyle name="Note 3 11 2 2 2" xfId="25669" xr:uid="{9E5ACB68-0C12-40EE-8466-2656C3C47B55}"/>
    <cellStyle name="Note 3 11 2 2 2 2" xfId="25670" xr:uid="{4082A439-784D-46EB-93EF-1223FEF935EE}"/>
    <cellStyle name="Note 3 11 2 2 3" xfId="25671" xr:uid="{9326EA38-CAED-43B8-A97B-4A2EC8CF7109}"/>
    <cellStyle name="Note 3 11 2 2 4" xfId="25672" xr:uid="{52B573D8-0B29-47E4-9702-94D84CA8A8C5}"/>
    <cellStyle name="Note 3 11 2 3" xfId="25673" xr:uid="{21D02669-0D37-4189-9617-48B16A4A1354}"/>
    <cellStyle name="Note 3 11 2 3 2" xfId="25674" xr:uid="{41213EA5-E9CE-4430-92B0-A20A895EE799}"/>
    <cellStyle name="Note 3 11 2 3 3" xfId="25675" xr:uid="{679B355E-BD91-439E-85D4-8103719D82B9}"/>
    <cellStyle name="Note 3 11 2 3 4" xfId="25676" xr:uid="{78DA084A-3C54-4D88-AE43-990119EE5333}"/>
    <cellStyle name="Note 3 11 2 4" xfId="25677" xr:uid="{411D4F76-96A7-4A33-932F-7D208DF08743}"/>
    <cellStyle name="Note 3 11 2 4 2" xfId="25678" xr:uid="{92AAB6CD-825A-412B-9C47-B841EF82F314}"/>
    <cellStyle name="Note 3 11 2 4 3" xfId="25679" xr:uid="{464B1040-0A8D-4D3F-8C15-CE6BF1532ACC}"/>
    <cellStyle name="Note 3 11 2 4 4" xfId="25680" xr:uid="{986CD07C-16EB-4348-BFE6-44066C0F2B04}"/>
    <cellStyle name="Note 3 11 2 5" xfId="25681" xr:uid="{92161445-C28D-4A66-92E9-CE3298B9AFEC}"/>
    <cellStyle name="Note 3 11 2 5 2" xfId="25682" xr:uid="{96033581-A8C2-4DBA-8D27-F3B87091C3F1}"/>
    <cellStyle name="Note 3 11 2 5 3" xfId="25683" xr:uid="{37128B66-206D-4FF4-AE81-428666A3623A}"/>
    <cellStyle name="Note 3 11 2 5 4" xfId="25684" xr:uid="{5E74554D-2FA2-429F-A144-7CB82C9563E3}"/>
    <cellStyle name="Note 3 11 2 6" xfId="25685" xr:uid="{C36DF63D-6444-49AC-9675-6B77AF11DF38}"/>
    <cellStyle name="Note 3 11 2 6 2" xfId="25686" xr:uid="{15B669DA-A7E0-4792-A5E1-DEE5F4ADF115}"/>
    <cellStyle name="Note 3 11 2 6 3" xfId="25687" xr:uid="{5E7B22B2-4AAD-4C16-B541-0092BDA14E37}"/>
    <cellStyle name="Note 3 11 2 6 4" xfId="25688" xr:uid="{B0B9FB8C-9A99-42F2-ABA1-B553F7E8D5CE}"/>
    <cellStyle name="Note 3 11 2 7" xfId="25689" xr:uid="{636BD169-8EAA-4582-B22C-215233555A76}"/>
    <cellStyle name="Note 3 11 2 7 2" xfId="25690" xr:uid="{D9B2FBF7-0923-4852-A36D-859ECEE897E0}"/>
    <cellStyle name="Note 3 11 2 7 3" xfId="25691" xr:uid="{A5F18C08-2B72-41ED-B598-3FDDBA107182}"/>
    <cellStyle name="Note 3 11 2 7 4" xfId="25692" xr:uid="{6CEF0CA1-FDDD-49F2-A292-DA68A8882A3A}"/>
    <cellStyle name="Note 3 11 2 8" xfId="25693" xr:uid="{30B699CF-F66C-4B1A-A95B-3988083DAD11}"/>
    <cellStyle name="Note 3 11 2 8 2" xfId="25694" xr:uid="{C40BCCA5-D4F6-46BE-AEFF-01D8D26C15B1}"/>
    <cellStyle name="Note 3 11 2 8 3" xfId="25695" xr:uid="{174D7A87-93C2-493A-8818-69336541818E}"/>
    <cellStyle name="Note 3 11 2 8 4" xfId="25696" xr:uid="{ED3AFF72-AFBA-4F43-AA3C-D636536D9DD5}"/>
    <cellStyle name="Note 3 11 2 9" xfId="25697" xr:uid="{77C8BC11-9408-4781-9DCF-88B0A12A29B6}"/>
    <cellStyle name="Note 3 11 2 9 2" xfId="25698" xr:uid="{AEDF26FA-A0BF-4702-A540-1283394B57BD}"/>
    <cellStyle name="Note 3 11 3" xfId="25699" xr:uid="{6C1EFE1D-DBD5-4DA8-A65D-0FBEADFAF596}"/>
    <cellStyle name="Note 3 11 3 2" xfId="25700" xr:uid="{FC31AFA6-7FCB-4389-86E4-AE1802A09601}"/>
    <cellStyle name="Note 3 11 3 2 2" xfId="25701" xr:uid="{4C30FAFD-B205-4004-A1F0-87711BF8ED5A}"/>
    <cellStyle name="Note 3 11 3 3" xfId="25702" xr:uid="{BD2B7B1F-E9FA-4125-B3CB-41D15CB40422}"/>
    <cellStyle name="Note 3 11 3 4" xfId="25703" xr:uid="{0D9B7E35-D44F-4AA6-811B-AF0692491753}"/>
    <cellStyle name="Note 3 11 4" xfId="25704" xr:uid="{FBBE2F0A-2F12-4940-8574-1E33E40E7472}"/>
    <cellStyle name="Note 3 11 4 2" xfId="25705" xr:uid="{D88B3C05-745C-466A-8EC2-9398D7E2712B}"/>
    <cellStyle name="Note 3 11 4 3" xfId="25706" xr:uid="{5069AFD9-C49A-4D48-A93D-EC9B08EF7201}"/>
    <cellStyle name="Note 3 11 4 4" xfId="25707" xr:uid="{1E75E583-CEBF-4649-ACA1-949DAB7B40BE}"/>
    <cellStyle name="Note 3 11 5" xfId="25708" xr:uid="{5943E402-148C-4EBF-B0FA-BB2E54EE9D6D}"/>
    <cellStyle name="Note 3 11 5 2" xfId="25709" xr:uid="{657F177F-2743-4B5B-A552-EC2454C4D316}"/>
    <cellStyle name="Note 3 11 5 3" xfId="25710" xr:uid="{ED5A5B60-7521-4656-8CE3-977DF8BE9B64}"/>
    <cellStyle name="Note 3 11 5 4" xfId="25711" xr:uid="{61B00386-95B0-4860-BC6B-CAB3E3C655D9}"/>
    <cellStyle name="Note 3 11 6" xfId="25712" xr:uid="{3D456289-6D38-4E24-9AB5-671C6A4AE05C}"/>
    <cellStyle name="Note 3 11 6 2" xfId="25713" xr:uid="{4ACAEA47-62DE-4A7F-A11B-94FC3AB8374D}"/>
    <cellStyle name="Note 3 11 6 3" xfId="25714" xr:uid="{0AF69EA5-63CB-4483-A8B8-2CB82AD9D496}"/>
    <cellStyle name="Note 3 11 6 4" xfId="25715" xr:uid="{2E480739-D469-4BBF-AEBE-3B3DBBE6BD28}"/>
    <cellStyle name="Note 3 11 7" xfId="25716" xr:uid="{24CFB866-E10A-4AE2-929C-69CAAF5B7684}"/>
    <cellStyle name="Note 3 11 7 2" xfId="25717" xr:uid="{7A32E332-1BC5-4293-8E3B-8B49DD8412E9}"/>
    <cellStyle name="Note 3 11 7 3" xfId="25718" xr:uid="{18EC29DC-931A-4341-A221-8D605823028B}"/>
    <cellStyle name="Note 3 11 7 4" xfId="25719" xr:uid="{13F783DF-D746-4628-B788-17827203F0BE}"/>
    <cellStyle name="Note 3 11 8" xfId="25720" xr:uid="{452B133F-E430-4D65-BC22-DA43221B1DF2}"/>
    <cellStyle name="Note 3 11 8 2" xfId="25721" xr:uid="{D84EED99-512B-4B15-A67B-3B61C4D98089}"/>
    <cellStyle name="Note 3 11 8 3" xfId="25722" xr:uid="{52D2ACC2-2017-4B1D-8EAD-2AD4BA3747EE}"/>
    <cellStyle name="Note 3 11 8 4" xfId="25723" xr:uid="{DABB47CA-C6E4-45FB-8892-F0CFB4ADB6D3}"/>
    <cellStyle name="Note 3 11 9" xfId="25724" xr:uid="{8FEAD1E6-8242-469B-9A60-F4B048779DB6}"/>
    <cellStyle name="Note 3 11 9 2" xfId="25725" xr:uid="{6ADFDB26-7BF6-4035-B1EB-E2BCB90E3B26}"/>
    <cellStyle name="Note 3 11 9 3" xfId="25726" xr:uid="{7E64F130-7E90-41E1-AF1B-0FC1CEADBD48}"/>
    <cellStyle name="Note 3 11 9 4" xfId="25727" xr:uid="{31878B80-6DC4-4538-987A-F1E905B50A0D}"/>
    <cellStyle name="Note 3 12" xfId="25728" xr:uid="{465B8B5C-4CB0-4185-B3A2-A12E7508934B}"/>
    <cellStyle name="Note 3 12 10" xfId="25729" xr:uid="{B6949703-8707-46ED-9FD9-E7C1C94B0E14}"/>
    <cellStyle name="Note 3 12 10 2" xfId="25730" xr:uid="{3BA6BC24-07B2-4830-B059-FB282DF2938A}"/>
    <cellStyle name="Note 3 12 11" xfId="25731" xr:uid="{6E8876D4-9D9D-4B8C-86B7-85AC45FF80DD}"/>
    <cellStyle name="Note 3 12 11 2" xfId="25732" xr:uid="{56F66C58-BCE3-4B8B-9509-F5FE67CCB9C2}"/>
    <cellStyle name="Note 3 12 12" xfId="25733" xr:uid="{89E1E1A9-ED9A-49CB-B7B4-7C2521C919D5}"/>
    <cellStyle name="Note 3 12 2" xfId="25734" xr:uid="{69BF6615-0E96-4247-B794-2D552861905E}"/>
    <cellStyle name="Note 3 12 2 10" xfId="25735" xr:uid="{FADC9909-252F-4FCD-900B-047A37C74667}"/>
    <cellStyle name="Note 3 12 2 10 2" xfId="25736" xr:uid="{01043B9A-3D80-4274-AC8F-AD48184CDBF1}"/>
    <cellStyle name="Note 3 12 2 11" xfId="25737" xr:uid="{B7994654-A8E9-41AB-A868-1D81AAB7D78A}"/>
    <cellStyle name="Note 3 12 2 2" xfId="25738" xr:uid="{FC21E71E-1EE8-4367-BA6C-E1B002714E15}"/>
    <cellStyle name="Note 3 12 2 2 2" xfId="25739" xr:uid="{550FDB15-7C81-45EF-9F0D-3EDFC9259D35}"/>
    <cellStyle name="Note 3 12 2 2 2 2" xfId="25740" xr:uid="{0B6157E8-1090-4B0E-93E4-15997BC19D5B}"/>
    <cellStyle name="Note 3 12 2 2 3" xfId="25741" xr:uid="{FDD911DE-4201-432C-A84E-C9FFB92AFC6E}"/>
    <cellStyle name="Note 3 12 2 2 4" xfId="25742" xr:uid="{CC3C30E0-BD61-466B-B44F-E8319FE7645D}"/>
    <cellStyle name="Note 3 12 2 3" xfId="25743" xr:uid="{47176E1F-3DC7-4371-8331-F0C54FD2012A}"/>
    <cellStyle name="Note 3 12 2 3 2" xfId="25744" xr:uid="{3678D548-1010-4331-B74B-758747A2C711}"/>
    <cellStyle name="Note 3 12 2 3 3" xfId="25745" xr:uid="{D0AC0D60-9B68-4F84-B978-7AF5E2E434A1}"/>
    <cellStyle name="Note 3 12 2 3 4" xfId="25746" xr:uid="{D16BDB56-0FDD-4A37-BF4C-A474F92A9BE7}"/>
    <cellStyle name="Note 3 12 2 4" xfId="25747" xr:uid="{2F2A6D78-DCF9-4FF3-9781-76775DF09E9B}"/>
    <cellStyle name="Note 3 12 2 4 2" xfId="25748" xr:uid="{0FF55E1E-505F-400C-9C40-D8D3B84FCDCB}"/>
    <cellStyle name="Note 3 12 2 4 3" xfId="25749" xr:uid="{53937288-7BD8-4FF6-B29E-E7CE3777E5D3}"/>
    <cellStyle name="Note 3 12 2 4 4" xfId="25750" xr:uid="{6AC43A36-3CB9-4651-9600-F14AAFDFAD02}"/>
    <cellStyle name="Note 3 12 2 5" xfId="25751" xr:uid="{5B11CEB3-6DC0-4F2E-92C3-0854EF80864E}"/>
    <cellStyle name="Note 3 12 2 5 2" xfId="25752" xr:uid="{0E779FF9-EAF3-4F1D-B4A9-E4BB1CBF42BA}"/>
    <cellStyle name="Note 3 12 2 5 3" xfId="25753" xr:uid="{A3F80A7D-47B0-4CE0-8366-9A8E3575646A}"/>
    <cellStyle name="Note 3 12 2 5 4" xfId="25754" xr:uid="{EDF07B66-5C2C-4E07-AB0F-10C0EA223C91}"/>
    <cellStyle name="Note 3 12 2 6" xfId="25755" xr:uid="{8308C099-F33A-48A4-97CB-E348F850C10B}"/>
    <cellStyle name="Note 3 12 2 6 2" xfId="25756" xr:uid="{F6149B5F-8FC7-456C-AE8E-9C0F8F05EC4E}"/>
    <cellStyle name="Note 3 12 2 6 3" xfId="25757" xr:uid="{0FC561FF-CDE2-4811-9030-A8408941BC25}"/>
    <cellStyle name="Note 3 12 2 6 4" xfId="25758" xr:uid="{28475363-2004-400A-813F-BFAF8E226992}"/>
    <cellStyle name="Note 3 12 2 7" xfId="25759" xr:uid="{2952D433-B18B-41B5-A209-51A33E1FF78C}"/>
    <cellStyle name="Note 3 12 2 7 2" xfId="25760" xr:uid="{76673093-F2C3-4B6D-B95F-6F756E10C456}"/>
    <cellStyle name="Note 3 12 2 7 3" xfId="25761" xr:uid="{52369085-EEEF-4655-B732-F5836D25DFAC}"/>
    <cellStyle name="Note 3 12 2 7 4" xfId="25762" xr:uid="{E76BA040-67A8-433C-947E-C7146489F1D1}"/>
    <cellStyle name="Note 3 12 2 8" xfId="25763" xr:uid="{D6F2417C-CAA3-425B-A799-4E9132CCE8DA}"/>
    <cellStyle name="Note 3 12 2 8 2" xfId="25764" xr:uid="{A3FA77FA-6101-4F84-BE15-C25E05E9882E}"/>
    <cellStyle name="Note 3 12 2 8 3" xfId="25765" xr:uid="{7384B3A0-30AB-42CF-867B-207B16B4DE04}"/>
    <cellStyle name="Note 3 12 2 8 4" xfId="25766" xr:uid="{F82CC718-AE2F-4CB3-B9A9-001240037EB4}"/>
    <cellStyle name="Note 3 12 2 9" xfId="25767" xr:uid="{A2C911E0-565B-4CC5-BEFF-972C940810AF}"/>
    <cellStyle name="Note 3 12 2 9 2" xfId="25768" xr:uid="{F628E87C-92B9-46D9-9B34-872811971717}"/>
    <cellStyle name="Note 3 12 3" xfId="25769" xr:uid="{20BA8338-3370-4E21-B0AD-A1FAE47FF7D8}"/>
    <cellStyle name="Note 3 12 3 2" xfId="25770" xr:uid="{A854DA8E-9D31-4B4C-8D9D-C13D1589ADE0}"/>
    <cellStyle name="Note 3 12 3 2 2" xfId="25771" xr:uid="{AF6BB9A7-F219-485D-B745-BC5F31EB5526}"/>
    <cellStyle name="Note 3 12 3 3" xfId="25772" xr:uid="{99EDB09D-8191-4758-B323-CBF058CEBC79}"/>
    <cellStyle name="Note 3 12 3 4" xfId="25773" xr:uid="{85531E39-9D7E-4001-BF5F-B5AD670F4A84}"/>
    <cellStyle name="Note 3 12 4" xfId="25774" xr:uid="{67D0FDC9-B540-4D2D-9738-78EDCDAFE67A}"/>
    <cellStyle name="Note 3 12 4 2" xfId="25775" xr:uid="{ED3422B2-F2B1-4CAF-B37C-284A0371F198}"/>
    <cellStyle name="Note 3 12 4 3" xfId="25776" xr:uid="{6BA29945-17A5-4F94-A761-F581260B010A}"/>
    <cellStyle name="Note 3 12 4 4" xfId="25777" xr:uid="{1A4CD7D8-5EF3-4E70-B4AE-6A985513EC4A}"/>
    <cellStyle name="Note 3 12 5" xfId="25778" xr:uid="{774ABADB-69F2-4DC1-8A0C-3DB00E897FDB}"/>
    <cellStyle name="Note 3 12 5 2" xfId="25779" xr:uid="{7B65778F-A19F-4B8F-9085-D7411183DFDE}"/>
    <cellStyle name="Note 3 12 5 3" xfId="25780" xr:uid="{6A3787C0-9026-474E-8D9A-0B9828BB0383}"/>
    <cellStyle name="Note 3 12 5 4" xfId="25781" xr:uid="{73368A7E-E18D-470F-86B8-FFE1E82A3ED0}"/>
    <cellStyle name="Note 3 12 6" xfId="25782" xr:uid="{6311DF7B-2B06-4B9A-AE63-61BEAFA004A8}"/>
    <cellStyle name="Note 3 12 6 2" xfId="25783" xr:uid="{5AD9BA2A-BA3D-48EF-8A1F-C01B71F9FCCF}"/>
    <cellStyle name="Note 3 12 6 3" xfId="25784" xr:uid="{123DD08C-21B5-4438-944C-711EEF01B0F6}"/>
    <cellStyle name="Note 3 12 6 4" xfId="25785" xr:uid="{C2FBCCF8-92D0-486A-AFF7-1CAF1E8FAD2A}"/>
    <cellStyle name="Note 3 12 7" xfId="25786" xr:uid="{DFAFF3E9-59B2-406A-9233-A9EDE1C4CAF5}"/>
    <cellStyle name="Note 3 12 7 2" xfId="25787" xr:uid="{AF68A660-9367-4FB0-9DF4-A937496D5710}"/>
    <cellStyle name="Note 3 12 7 3" xfId="25788" xr:uid="{B7D4EF36-F293-4F61-8149-5A4E593627D3}"/>
    <cellStyle name="Note 3 12 7 4" xfId="25789" xr:uid="{6A57CEDB-50D4-44D5-A63F-08218C9602A3}"/>
    <cellStyle name="Note 3 12 8" xfId="25790" xr:uid="{2D053D43-AD44-4618-97CB-01D1FC7EC583}"/>
    <cellStyle name="Note 3 12 8 2" xfId="25791" xr:uid="{71FBC02F-6644-4A34-870B-4EB7881D2D08}"/>
    <cellStyle name="Note 3 12 8 3" xfId="25792" xr:uid="{4D59DE85-37E7-4FF8-B6EC-F6308045F350}"/>
    <cellStyle name="Note 3 12 8 4" xfId="25793" xr:uid="{7FDA5EB3-4482-43AB-971B-A504CFF8C427}"/>
    <cellStyle name="Note 3 12 9" xfId="25794" xr:uid="{6F10EF08-8060-4D3C-9DDA-9DB603A3E13C}"/>
    <cellStyle name="Note 3 12 9 2" xfId="25795" xr:uid="{2C6E361D-7A32-4E12-B9D5-FACD1F47C69F}"/>
    <cellStyle name="Note 3 12 9 3" xfId="25796" xr:uid="{2680FC16-4D7C-48A7-BA1D-27D85B5ECC0C}"/>
    <cellStyle name="Note 3 12 9 4" xfId="25797" xr:uid="{57AF843E-A45A-4345-B735-93F8F30DCFA2}"/>
    <cellStyle name="Note 3 13" xfId="25798" xr:uid="{591B3D10-CB5B-4DCE-B09A-7B7F528724B5}"/>
    <cellStyle name="Note 3 13 10" xfId="25799" xr:uid="{78466543-64E4-4E87-9383-FCA2DB3B19BB}"/>
    <cellStyle name="Note 3 13 10 2" xfId="25800" xr:uid="{2BB32179-6C4E-4AC2-92E4-0AC443E0E454}"/>
    <cellStyle name="Note 3 13 11" xfId="25801" xr:uid="{57BA2D34-D1C1-43FC-9F5F-332D6345ABAD}"/>
    <cellStyle name="Note 3 13 11 2" xfId="25802" xr:uid="{102305CB-7D0A-476F-939F-EE743AC9965A}"/>
    <cellStyle name="Note 3 13 12" xfId="25803" xr:uid="{010F31C0-04E7-4E12-BE2E-089CA6F7A4F1}"/>
    <cellStyle name="Note 3 13 2" xfId="25804" xr:uid="{FAA23ED4-79D5-4C00-B22D-7E21A372CB2A}"/>
    <cellStyle name="Note 3 13 2 10" xfId="25805" xr:uid="{17655323-D139-419C-807B-EB5A59238EFE}"/>
    <cellStyle name="Note 3 13 2 10 2" xfId="25806" xr:uid="{0A6A9128-6DCA-407D-B91A-35E5F48E17E0}"/>
    <cellStyle name="Note 3 13 2 11" xfId="25807" xr:uid="{8025B1B2-3AE0-4083-9B87-D65E3DF6EA60}"/>
    <cellStyle name="Note 3 13 2 2" xfId="25808" xr:uid="{F00BAB7D-8527-4925-98C1-CD3916FC99C2}"/>
    <cellStyle name="Note 3 13 2 2 2" xfId="25809" xr:uid="{9FA77BF8-3F96-4237-9710-B7391A72F298}"/>
    <cellStyle name="Note 3 13 2 2 2 2" xfId="25810" xr:uid="{E15FBF48-4101-4B65-B3DC-27AD51A5069D}"/>
    <cellStyle name="Note 3 13 2 2 3" xfId="25811" xr:uid="{94B9EECC-239B-456A-BBA6-50C55D3134E4}"/>
    <cellStyle name="Note 3 13 2 2 4" xfId="25812" xr:uid="{2B0F7CF9-4AC7-4C4D-9BF3-09ABC415CAC4}"/>
    <cellStyle name="Note 3 13 2 3" xfId="25813" xr:uid="{EA5DA88A-0E84-4C07-9C23-5049C2E8BCA1}"/>
    <cellStyle name="Note 3 13 2 3 2" xfId="25814" xr:uid="{859AF930-ABF4-4256-82C6-90460A59907C}"/>
    <cellStyle name="Note 3 13 2 3 3" xfId="25815" xr:uid="{C1E129CA-852B-456C-AE3F-813F9CFC4FB9}"/>
    <cellStyle name="Note 3 13 2 3 4" xfId="25816" xr:uid="{F18C6BBD-A654-49CA-9A83-F09591749070}"/>
    <cellStyle name="Note 3 13 2 4" xfId="25817" xr:uid="{BC50B4B7-D7B3-473B-AB37-04B8D632AFF5}"/>
    <cellStyle name="Note 3 13 2 4 2" xfId="25818" xr:uid="{2537957F-E096-4E70-B790-6622251EA743}"/>
    <cellStyle name="Note 3 13 2 4 3" xfId="25819" xr:uid="{D1A67939-49F0-404F-BAFC-DB3254DA1AAF}"/>
    <cellStyle name="Note 3 13 2 4 4" xfId="25820" xr:uid="{8337F65C-9816-4F7F-9EFE-C27467E22653}"/>
    <cellStyle name="Note 3 13 2 5" xfId="25821" xr:uid="{7FC5EC13-8B0F-4734-A441-DF96A415699E}"/>
    <cellStyle name="Note 3 13 2 5 2" xfId="25822" xr:uid="{9F096F09-2F23-4DDD-B50B-1EEF7C329E77}"/>
    <cellStyle name="Note 3 13 2 5 3" xfId="25823" xr:uid="{DBF1C077-031F-441B-9470-D834F4DD74D8}"/>
    <cellStyle name="Note 3 13 2 5 4" xfId="25824" xr:uid="{81477A6A-A283-4BE5-B13C-416CCC69BA3F}"/>
    <cellStyle name="Note 3 13 2 6" xfId="25825" xr:uid="{5F2B7683-C9BD-411D-ADA6-91748CDB2586}"/>
    <cellStyle name="Note 3 13 2 6 2" xfId="25826" xr:uid="{236C97EC-F714-4AE1-9E49-1D66DBB81B67}"/>
    <cellStyle name="Note 3 13 2 6 3" xfId="25827" xr:uid="{213169D3-B0BF-4B79-B75B-696EE9BE9CD3}"/>
    <cellStyle name="Note 3 13 2 6 4" xfId="25828" xr:uid="{632C39C2-CF7E-4FFF-8C47-0B53D1956ABD}"/>
    <cellStyle name="Note 3 13 2 7" xfId="25829" xr:uid="{ADA668F3-98D1-432A-B368-4DD39B9D9583}"/>
    <cellStyle name="Note 3 13 2 7 2" xfId="25830" xr:uid="{2CC0725F-0D53-4311-A58C-4E58AB9564B1}"/>
    <cellStyle name="Note 3 13 2 7 3" xfId="25831" xr:uid="{A55E5C45-324E-4FFB-B22D-98D14F894F9C}"/>
    <cellStyle name="Note 3 13 2 7 4" xfId="25832" xr:uid="{5D598BFD-056F-4803-A931-050A3CB8BFEE}"/>
    <cellStyle name="Note 3 13 2 8" xfId="25833" xr:uid="{EFBC9FC8-1E43-44A4-8AEF-05D440AFE48D}"/>
    <cellStyle name="Note 3 13 2 8 2" xfId="25834" xr:uid="{DCEF92A3-8BDE-4460-94E0-968C04B9EA5E}"/>
    <cellStyle name="Note 3 13 2 8 3" xfId="25835" xr:uid="{228A1F05-CFD2-4A8E-BFD4-430023E5A2A0}"/>
    <cellStyle name="Note 3 13 2 8 4" xfId="25836" xr:uid="{592312CC-54F6-40F5-973F-38DBEC8AB17E}"/>
    <cellStyle name="Note 3 13 2 9" xfId="25837" xr:uid="{BC77997B-BB55-4E84-A927-45DC38ACED7E}"/>
    <cellStyle name="Note 3 13 2 9 2" xfId="25838" xr:uid="{70A2E40E-02F0-4C5F-ADC8-B747387C18D8}"/>
    <cellStyle name="Note 3 13 3" xfId="25839" xr:uid="{F4D79630-598D-425E-83AD-0C89A1865750}"/>
    <cellStyle name="Note 3 13 3 2" xfId="25840" xr:uid="{0ACCD261-57D4-4292-8C1A-7F9D16707C46}"/>
    <cellStyle name="Note 3 13 3 2 2" xfId="25841" xr:uid="{7BAE284D-D6B5-4DD9-B1A6-A7AE2C999607}"/>
    <cellStyle name="Note 3 13 3 3" xfId="25842" xr:uid="{2081D52A-4232-4D93-86EA-11D364D7F2FE}"/>
    <cellStyle name="Note 3 13 3 4" xfId="25843" xr:uid="{247BA967-A0CD-4DDA-9719-C25302EBE5E9}"/>
    <cellStyle name="Note 3 13 4" xfId="25844" xr:uid="{02155E64-DB48-4D3F-BCE7-21254CE972BA}"/>
    <cellStyle name="Note 3 13 4 2" xfId="25845" xr:uid="{E74B3BE9-BE09-4AC3-82E9-8E379F0C9E8B}"/>
    <cellStyle name="Note 3 13 4 3" xfId="25846" xr:uid="{DD3AE669-1984-41A8-A192-1990BA416766}"/>
    <cellStyle name="Note 3 13 4 4" xfId="25847" xr:uid="{7BA7A42B-BF54-4D83-A511-4FE1289DB8A4}"/>
    <cellStyle name="Note 3 13 5" xfId="25848" xr:uid="{C9B529E9-8704-40E9-8F4C-C38FBCFCA981}"/>
    <cellStyle name="Note 3 13 5 2" xfId="25849" xr:uid="{B5B73A10-0C72-498C-AF91-948F3F698B10}"/>
    <cellStyle name="Note 3 13 5 3" xfId="25850" xr:uid="{3FFE7C82-F92A-49A4-A200-82E2D098B9F7}"/>
    <cellStyle name="Note 3 13 5 4" xfId="25851" xr:uid="{BD121C25-CEFF-4B1B-9467-47CBDEAA4E65}"/>
    <cellStyle name="Note 3 13 6" xfId="25852" xr:uid="{56C7D8C6-CFAB-4EAA-B4B1-34799F7949C0}"/>
    <cellStyle name="Note 3 13 6 2" xfId="25853" xr:uid="{103CC5CC-D132-4743-8826-3D1D1CC56AD7}"/>
    <cellStyle name="Note 3 13 6 3" xfId="25854" xr:uid="{AAE1676C-988D-4013-8BD8-DF1DCF54E5C4}"/>
    <cellStyle name="Note 3 13 6 4" xfId="25855" xr:uid="{25136D10-582A-49B8-A656-D9C408C54714}"/>
    <cellStyle name="Note 3 13 7" xfId="25856" xr:uid="{91B6562A-E0A6-4CA5-93B4-4A196324385B}"/>
    <cellStyle name="Note 3 13 7 2" xfId="25857" xr:uid="{62389C26-02F6-430C-8366-C0E06F46D8A4}"/>
    <cellStyle name="Note 3 13 7 3" xfId="25858" xr:uid="{4EE12417-6695-4D2F-9284-E56EEAA09A8C}"/>
    <cellStyle name="Note 3 13 7 4" xfId="25859" xr:uid="{92824930-0C7E-4D6D-B2CC-246F1DB1D4F1}"/>
    <cellStyle name="Note 3 13 8" xfId="25860" xr:uid="{17DC789F-788D-4F7F-9AC1-A95052ECFDE9}"/>
    <cellStyle name="Note 3 13 8 2" xfId="25861" xr:uid="{F1AC4B48-0E5A-4DFC-8D85-4CA0DB0965A0}"/>
    <cellStyle name="Note 3 13 8 3" xfId="25862" xr:uid="{F0D44854-20CC-492D-87FA-CE128969DF09}"/>
    <cellStyle name="Note 3 13 8 4" xfId="25863" xr:uid="{51F3AEE5-7C77-4369-A96C-EA1F3DEB9102}"/>
    <cellStyle name="Note 3 13 9" xfId="25864" xr:uid="{42AF3A83-700E-46BD-9A09-DF5065EFB3EC}"/>
    <cellStyle name="Note 3 13 9 2" xfId="25865" xr:uid="{5D3EF00A-DA2A-4DF9-ACAE-43D78D815365}"/>
    <cellStyle name="Note 3 13 9 3" xfId="25866" xr:uid="{2024CF53-0260-4716-B645-FC06B6EB1869}"/>
    <cellStyle name="Note 3 13 9 4" xfId="25867" xr:uid="{B66FFC89-7FA9-48F9-889A-86F217A1936A}"/>
    <cellStyle name="Note 3 14" xfId="25868" xr:uid="{63A423C5-D45F-45B4-B5BF-5365005C2C9E}"/>
    <cellStyle name="Note 3 14 10" xfId="25869" xr:uid="{ADE0E3CE-86A3-4ED0-B677-845C6F82437A}"/>
    <cellStyle name="Note 3 14 10 2" xfId="25870" xr:uid="{DD7D47EC-0178-41AF-9E7A-2D5429817B5D}"/>
    <cellStyle name="Note 3 14 11" xfId="25871" xr:uid="{091D7825-0574-47C3-A361-612BB20674CD}"/>
    <cellStyle name="Note 3 14 2" xfId="25872" xr:uid="{7A93B1EA-A6F9-4BC4-A987-CB37954BC4C8}"/>
    <cellStyle name="Note 3 14 2 2" xfId="25873" xr:uid="{FE7F7925-23C6-4CC7-9BDD-FC053A6B8A4F}"/>
    <cellStyle name="Note 3 14 2 2 2" xfId="25874" xr:uid="{79626E03-0D29-48CF-88F4-4FD543864874}"/>
    <cellStyle name="Note 3 14 2 3" xfId="25875" xr:uid="{F8335E60-B49C-497D-9CB2-6BD8626A5310}"/>
    <cellStyle name="Note 3 14 2 4" xfId="25876" xr:uid="{6126126B-4636-40B7-A3BF-5444BD470037}"/>
    <cellStyle name="Note 3 14 3" xfId="25877" xr:uid="{72F237C6-3DC4-46D9-9F95-124B83CC8F21}"/>
    <cellStyle name="Note 3 14 3 2" xfId="25878" xr:uid="{9869AEA1-2109-4F93-A2C6-1FC8BA1D9E27}"/>
    <cellStyle name="Note 3 14 3 3" xfId="25879" xr:uid="{3033098F-99A1-499E-915F-4A308B58B96A}"/>
    <cellStyle name="Note 3 14 3 4" xfId="25880" xr:uid="{2E102BB5-F405-40FF-8C7E-5AD21E9A31F4}"/>
    <cellStyle name="Note 3 14 4" xfId="25881" xr:uid="{CCAFF457-A250-474B-92E9-E8935CEDAEF4}"/>
    <cellStyle name="Note 3 14 4 2" xfId="25882" xr:uid="{608505DB-816A-4A59-BC7E-8062C4A37E79}"/>
    <cellStyle name="Note 3 14 4 3" xfId="25883" xr:uid="{5732B0B4-B090-4627-B2C1-3AAE588427E2}"/>
    <cellStyle name="Note 3 14 4 4" xfId="25884" xr:uid="{F96D6E92-36F8-45A5-BAFB-969A7D514E40}"/>
    <cellStyle name="Note 3 14 5" xfId="25885" xr:uid="{F085710B-969C-495B-A26D-610C0880744C}"/>
    <cellStyle name="Note 3 14 5 2" xfId="25886" xr:uid="{5E348314-B280-499C-BE42-25C8969D3927}"/>
    <cellStyle name="Note 3 14 5 3" xfId="25887" xr:uid="{2F6E6334-716A-4F48-80DC-3CDCE52B5501}"/>
    <cellStyle name="Note 3 14 5 4" xfId="25888" xr:uid="{1CDA5020-C002-4C6B-A1DD-8853FDA775A2}"/>
    <cellStyle name="Note 3 14 6" xfId="25889" xr:uid="{FFA35A02-8BF2-4375-8A44-DC1112C0F494}"/>
    <cellStyle name="Note 3 14 6 2" xfId="25890" xr:uid="{1D730F72-7356-49FA-B065-59D7F4CDFD25}"/>
    <cellStyle name="Note 3 14 6 3" xfId="25891" xr:uid="{CF79C37E-D779-4394-9729-C32513BA0B20}"/>
    <cellStyle name="Note 3 14 6 4" xfId="25892" xr:uid="{55D7AB59-8FE4-4B2F-AF6A-6B627F5AAF3D}"/>
    <cellStyle name="Note 3 14 7" xfId="25893" xr:uid="{EB6666B4-7F9E-448D-85E8-741DC1A31EA3}"/>
    <cellStyle name="Note 3 14 7 2" xfId="25894" xr:uid="{2C8FCE5D-3857-4A0B-B360-6976FAA38159}"/>
    <cellStyle name="Note 3 14 7 3" xfId="25895" xr:uid="{D8EAC37E-8CDD-4E99-A33B-54C7BEE9C15B}"/>
    <cellStyle name="Note 3 14 7 4" xfId="25896" xr:uid="{BF0097DD-7DA3-47DB-B485-D60E42499315}"/>
    <cellStyle name="Note 3 14 8" xfId="25897" xr:uid="{4F10ACE8-3976-48D8-A139-A34F28D27B93}"/>
    <cellStyle name="Note 3 14 8 2" xfId="25898" xr:uid="{1C4E84AC-58BB-4D43-BF5B-25BA73E9BC9F}"/>
    <cellStyle name="Note 3 14 8 3" xfId="25899" xr:uid="{5990C6DD-E17E-4C9C-B230-39B02A73833D}"/>
    <cellStyle name="Note 3 14 8 4" xfId="25900" xr:uid="{4687A95C-E4BB-49AD-8CCC-8077574A92DA}"/>
    <cellStyle name="Note 3 14 9" xfId="25901" xr:uid="{4D0C2AAA-A9FA-4144-AB0D-F79668CC2CC2}"/>
    <cellStyle name="Note 3 14 9 2" xfId="25902" xr:uid="{A1271A0A-6DE7-47B4-A857-6CA4C9BCC7E3}"/>
    <cellStyle name="Note 3 15" xfId="25903" xr:uid="{23F44298-FB08-4A07-AF8B-674F674C7FAF}"/>
    <cellStyle name="Note 3 15 2" xfId="25904" xr:uid="{8FB4AFFC-AADD-40AC-971D-1250927AC216}"/>
    <cellStyle name="Note 3 15 2 2" xfId="25905" xr:uid="{53864F36-914D-4BF7-B1A2-90C6A110C677}"/>
    <cellStyle name="Note 3 15 3" xfId="25906" xr:uid="{EB0E2CB8-C11D-4F58-B560-13177C920096}"/>
    <cellStyle name="Note 3 15 4" xfId="25907" xr:uid="{0914429E-F61C-4EF0-A9E9-A3192BB8A3E1}"/>
    <cellStyle name="Note 3 16" xfId="25908" xr:uid="{9B0B6897-375C-4ECC-9988-F947F1E92BB3}"/>
    <cellStyle name="Note 3 16 2" xfId="25909" xr:uid="{4F1722A9-4880-46FF-BCD8-B486C73C236B}"/>
    <cellStyle name="Note 3 16 3" xfId="25910" xr:uid="{6D4F4FF4-C016-4026-B040-4D3BC9596793}"/>
    <cellStyle name="Note 3 16 4" xfId="25911" xr:uid="{8E36F4FC-6BF9-4C80-804B-46F20CAE593D}"/>
    <cellStyle name="Note 3 17" xfId="25912" xr:uid="{B474D706-7A1E-45DC-8CC4-F258FE30D71F}"/>
    <cellStyle name="Note 3 17 2" xfId="25913" xr:uid="{76609E97-58FB-4E76-85AC-5037F4C1C308}"/>
    <cellStyle name="Note 3 17 3" xfId="25914" xr:uid="{D93577C7-CAF1-41AD-A06E-86724934B721}"/>
    <cellStyle name="Note 3 17 4" xfId="25915" xr:uid="{C144ABEB-B182-4605-8D51-14B7B5829F02}"/>
    <cellStyle name="Note 3 18" xfId="25916" xr:uid="{C0E96947-B4A9-4CD5-9D17-40499223FD29}"/>
    <cellStyle name="Note 3 18 2" xfId="25917" xr:uid="{7E6B5CEF-AA7D-4836-ABB1-1D9C9D2BCB9E}"/>
    <cellStyle name="Note 3 18 3" xfId="25918" xr:uid="{904E729C-4431-49D8-9CC8-05C5F89D635A}"/>
    <cellStyle name="Note 3 18 4" xfId="25919" xr:uid="{A7CF1999-6EBC-4C47-AA24-9F4449EAE59B}"/>
    <cellStyle name="Note 3 19" xfId="25920" xr:uid="{5689C8AC-CE15-4DB0-BC19-51740D0C5C80}"/>
    <cellStyle name="Note 3 19 2" xfId="25921" xr:uid="{774167CF-6A97-4AC5-B077-804ADA42C8B3}"/>
    <cellStyle name="Note 3 19 3" xfId="25922" xr:uid="{D1D420B3-0EAB-4564-8DA7-A8169EE7B812}"/>
    <cellStyle name="Note 3 19 4" xfId="25923" xr:uid="{5FB1456E-79CE-4099-ADB6-E421B59BF6B5}"/>
    <cellStyle name="Note 3 2" xfId="25924" xr:uid="{2B5F3256-8919-4162-8E10-376728F939CD}"/>
    <cellStyle name="Note 3 2 10" xfId="25925" xr:uid="{367CB90C-2137-45CD-9D7A-A34C88C4E00A}"/>
    <cellStyle name="Note 3 2 10 2" xfId="25926" xr:uid="{4F690C79-2AB2-4764-BC82-72D21343FCE8}"/>
    <cellStyle name="Note 3 2 11" xfId="25927" xr:uid="{25206324-BC45-4E88-B130-D1C1D3F4EF0E}"/>
    <cellStyle name="Note 3 2 11 2" xfId="25928" xr:uid="{CE9DF4F5-FC24-4F1C-A05B-B5D22A28720D}"/>
    <cellStyle name="Note 3 2 12" xfId="25929" xr:uid="{D0EA20C5-6310-4F0A-8EF8-724C95F08BC7}"/>
    <cellStyle name="Note 3 2 13" xfId="25930" xr:uid="{9F9F10C1-DC4E-41E4-B981-B9B35EF051DE}"/>
    <cellStyle name="Note 3 2 14" xfId="42597" xr:uid="{E564A096-6052-4619-8018-F53F06EFA8E4}"/>
    <cellStyle name="Note 3 2 2" xfId="25931" xr:uid="{C769EA1B-358E-4A7D-9CE5-1BAFFCA987F0}"/>
    <cellStyle name="Note 3 2 2 10" xfId="25932" xr:uid="{6BF9C46B-F490-4E81-8F5A-595FEDE81DE7}"/>
    <cellStyle name="Note 3 2 2 10 2" xfId="25933" xr:uid="{2C5203F9-A66C-453D-A4D7-80A119522A08}"/>
    <cellStyle name="Note 3 2 2 11" xfId="25934" xr:uid="{71A1C937-4B56-4F70-91E7-544E5AE32B7D}"/>
    <cellStyle name="Note 3 2 2 12" xfId="42794" xr:uid="{D66DBC0A-2556-48FA-B9B8-90B72FEBB43D}"/>
    <cellStyle name="Note 3 2 2 2" xfId="25935" xr:uid="{EB578509-E309-4310-9150-849E224FEB5A}"/>
    <cellStyle name="Note 3 2 2 2 2" xfId="25936" xr:uid="{5BA873AA-3A1F-47D1-B1EA-8B0F73E6F68D}"/>
    <cellStyle name="Note 3 2 2 2 2 2" xfId="25937" xr:uid="{B2037877-86A1-4203-8A1D-B02A20EA456A}"/>
    <cellStyle name="Note 3 2 2 2 2 3" xfId="25938" xr:uid="{2CCBF7CA-2DEA-4DD5-8BBB-3DD53188051C}"/>
    <cellStyle name="Note 3 2 2 2 3" xfId="25939" xr:uid="{73E64BCA-5999-4641-9172-BFF4B7781A33}"/>
    <cellStyle name="Note 3 2 2 2 3 2" xfId="25940" xr:uid="{C7508F85-1F72-4865-B9BE-8ACAC544AE87}"/>
    <cellStyle name="Note 3 2 2 2 4" xfId="25941" xr:uid="{21381702-2674-466E-9F51-F25A953C40EF}"/>
    <cellStyle name="Note 3 2 2 2 4 2" xfId="25942" xr:uid="{B66C7120-C814-4517-B711-C4E0D1B691C8}"/>
    <cellStyle name="Note 3 2 2 2 5" xfId="25943" xr:uid="{09A1BEE3-E7B8-4438-BEB4-1C37457F829A}"/>
    <cellStyle name="Note 3 2 2 2 6" xfId="25944" xr:uid="{60C7DD72-A624-46A5-B283-00A2EBD88870}"/>
    <cellStyle name="Note 3 2 2 2 7" xfId="25945" xr:uid="{CC1044B9-D60C-4A50-BCBC-3954E258BEF0}"/>
    <cellStyle name="Note 3 2 2 3" xfId="25946" xr:uid="{F4FFD1D5-6396-4106-A53B-DC81D034762D}"/>
    <cellStyle name="Note 3 2 2 3 2" xfId="25947" xr:uid="{703BE48A-F91D-408E-AB8C-F21BA9BA0C19}"/>
    <cellStyle name="Note 3 2 2 3 3" xfId="25948" xr:uid="{5AF06D6B-7F86-4FFF-9322-43FBC776E4BE}"/>
    <cellStyle name="Note 3 2 2 3 4" xfId="25949" xr:uid="{8D4307E9-5043-46FE-9064-F717445AF5E4}"/>
    <cellStyle name="Note 3 2 2 4" xfId="25950" xr:uid="{9AD72316-B6B9-4DC4-AB03-54E650B3C35A}"/>
    <cellStyle name="Note 3 2 2 4 2" xfId="25951" xr:uid="{716B914D-7A8A-491A-A195-6F280F4E9806}"/>
    <cellStyle name="Note 3 2 2 4 3" xfId="25952" xr:uid="{B8CE9B45-EE7F-4717-877A-49906693906B}"/>
    <cellStyle name="Note 3 2 2 4 4" xfId="25953" xr:uid="{A35E195D-56ED-402C-B060-F0DBEF9882A8}"/>
    <cellStyle name="Note 3 2 2 5" xfId="25954" xr:uid="{21BAAED4-C587-4260-B637-E3646116C521}"/>
    <cellStyle name="Note 3 2 2 5 2" xfId="25955" xr:uid="{E2FDC5A0-A365-4D96-AA05-662155CEB316}"/>
    <cellStyle name="Note 3 2 2 5 3" xfId="25956" xr:uid="{D3B1A47C-7514-43E3-8A5C-4FC2D193B581}"/>
    <cellStyle name="Note 3 2 2 5 4" xfId="25957" xr:uid="{13404570-A0DF-4A72-B08A-07CAC4A0EAD1}"/>
    <cellStyle name="Note 3 2 2 6" xfId="25958" xr:uid="{8135EDA1-6C71-4F67-B2A8-247710DBD657}"/>
    <cellStyle name="Note 3 2 2 6 2" xfId="25959" xr:uid="{6563F934-1AFB-4DA1-901E-12D53E3A5F46}"/>
    <cellStyle name="Note 3 2 2 6 3" xfId="25960" xr:uid="{EF5B366A-B8A1-4AB8-8FF7-60F4A62E315B}"/>
    <cellStyle name="Note 3 2 2 6 4" xfId="25961" xr:uid="{C36AA1E9-8802-4547-8013-76141DEFE007}"/>
    <cellStyle name="Note 3 2 2 7" xfId="25962" xr:uid="{51CC83E5-49C4-42C0-B7E1-ADD9A0BCFBA5}"/>
    <cellStyle name="Note 3 2 2 7 2" xfId="25963" xr:uid="{8AC09D42-C9DA-4B51-8A50-13552F5AC18F}"/>
    <cellStyle name="Note 3 2 2 7 3" xfId="25964" xr:uid="{A756FA8E-365B-499F-964F-E20C612D2204}"/>
    <cellStyle name="Note 3 2 2 7 4" xfId="25965" xr:uid="{A53D8C0C-B80A-4762-B9A7-1B1166ECA15D}"/>
    <cellStyle name="Note 3 2 2 8" xfId="25966" xr:uid="{B9D20ABF-A0AD-40A1-8F49-CC6EC7CFC483}"/>
    <cellStyle name="Note 3 2 2 8 2" xfId="25967" xr:uid="{F54CAE65-7871-4E9F-A867-827D94876E94}"/>
    <cellStyle name="Note 3 2 2 8 3" xfId="25968" xr:uid="{B250659D-BA07-4A38-8E65-FB3467F6E336}"/>
    <cellStyle name="Note 3 2 2 8 4" xfId="25969" xr:uid="{F00A91BB-9999-4AA1-9A93-84D0B342C2D0}"/>
    <cellStyle name="Note 3 2 2 9" xfId="25970" xr:uid="{1C3B0799-A3C8-400F-99B0-F2587E0D7628}"/>
    <cellStyle name="Note 3 2 2 9 2" xfId="25971" xr:uid="{EE8ED61C-56F9-46F3-9A42-3EECBFA89072}"/>
    <cellStyle name="Note 3 2 3" xfId="25972" xr:uid="{9DC6FE7C-F9F0-478B-BF6D-A7CE4AFD5687}"/>
    <cellStyle name="Note 3 2 3 2" xfId="25973" xr:uid="{94F56137-9D52-4311-B0A4-72957922B84C}"/>
    <cellStyle name="Note 3 2 3 2 2" xfId="25974" xr:uid="{BF31DCFA-156F-432D-8D15-3596CFEA7DD9}"/>
    <cellStyle name="Note 3 2 3 3" xfId="25975" xr:uid="{E3BE36A7-AA17-4EE3-A45B-4F14AD6F1249}"/>
    <cellStyle name="Note 3 2 3 4" xfId="25976" xr:uid="{3EDD8FD1-D0F7-485B-A3E1-81AB7F8E1BFB}"/>
    <cellStyle name="Note 3 2 4" xfId="25977" xr:uid="{65B9DA30-9359-40C5-BD71-F6BA829FD551}"/>
    <cellStyle name="Note 3 2 4 2" xfId="25978" xr:uid="{8D4FFC22-6532-4E6B-93C0-D86261618302}"/>
    <cellStyle name="Note 3 2 4 3" xfId="25979" xr:uid="{40B5B40F-3079-4AC2-8736-7CC2B957893F}"/>
    <cellStyle name="Note 3 2 4 4" xfId="25980" xr:uid="{02B2EB0D-4887-4868-B450-112352B5A450}"/>
    <cellStyle name="Note 3 2 5" xfId="25981" xr:uid="{63AC2730-84FC-412E-AFFA-70D473A3CB4B}"/>
    <cellStyle name="Note 3 2 5 2" xfId="25982" xr:uid="{A97B54F1-52B1-4C8C-BE53-629874ED2BAB}"/>
    <cellStyle name="Note 3 2 5 3" xfId="25983" xr:uid="{4597EFD8-4B03-4490-9B45-97F88F084646}"/>
    <cellStyle name="Note 3 2 5 4" xfId="25984" xr:uid="{3E599E1C-E224-40CD-A0F7-F99D11C5C434}"/>
    <cellStyle name="Note 3 2 6" xfId="25985" xr:uid="{A096BF68-F5B3-4125-89D6-FE2604238B38}"/>
    <cellStyle name="Note 3 2 6 2" xfId="25986" xr:uid="{DDD9C5A6-931B-44CC-A6E3-96DE31D7AB6C}"/>
    <cellStyle name="Note 3 2 6 3" xfId="25987" xr:uid="{2614FA24-33A4-4FE5-AB07-4816C4FED102}"/>
    <cellStyle name="Note 3 2 6 4" xfId="25988" xr:uid="{9A404B2C-0728-4751-8492-246A60E9F665}"/>
    <cellStyle name="Note 3 2 7" xfId="25989" xr:uid="{5D9FE7EE-7387-424B-A4E2-45213C5B9A57}"/>
    <cellStyle name="Note 3 2 7 2" xfId="25990" xr:uid="{C24C9A84-129A-4890-B741-EEE9A5B23E1D}"/>
    <cellStyle name="Note 3 2 7 3" xfId="25991" xr:uid="{06F5B39B-FC43-430B-9F66-962451437F4D}"/>
    <cellStyle name="Note 3 2 7 4" xfId="25992" xr:uid="{5ADE53E6-226F-4A8E-9B11-8577DE7B044F}"/>
    <cellStyle name="Note 3 2 8" xfId="25993" xr:uid="{5D11B5F6-DA6A-4F0F-9151-9FE7BF83533C}"/>
    <cellStyle name="Note 3 2 8 2" xfId="25994" xr:uid="{11421061-524A-44F8-8D58-23B3314C6FA6}"/>
    <cellStyle name="Note 3 2 8 3" xfId="25995" xr:uid="{51FB6C4C-254E-4363-9629-7F93468323F1}"/>
    <cellStyle name="Note 3 2 8 4" xfId="25996" xr:uid="{0A9A76A3-1B8B-4404-9E2B-03595A6F7EE2}"/>
    <cellStyle name="Note 3 2 9" xfId="25997" xr:uid="{FFAFC505-F733-45BB-BD30-3C347BB51B66}"/>
    <cellStyle name="Note 3 2 9 2" xfId="25998" xr:uid="{A367545C-CC76-452A-8DCD-E441917C71B1}"/>
    <cellStyle name="Note 3 2 9 3" xfId="25999" xr:uid="{AFB67BF8-A6F0-439C-B044-F617325AB80D}"/>
    <cellStyle name="Note 3 2 9 4" xfId="26000" xr:uid="{8477A918-3CA0-4703-93AF-FAFF8999E836}"/>
    <cellStyle name="Note 3 20" xfId="26001" xr:uid="{4BBB8C9C-73D7-4C09-8DB3-A27528C826FC}"/>
    <cellStyle name="Note 3 20 2" xfId="26002" xr:uid="{D70E7408-3076-4BCA-9BB9-89CF6D43968F}"/>
    <cellStyle name="Note 3 20 3" xfId="26003" xr:uid="{F48BC2E1-08ED-482D-B015-6C1CCBC944D4}"/>
    <cellStyle name="Note 3 20 4" xfId="26004" xr:uid="{541B5136-0CD4-4081-A218-8F278C8C5CE5}"/>
    <cellStyle name="Note 3 21" xfId="26005" xr:uid="{07C733BB-F26D-4350-8C2F-37243F3263FB}"/>
    <cellStyle name="Note 3 21 2" xfId="26006" xr:uid="{C65BA3A2-84C5-45EE-920E-B786237DE318}"/>
    <cellStyle name="Note 3 21 3" xfId="26007" xr:uid="{773EBE79-3644-4CA1-B497-A0F86EA3F64A}"/>
    <cellStyle name="Note 3 21 4" xfId="26008" xr:uid="{F56B0398-CF19-4877-B51B-A51462677D70}"/>
    <cellStyle name="Note 3 22" xfId="26009" xr:uid="{A4CED0E0-1C3C-4F85-8503-F1763057B1CD}"/>
    <cellStyle name="Note 3 22 2" xfId="26010" xr:uid="{00058FA9-B1BD-4FED-8AFC-C2E849036937}"/>
    <cellStyle name="Note 3 23" xfId="26011" xr:uid="{8302B954-744E-49D8-A667-3B3FD45D905F}"/>
    <cellStyle name="Note 3 23 2" xfId="26012" xr:uid="{3D2B2A07-FABB-4E56-8866-ECB94AA57C87}"/>
    <cellStyle name="Note 3 24" xfId="26013" xr:uid="{633B1A52-EA56-4AAA-B6E5-331D8AAE9538}"/>
    <cellStyle name="Note 3 25" xfId="26014" xr:uid="{9A670FF6-F4E2-491D-B7DD-A19AFF34C23E}"/>
    <cellStyle name="Note 3 26" xfId="42332" xr:uid="{F02A0773-31B7-4E62-AB3C-B839E63D6520}"/>
    <cellStyle name="Note 3 3" xfId="26015" xr:uid="{907CD1B3-BDEB-464E-867D-A4D1E482514A}"/>
    <cellStyle name="Note 3 3 10" xfId="26016" xr:uid="{DCB914AA-45F4-4E71-A600-D749CF2C3A6B}"/>
    <cellStyle name="Note 3 3 10 2" xfId="26017" xr:uid="{0C2294D4-3929-428A-8B67-BDD469ED6AD4}"/>
    <cellStyle name="Note 3 3 11" xfId="26018" xr:uid="{BD696028-CB7D-43E5-A06B-BFD8E2BAF8B5}"/>
    <cellStyle name="Note 3 3 11 2" xfId="26019" xr:uid="{80C1EA8E-9BEB-42E0-AA66-0C249DB301E9}"/>
    <cellStyle name="Note 3 3 12" xfId="26020" xr:uid="{F368441E-31CE-456D-9F3F-9BCA24A079E1}"/>
    <cellStyle name="Note 3 3 13" xfId="26021" xr:uid="{131EDC42-B860-46C7-A4AB-71F1A2B76CE2}"/>
    <cellStyle name="Note 3 3 14" xfId="42566" xr:uid="{A6C82791-3517-44FC-8E94-246F837ACF20}"/>
    <cellStyle name="Note 3 3 2" xfId="26022" xr:uid="{C6852D5E-1D61-4B22-83C3-25BCF9FF6069}"/>
    <cellStyle name="Note 3 3 2 10" xfId="26023" xr:uid="{700C43F1-D779-4FE0-BC7D-00A72744C870}"/>
    <cellStyle name="Note 3 3 2 10 2" xfId="26024" xr:uid="{5724676D-07C0-4EB2-9CE0-A7573FD7B7CE}"/>
    <cellStyle name="Note 3 3 2 11" xfId="26025" xr:uid="{07BA726D-272D-4145-9817-4CFCC87B0429}"/>
    <cellStyle name="Note 3 3 2 12" xfId="42762" xr:uid="{0F968B57-61F7-451A-A259-090BD293D78C}"/>
    <cellStyle name="Note 3 3 2 2" xfId="26026" xr:uid="{8B03BA55-5875-4DEE-8D5D-27275FE2E0C9}"/>
    <cellStyle name="Note 3 3 2 2 2" xfId="26027" xr:uid="{9089250C-8208-426E-B11B-F1841685F64A}"/>
    <cellStyle name="Note 3 3 2 2 2 2" xfId="26028" xr:uid="{96AF91AF-24EF-4E24-BBFA-DEBE40E2904A}"/>
    <cellStyle name="Note 3 3 2 2 3" xfId="26029" xr:uid="{96951DD0-805A-40FA-A0B7-A71A3A1423B8}"/>
    <cellStyle name="Note 3 3 2 2 4" xfId="26030" xr:uid="{DAEBB240-5FC0-459B-B3AD-F1EB2E96963B}"/>
    <cellStyle name="Note 3 3 2 3" xfId="26031" xr:uid="{6DE06F2C-AD0B-4C78-B862-B4FB2FC0C69C}"/>
    <cellStyle name="Note 3 3 2 3 2" xfId="26032" xr:uid="{2AC91BCD-ACBE-45EA-B9DF-D468EE4A98B2}"/>
    <cellStyle name="Note 3 3 2 3 3" xfId="26033" xr:uid="{165A5C96-3241-4D56-9C61-CE338BB97E9A}"/>
    <cellStyle name="Note 3 3 2 3 4" xfId="26034" xr:uid="{A98F78BF-2AA6-48BA-A992-613960BAA1A1}"/>
    <cellStyle name="Note 3 3 2 4" xfId="26035" xr:uid="{AAC4E7FE-8483-4475-A27D-95E347EC0B3F}"/>
    <cellStyle name="Note 3 3 2 4 2" xfId="26036" xr:uid="{726E6468-EA55-438C-A734-1E4F7D702A65}"/>
    <cellStyle name="Note 3 3 2 4 3" xfId="26037" xr:uid="{FC5C32E5-C256-4981-8F74-A95AFE1BE65D}"/>
    <cellStyle name="Note 3 3 2 4 4" xfId="26038" xr:uid="{8BDB134E-640D-4037-A4BB-A314191A3A87}"/>
    <cellStyle name="Note 3 3 2 5" xfId="26039" xr:uid="{C9DFF994-E7FF-4E5E-8783-69FCE6D0176C}"/>
    <cellStyle name="Note 3 3 2 5 2" xfId="26040" xr:uid="{5CD9E123-F15F-42AE-A83B-31C08D22965D}"/>
    <cellStyle name="Note 3 3 2 5 3" xfId="26041" xr:uid="{29F0C998-B42E-47ED-9055-B141EF8F76AF}"/>
    <cellStyle name="Note 3 3 2 5 4" xfId="26042" xr:uid="{2CB5B241-BA4D-417E-980A-2A28FD4D3614}"/>
    <cellStyle name="Note 3 3 2 6" xfId="26043" xr:uid="{90AAC37B-60B4-4B64-A140-02240DF869AB}"/>
    <cellStyle name="Note 3 3 2 6 2" xfId="26044" xr:uid="{0F735BA8-0C37-4FDF-97AF-DC2A22CCDA26}"/>
    <cellStyle name="Note 3 3 2 6 3" xfId="26045" xr:uid="{A3AB0E2D-EB1C-47BB-8AE6-1AF77FB76333}"/>
    <cellStyle name="Note 3 3 2 6 4" xfId="26046" xr:uid="{894EA23A-2CE0-4F9C-8208-BE570D91EF08}"/>
    <cellStyle name="Note 3 3 2 7" xfId="26047" xr:uid="{759BB6DF-DF49-43AD-B64E-493E67F54946}"/>
    <cellStyle name="Note 3 3 2 7 2" xfId="26048" xr:uid="{2D291A75-4C91-4687-914C-B15DCD12BBCD}"/>
    <cellStyle name="Note 3 3 2 7 3" xfId="26049" xr:uid="{90F47530-78F4-4193-999A-D48C625F954D}"/>
    <cellStyle name="Note 3 3 2 7 4" xfId="26050" xr:uid="{F0BBA987-7B8F-43FF-A414-A7925E230F27}"/>
    <cellStyle name="Note 3 3 2 8" xfId="26051" xr:uid="{F90540BA-C27C-40FB-B7FE-6816ED639180}"/>
    <cellStyle name="Note 3 3 2 8 2" xfId="26052" xr:uid="{A3772902-49AD-4ABB-A266-AE9E5B29E859}"/>
    <cellStyle name="Note 3 3 2 8 3" xfId="26053" xr:uid="{FD3700D7-4108-4F5E-A1AF-2152FD883914}"/>
    <cellStyle name="Note 3 3 2 8 4" xfId="26054" xr:uid="{1E5E73B3-BB8B-4038-AE08-D330BBCA5A53}"/>
    <cellStyle name="Note 3 3 2 9" xfId="26055" xr:uid="{DEF1131B-1118-45B6-A81D-5A0F55DB092C}"/>
    <cellStyle name="Note 3 3 2 9 2" xfId="26056" xr:uid="{52CE10B6-0681-43A7-9A9B-D1CB2BB1054B}"/>
    <cellStyle name="Note 3 3 3" xfId="26057" xr:uid="{AE23CB38-6590-404A-8F8E-E588E22AFCEF}"/>
    <cellStyle name="Note 3 3 3 2" xfId="26058" xr:uid="{FDAC009A-4BB1-4A81-9AF3-963017DA6729}"/>
    <cellStyle name="Note 3 3 3 2 2" xfId="26059" xr:uid="{DB142B3D-737C-47FC-8E95-54C60E4713F4}"/>
    <cellStyle name="Note 3 3 3 3" xfId="26060" xr:uid="{207ECB38-23A2-46B1-85F3-C7C32C365FF0}"/>
    <cellStyle name="Note 3 3 3 4" xfId="26061" xr:uid="{BE8F8CFD-671E-4A19-AB78-26CB087D73D4}"/>
    <cellStyle name="Note 3 3 4" xfId="26062" xr:uid="{DA288788-096D-4C61-8D01-933E417F7D97}"/>
    <cellStyle name="Note 3 3 4 2" xfId="26063" xr:uid="{811421B7-012E-4059-98C2-7BE5087C45D0}"/>
    <cellStyle name="Note 3 3 4 3" xfId="26064" xr:uid="{962D3EB0-AFB2-4D6E-8CE4-D0A21D02BE9C}"/>
    <cellStyle name="Note 3 3 4 4" xfId="26065" xr:uid="{A359FDEB-CA12-478C-970E-C0BA993655B2}"/>
    <cellStyle name="Note 3 3 5" xfId="26066" xr:uid="{92AC9A50-59BD-48A7-995A-2793B4F1BB32}"/>
    <cellStyle name="Note 3 3 5 2" xfId="26067" xr:uid="{154B7949-D5CF-4999-AF43-DD32484752EE}"/>
    <cellStyle name="Note 3 3 5 3" xfId="26068" xr:uid="{11AE7430-700C-43D0-B177-52BEC389FE71}"/>
    <cellStyle name="Note 3 3 5 4" xfId="26069" xr:uid="{1D8B04D7-4CDC-4950-B47F-97795D7471D9}"/>
    <cellStyle name="Note 3 3 6" xfId="26070" xr:uid="{9BF8F258-2F03-497F-8A4D-74851C4F8D23}"/>
    <cellStyle name="Note 3 3 6 2" xfId="26071" xr:uid="{3CD074AC-E773-46B0-A391-FEF8334D0C9D}"/>
    <cellStyle name="Note 3 3 6 3" xfId="26072" xr:uid="{9A90871F-F121-4F82-94CA-2E233AA33A1B}"/>
    <cellStyle name="Note 3 3 6 4" xfId="26073" xr:uid="{17E06D5D-2350-4D46-8DC6-C546341912F8}"/>
    <cellStyle name="Note 3 3 7" xfId="26074" xr:uid="{45D9F7F9-5530-4CBF-B651-56A815417019}"/>
    <cellStyle name="Note 3 3 7 2" xfId="26075" xr:uid="{B7760443-2B5B-47CA-AB2E-CC255E0522A3}"/>
    <cellStyle name="Note 3 3 7 3" xfId="26076" xr:uid="{AB5F026E-6687-4ED5-9E28-17C26DD7F1F9}"/>
    <cellStyle name="Note 3 3 7 4" xfId="26077" xr:uid="{A88E860C-8589-46EA-8514-3E7A776A6F8C}"/>
    <cellStyle name="Note 3 3 8" xfId="26078" xr:uid="{C8561F89-3BC2-470B-B6BE-4F2F7EA588B3}"/>
    <cellStyle name="Note 3 3 8 2" xfId="26079" xr:uid="{AD704343-7759-492A-B657-8B68ED7C18B6}"/>
    <cellStyle name="Note 3 3 8 3" xfId="26080" xr:uid="{AA1F9566-767C-4F9D-B077-6BF81DB0E5F7}"/>
    <cellStyle name="Note 3 3 8 4" xfId="26081" xr:uid="{06306204-41C5-4CF1-BB45-FC290612107A}"/>
    <cellStyle name="Note 3 3 9" xfId="26082" xr:uid="{8B8379AF-2006-496B-BC1C-0B2C9E5B9FFC}"/>
    <cellStyle name="Note 3 3 9 2" xfId="26083" xr:uid="{612D4696-6D32-47BF-B89A-C2AD0FA33D7D}"/>
    <cellStyle name="Note 3 3 9 3" xfId="26084" xr:uid="{38A0D1B0-9BD5-420D-990E-87106E05D75C}"/>
    <cellStyle name="Note 3 3 9 4" xfId="26085" xr:uid="{3359C7CE-1D57-4BF5-9985-61B64F90B1FE}"/>
    <cellStyle name="Note 3 4" xfId="26086" xr:uid="{1D6BACCF-4C73-4CCF-8B6D-2B3F91439E75}"/>
    <cellStyle name="Note 3 4 10" xfId="26087" xr:uid="{DB4539C0-0A34-4E40-840D-BDF1C7EEE1CD}"/>
    <cellStyle name="Note 3 4 10 2" xfId="26088" xr:uid="{2B4F8421-36B5-423B-9DCE-21D7AB8F9D77}"/>
    <cellStyle name="Note 3 4 11" xfId="26089" xr:uid="{D885E5C8-2AC1-43D5-83E5-C61F7F5F2499}"/>
    <cellStyle name="Note 3 4 11 2" xfId="26090" xr:uid="{1E16C480-E128-48AC-BA48-1A0BEC032203}"/>
    <cellStyle name="Note 3 4 12" xfId="26091" xr:uid="{BC4E3D2A-F4E3-49D8-A6EC-88C276B01938}"/>
    <cellStyle name="Note 3 4 13" xfId="26092" xr:uid="{F0E3FF7D-FF4E-4EAD-A6AD-2850F88D9C43}"/>
    <cellStyle name="Note 3 4 14" xfId="42583" xr:uid="{99E4D6D8-AF37-4F56-BA69-500B9455A673}"/>
    <cellStyle name="Note 3 4 2" xfId="26093" xr:uid="{605A7EC1-B631-4C44-AFD5-211BBB1D930D}"/>
    <cellStyle name="Note 3 4 2 10" xfId="26094" xr:uid="{F214EA47-06F2-47E3-966C-04AE84D84E97}"/>
    <cellStyle name="Note 3 4 2 10 2" xfId="26095" xr:uid="{3F017BDF-701A-470E-BF44-D83D8CCBEFE8}"/>
    <cellStyle name="Note 3 4 2 11" xfId="26096" xr:uid="{D39322F7-A9D5-4DFB-A799-B8CF6E6C2D56}"/>
    <cellStyle name="Note 3 4 2 12" xfId="42779" xr:uid="{BB5EF4DF-2C7D-4E87-9413-A913D748A6BA}"/>
    <cellStyle name="Note 3 4 2 2" xfId="26097" xr:uid="{F371B7E2-FF39-4D3D-9F4B-54CFB276DD4F}"/>
    <cellStyle name="Note 3 4 2 2 2" xfId="26098" xr:uid="{80E76352-7399-422A-921C-916CDDF3DACE}"/>
    <cellStyle name="Note 3 4 2 2 2 2" xfId="26099" xr:uid="{8F53C82A-8438-4959-ABB4-1BFD305FFC5A}"/>
    <cellStyle name="Note 3 4 2 2 3" xfId="26100" xr:uid="{49B34F18-CA82-4839-8A14-9EEB07D40D27}"/>
    <cellStyle name="Note 3 4 2 2 4" xfId="26101" xr:uid="{938F79CA-BD0E-4F3D-9153-A294423DF22C}"/>
    <cellStyle name="Note 3 4 2 3" xfId="26102" xr:uid="{09C1E096-D6D1-497D-97BE-B5899FFA7F2A}"/>
    <cellStyle name="Note 3 4 2 3 2" xfId="26103" xr:uid="{FFDA40CA-859E-469C-8C2D-197229CC3246}"/>
    <cellStyle name="Note 3 4 2 3 3" xfId="26104" xr:uid="{CE9B5C34-D115-4B9D-9C2C-D3EC4094A3AF}"/>
    <cellStyle name="Note 3 4 2 3 4" xfId="26105" xr:uid="{2A2BB524-274D-4C94-AAF2-9564945B7FB4}"/>
    <cellStyle name="Note 3 4 2 4" xfId="26106" xr:uid="{33A7278A-8574-435A-B162-715C5E6CD401}"/>
    <cellStyle name="Note 3 4 2 4 2" xfId="26107" xr:uid="{B32D91DB-D506-4BDF-B65F-9B54F8FC16EE}"/>
    <cellStyle name="Note 3 4 2 4 3" xfId="26108" xr:uid="{9D2CF782-2EF7-4ED3-A48A-7ADD25EF8F84}"/>
    <cellStyle name="Note 3 4 2 4 4" xfId="26109" xr:uid="{86D71423-7EB0-4122-B257-44452E89F2DF}"/>
    <cellStyle name="Note 3 4 2 5" xfId="26110" xr:uid="{54709D32-F87C-4159-914B-1634C5AB0D05}"/>
    <cellStyle name="Note 3 4 2 5 2" xfId="26111" xr:uid="{17FA09AB-DEE4-4B07-9885-148E82267D48}"/>
    <cellStyle name="Note 3 4 2 5 3" xfId="26112" xr:uid="{2E824789-59B6-4487-B24B-F82A89452BE2}"/>
    <cellStyle name="Note 3 4 2 5 4" xfId="26113" xr:uid="{8D3D3724-ACC6-4CC8-BFBD-52E278CB029A}"/>
    <cellStyle name="Note 3 4 2 6" xfId="26114" xr:uid="{7A51670A-02A2-4218-B42C-62610981FC76}"/>
    <cellStyle name="Note 3 4 2 6 2" xfId="26115" xr:uid="{316DD8D3-3374-4ED2-BFE5-9DDD7FB1C41B}"/>
    <cellStyle name="Note 3 4 2 6 3" xfId="26116" xr:uid="{6D668C3D-57E8-49C2-B014-B94008294678}"/>
    <cellStyle name="Note 3 4 2 6 4" xfId="26117" xr:uid="{654D08EB-DE7E-456C-8347-5EAB270947D7}"/>
    <cellStyle name="Note 3 4 2 7" xfId="26118" xr:uid="{37E0DDEC-A355-4141-8F07-E5C4698ECD40}"/>
    <cellStyle name="Note 3 4 2 7 2" xfId="26119" xr:uid="{9C22AA91-133B-4D2B-9539-E4FB5F30DE57}"/>
    <cellStyle name="Note 3 4 2 7 3" xfId="26120" xr:uid="{63235EE0-C0DC-4D2F-9FA7-69881436AD06}"/>
    <cellStyle name="Note 3 4 2 7 4" xfId="26121" xr:uid="{2C1B0E00-B5A9-4B04-AA75-4429395BEDD3}"/>
    <cellStyle name="Note 3 4 2 8" xfId="26122" xr:uid="{94CB616E-11C3-4FA0-8C3F-954FC6F6C3C6}"/>
    <cellStyle name="Note 3 4 2 8 2" xfId="26123" xr:uid="{17FD7E5C-D7DA-4C5D-B31F-3F04BF5A8032}"/>
    <cellStyle name="Note 3 4 2 8 3" xfId="26124" xr:uid="{66A6DFFB-A059-48B2-AC73-00851A405B0B}"/>
    <cellStyle name="Note 3 4 2 8 4" xfId="26125" xr:uid="{8038D8C1-D662-467D-B938-D7F2DAD292F7}"/>
    <cellStyle name="Note 3 4 2 9" xfId="26126" xr:uid="{AFD3CE8C-9CB4-46A7-8A54-C592B953C71D}"/>
    <cellStyle name="Note 3 4 2 9 2" xfId="26127" xr:uid="{BDE21543-93AE-423F-A832-AD01510ACF06}"/>
    <cellStyle name="Note 3 4 3" xfId="26128" xr:uid="{5DEBF894-1324-4C4A-8656-AE6FF3C6424F}"/>
    <cellStyle name="Note 3 4 3 2" xfId="26129" xr:uid="{BC1F1B33-C651-4431-8229-942D91E974EE}"/>
    <cellStyle name="Note 3 4 3 2 2" xfId="26130" xr:uid="{3ED56FD1-2CD1-43FA-BF82-4EC35BE446DB}"/>
    <cellStyle name="Note 3 4 3 3" xfId="26131" xr:uid="{316C0C74-DA78-49F8-A048-C1C28AE7C0B7}"/>
    <cellStyle name="Note 3 4 3 4" xfId="26132" xr:uid="{36FBBD7F-A421-4F1D-9195-B9E44F6C2DE4}"/>
    <cellStyle name="Note 3 4 4" xfId="26133" xr:uid="{493CEC76-3A78-483F-8723-2BDCD33325B9}"/>
    <cellStyle name="Note 3 4 4 2" xfId="26134" xr:uid="{F4D89EBC-575C-492B-BC44-71D44F8B863D}"/>
    <cellStyle name="Note 3 4 4 3" xfId="26135" xr:uid="{40846883-7F9C-4731-8A85-144698FCD80B}"/>
    <cellStyle name="Note 3 4 4 4" xfId="26136" xr:uid="{93F5F0A5-2110-4C47-B399-12705D79211D}"/>
    <cellStyle name="Note 3 4 5" xfId="26137" xr:uid="{B470368C-08CE-45DE-A400-6EE2D1AEC481}"/>
    <cellStyle name="Note 3 4 5 2" xfId="26138" xr:uid="{1988F161-990E-4844-A303-3F3FD0199541}"/>
    <cellStyle name="Note 3 4 5 3" xfId="26139" xr:uid="{8B95858A-E1F0-4BA0-B54C-A26FBD0AE064}"/>
    <cellStyle name="Note 3 4 5 4" xfId="26140" xr:uid="{DE7CB245-710B-415C-A7EA-4D990547503E}"/>
    <cellStyle name="Note 3 4 6" xfId="26141" xr:uid="{5DB95B4A-6EE6-430D-89AF-1086431A7A42}"/>
    <cellStyle name="Note 3 4 6 2" xfId="26142" xr:uid="{EFF209DF-93A4-4274-B0B1-209E3710CED2}"/>
    <cellStyle name="Note 3 4 6 3" xfId="26143" xr:uid="{93FB987F-68ED-4717-9EF2-27BEC6CBC063}"/>
    <cellStyle name="Note 3 4 6 4" xfId="26144" xr:uid="{320722B0-D44C-4CAC-B078-2ADE1B4EB1C3}"/>
    <cellStyle name="Note 3 4 7" xfId="26145" xr:uid="{6863CF29-0671-4C4B-82A7-83DA426F8809}"/>
    <cellStyle name="Note 3 4 7 2" xfId="26146" xr:uid="{186CEA76-A406-429A-A740-C9365CA93CA7}"/>
    <cellStyle name="Note 3 4 7 3" xfId="26147" xr:uid="{B6B88839-46D9-4F8F-811A-B6B21AA733BF}"/>
    <cellStyle name="Note 3 4 7 4" xfId="26148" xr:uid="{BA9D42F1-CFB0-47D5-A241-385802D540BA}"/>
    <cellStyle name="Note 3 4 8" xfId="26149" xr:uid="{EBF08044-0531-47D2-88B6-84B578700545}"/>
    <cellStyle name="Note 3 4 8 2" xfId="26150" xr:uid="{77FAB3A7-A5C4-4670-A666-69ED342A963A}"/>
    <cellStyle name="Note 3 4 8 3" xfId="26151" xr:uid="{FE449E16-5048-49F4-A77C-B01938F2AC8D}"/>
    <cellStyle name="Note 3 4 8 4" xfId="26152" xr:uid="{55FE8DEA-E1EA-4BAE-9C28-B0914ECB90A4}"/>
    <cellStyle name="Note 3 4 9" xfId="26153" xr:uid="{5AEEFBC6-F3E1-47A2-A182-8B0AF68BFD2F}"/>
    <cellStyle name="Note 3 4 9 2" xfId="26154" xr:uid="{5031F45C-B0C5-4FD1-9A73-4E68702D0C6E}"/>
    <cellStyle name="Note 3 4 9 3" xfId="26155" xr:uid="{5A6F8D48-B824-4FE8-A5AE-CF218ECDA427}"/>
    <cellStyle name="Note 3 4 9 4" xfId="26156" xr:uid="{F66B462C-F136-4DC3-875E-2A1DC0F4DBEF}"/>
    <cellStyle name="Note 3 5" xfId="26157" xr:uid="{59A7E5A0-C308-4212-9E97-C18E7E752DF9}"/>
    <cellStyle name="Note 3 5 10" xfId="26158" xr:uid="{0D7DF022-0437-45D6-A5C7-6FC25CD7C2DA}"/>
    <cellStyle name="Note 3 5 10 2" xfId="26159" xr:uid="{ECABC61A-0EB2-4702-A3CE-C45500195D21}"/>
    <cellStyle name="Note 3 5 11" xfId="26160" xr:uid="{AA912CC0-4641-4CD7-B08E-EEE0EBCF5300}"/>
    <cellStyle name="Note 3 5 11 2" xfId="26161" xr:uid="{E4AE7195-FAE2-4626-AC07-27804EC449B5}"/>
    <cellStyle name="Note 3 5 12" xfId="26162" xr:uid="{4225A765-9679-40F5-9859-27761FE045AA}"/>
    <cellStyle name="Note 3 5 13" xfId="42684" xr:uid="{755F1AD5-C48C-47A2-9187-FCF2F68A463A}"/>
    <cellStyle name="Note 3 5 2" xfId="26163" xr:uid="{323755E1-2F88-4EA2-A4BB-2A89A070DA48}"/>
    <cellStyle name="Note 3 5 2 10" xfId="26164" xr:uid="{45D46DE4-E961-45FC-AA14-8FF8D6DCD0CE}"/>
    <cellStyle name="Note 3 5 2 10 2" xfId="26165" xr:uid="{53546027-5E85-47D8-9481-9E7921F2D6FF}"/>
    <cellStyle name="Note 3 5 2 11" xfId="26166" xr:uid="{8BF212DD-92B4-4D67-A754-E9F88E4592F9}"/>
    <cellStyle name="Note 3 5 2 2" xfId="26167" xr:uid="{D4D80E0C-720C-4022-B2E3-5D0AC755BC45}"/>
    <cellStyle name="Note 3 5 2 2 2" xfId="26168" xr:uid="{7E4DF0DF-DBD1-4066-BCDF-FA7EF7463F19}"/>
    <cellStyle name="Note 3 5 2 2 2 2" xfId="26169" xr:uid="{39ACF678-6CD0-4EF0-9234-20B5F4F1542E}"/>
    <cellStyle name="Note 3 5 2 2 3" xfId="26170" xr:uid="{694BC2D6-8912-4ACB-8C1F-233A5DA49756}"/>
    <cellStyle name="Note 3 5 2 2 4" xfId="26171" xr:uid="{394C9741-66C0-46BF-BDB4-CC742EDB9EAA}"/>
    <cellStyle name="Note 3 5 2 3" xfId="26172" xr:uid="{F18AB025-0756-491D-A184-5A8440D24D8D}"/>
    <cellStyle name="Note 3 5 2 3 2" xfId="26173" xr:uid="{301C7B16-5B1F-4C04-8A04-6029EC14C887}"/>
    <cellStyle name="Note 3 5 2 3 3" xfId="26174" xr:uid="{CAE2B912-256B-4571-9D48-4943F99D33EF}"/>
    <cellStyle name="Note 3 5 2 3 4" xfId="26175" xr:uid="{223073D0-F3FD-4C14-904F-95A9EF938749}"/>
    <cellStyle name="Note 3 5 2 4" xfId="26176" xr:uid="{C5FD7F1F-BA1B-4A7A-92DF-EB19CB894100}"/>
    <cellStyle name="Note 3 5 2 4 2" xfId="26177" xr:uid="{B196E220-2BCD-4068-9FBF-5B5413E8CB80}"/>
    <cellStyle name="Note 3 5 2 4 3" xfId="26178" xr:uid="{9320C29E-9A57-4A22-A53A-F9837E42BDD3}"/>
    <cellStyle name="Note 3 5 2 4 4" xfId="26179" xr:uid="{1030372A-5616-4349-9F82-32EB8ACB750C}"/>
    <cellStyle name="Note 3 5 2 5" xfId="26180" xr:uid="{E4AE6966-FC3B-4C12-8EDD-2B24DD85EB5B}"/>
    <cellStyle name="Note 3 5 2 5 2" xfId="26181" xr:uid="{12B49749-26BD-47A7-A713-6C39F509B130}"/>
    <cellStyle name="Note 3 5 2 5 3" xfId="26182" xr:uid="{66FD39B7-1E23-48B0-BAD3-F1F88C33D660}"/>
    <cellStyle name="Note 3 5 2 5 4" xfId="26183" xr:uid="{EDE3B3F5-0BF4-45EA-B9A7-8A25CFBB52A5}"/>
    <cellStyle name="Note 3 5 2 6" xfId="26184" xr:uid="{2CE0AAF8-E3DE-47CB-B877-D5EC44A3BB17}"/>
    <cellStyle name="Note 3 5 2 6 2" xfId="26185" xr:uid="{CE61A88B-8E9E-4948-90C0-9AEBB14424D5}"/>
    <cellStyle name="Note 3 5 2 6 3" xfId="26186" xr:uid="{376C0009-785E-4D38-A02F-EC7F8BB18372}"/>
    <cellStyle name="Note 3 5 2 6 4" xfId="26187" xr:uid="{CBBF5C0F-CA93-4521-9875-A945AE414C04}"/>
    <cellStyle name="Note 3 5 2 7" xfId="26188" xr:uid="{A5DEEBCE-9A81-4213-A347-C875CA537F7D}"/>
    <cellStyle name="Note 3 5 2 7 2" xfId="26189" xr:uid="{B537DA40-305C-45B3-810D-3FBB03D9986D}"/>
    <cellStyle name="Note 3 5 2 7 3" xfId="26190" xr:uid="{98DE26DB-64F7-4729-8058-609E796FFC4B}"/>
    <cellStyle name="Note 3 5 2 7 4" xfId="26191" xr:uid="{F1553D36-4017-4883-BD86-8DE1396A288D}"/>
    <cellStyle name="Note 3 5 2 8" xfId="26192" xr:uid="{0D62B5DE-3611-40F0-A3EE-FC443DC0027D}"/>
    <cellStyle name="Note 3 5 2 8 2" xfId="26193" xr:uid="{E529A977-D507-4421-A6BB-C545C27FE5B5}"/>
    <cellStyle name="Note 3 5 2 8 3" xfId="26194" xr:uid="{18486E54-BA30-41EC-9E88-07A6E4ABFD42}"/>
    <cellStyle name="Note 3 5 2 8 4" xfId="26195" xr:uid="{BCB9E61E-363C-4B55-88DC-6A795CF87944}"/>
    <cellStyle name="Note 3 5 2 9" xfId="26196" xr:uid="{DBA6EF53-4F2F-4429-B287-5322E8BFD7C6}"/>
    <cellStyle name="Note 3 5 2 9 2" xfId="26197" xr:uid="{B6F34D38-2DA0-4849-B0EC-423CCA9C7F00}"/>
    <cellStyle name="Note 3 5 3" xfId="26198" xr:uid="{E6864662-20C7-4E60-8866-E95E3BE8193D}"/>
    <cellStyle name="Note 3 5 3 2" xfId="26199" xr:uid="{F2EA05F1-293B-4272-8668-5222B6D49383}"/>
    <cellStyle name="Note 3 5 3 2 2" xfId="26200" xr:uid="{79AB8B96-A8FD-4655-9CE0-09AB27E5A9A9}"/>
    <cellStyle name="Note 3 5 3 3" xfId="26201" xr:uid="{38D955D8-E6A0-4754-B5C2-A2F0D66B4A7B}"/>
    <cellStyle name="Note 3 5 3 4" xfId="26202" xr:uid="{297698D0-A465-4BCC-855B-DAA87A772669}"/>
    <cellStyle name="Note 3 5 4" xfId="26203" xr:uid="{6E7D62D2-B188-4716-A3DD-22E94C3FC98E}"/>
    <cellStyle name="Note 3 5 4 2" xfId="26204" xr:uid="{B7E9C23E-67FC-4EE9-A6BB-8923415CEA10}"/>
    <cellStyle name="Note 3 5 4 3" xfId="26205" xr:uid="{B2B5A0BA-7FEF-483A-847F-DCE5B0B0455F}"/>
    <cellStyle name="Note 3 5 4 4" xfId="26206" xr:uid="{AD4D7259-61D1-4AE7-AD8B-C74114597EA6}"/>
    <cellStyle name="Note 3 5 5" xfId="26207" xr:uid="{CAB13804-3F66-4AC5-A8CC-5519C971668A}"/>
    <cellStyle name="Note 3 5 5 2" xfId="26208" xr:uid="{305D7555-D691-41A1-B8E1-2A65C1FC4605}"/>
    <cellStyle name="Note 3 5 5 3" xfId="26209" xr:uid="{C4D9208E-D161-4E9C-B2D3-66B3732A4331}"/>
    <cellStyle name="Note 3 5 5 4" xfId="26210" xr:uid="{B36068AF-FB5E-4B1A-B1F1-D403DA86C79B}"/>
    <cellStyle name="Note 3 5 6" xfId="26211" xr:uid="{801D2E02-ADCD-40E6-8251-FA73FFDACAAC}"/>
    <cellStyle name="Note 3 5 6 2" xfId="26212" xr:uid="{E9FFAD4F-2D6B-49CA-9CE2-CB44A737C3C1}"/>
    <cellStyle name="Note 3 5 6 3" xfId="26213" xr:uid="{363C39CC-179A-4098-8A45-DC57C628D520}"/>
    <cellStyle name="Note 3 5 6 4" xfId="26214" xr:uid="{BE062BFD-01BF-4EF5-816B-06DC3521F264}"/>
    <cellStyle name="Note 3 5 7" xfId="26215" xr:uid="{F8243D1A-6608-471B-8578-F6E3B1B724FA}"/>
    <cellStyle name="Note 3 5 7 2" xfId="26216" xr:uid="{1A9E81FF-AF36-404C-AC1C-5FA40E5BC32D}"/>
    <cellStyle name="Note 3 5 7 3" xfId="26217" xr:uid="{F3B740BF-9F3F-46CC-86CE-6D6E470F8C78}"/>
    <cellStyle name="Note 3 5 7 4" xfId="26218" xr:uid="{421A0E3C-8052-48C5-969C-72FA3270F104}"/>
    <cellStyle name="Note 3 5 8" xfId="26219" xr:uid="{40245AA7-2176-4B2B-9B34-E0C51ABEB20C}"/>
    <cellStyle name="Note 3 5 8 2" xfId="26220" xr:uid="{BBDBAF6D-8DD0-4FE5-8C54-EEC1FD836CA6}"/>
    <cellStyle name="Note 3 5 8 3" xfId="26221" xr:uid="{5F40F371-0D7D-47A6-BF17-898C621B7F25}"/>
    <cellStyle name="Note 3 5 8 4" xfId="26222" xr:uid="{4B331CB6-A0E3-4730-AAC4-EE852CD9A708}"/>
    <cellStyle name="Note 3 5 9" xfId="26223" xr:uid="{9D149A61-F04D-47BA-B7D0-D587C76E3703}"/>
    <cellStyle name="Note 3 5 9 2" xfId="26224" xr:uid="{33684E90-0359-4162-8FE9-3F9C5FC5B35F}"/>
    <cellStyle name="Note 3 5 9 3" xfId="26225" xr:uid="{B6BD5BC4-C0ED-400B-BE5E-9C3C36D0F897}"/>
    <cellStyle name="Note 3 5 9 4" xfId="26226" xr:uid="{86C1A8B7-F45E-4477-BDA3-A893455DA760}"/>
    <cellStyle name="Note 3 6" xfId="26227" xr:uid="{6E12E880-46E6-405D-B47E-6063873654DF}"/>
    <cellStyle name="Note 3 6 10" xfId="26228" xr:uid="{5B7B5750-00D0-4725-8BEC-9038654D3B7D}"/>
    <cellStyle name="Note 3 6 10 2" xfId="26229" xr:uid="{1F82A9CF-8867-4648-9816-74BAD0E39466}"/>
    <cellStyle name="Note 3 6 11" xfId="26230" xr:uid="{93329E62-FC8A-4DFE-860A-D77514E6BD7E}"/>
    <cellStyle name="Note 3 6 11 2" xfId="26231" xr:uid="{63D1CFE7-190A-4B16-BD30-D6CFAC321F2E}"/>
    <cellStyle name="Note 3 6 12" xfId="26232" xr:uid="{3C89E4E7-1D59-48C3-A4C1-E3623E8CB56A}"/>
    <cellStyle name="Note 3 6 2" xfId="26233" xr:uid="{03F61FDC-4722-4300-9B6B-4E34B1237DB7}"/>
    <cellStyle name="Note 3 6 2 10" xfId="26234" xr:uid="{6810F45F-51A2-44BB-AFDF-6FCA3C13286F}"/>
    <cellStyle name="Note 3 6 2 10 2" xfId="26235" xr:uid="{3E4D983C-33ED-42A6-8D25-61FF5903F998}"/>
    <cellStyle name="Note 3 6 2 11" xfId="26236" xr:uid="{9132B772-CAF7-42DB-B34C-46BD45B752A0}"/>
    <cellStyle name="Note 3 6 2 2" xfId="26237" xr:uid="{49743F4B-DAA2-4BD0-93B3-9F2B87958274}"/>
    <cellStyle name="Note 3 6 2 2 2" xfId="26238" xr:uid="{F9E50A5E-7CD6-480F-81EA-B704FDF7BC80}"/>
    <cellStyle name="Note 3 6 2 2 2 2" xfId="26239" xr:uid="{94B10E4B-72EF-422A-8BE7-466F597F857D}"/>
    <cellStyle name="Note 3 6 2 2 3" xfId="26240" xr:uid="{EB259D11-AD4B-45AA-A88D-6D232D9EC8D0}"/>
    <cellStyle name="Note 3 6 2 2 4" xfId="26241" xr:uid="{7883153C-8F76-40DE-BDE5-D9E02D30842E}"/>
    <cellStyle name="Note 3 6 2 3" xfId="26242" xr:uid="{67E61A1D-0193-4357-936E-15FA53E7A909}"/>
    <cellStyle name="Note 3 6 2 3 2" xfId="26243" xr:uid="{DE9290C6-ECC8-4546-9AAB-D9AB5BD87517}"/>
    <cellStyle name="Note 3 6 2 3 3" xfId="26244" xr:uid="{68630CD1-CA5D-4C77-973E-6FCB369E9A1B}"/>
    <cellStyle name="Note 3 6 2 3 4" xfId="26245" xr:uid="{F19D062C-E6F9-471F-87EF-99AE03E39A29}"/>
    <cellStyle name="Note 3 6 2 4" xfId="26246" xr:uid="{F4D9FFC1-B513-46FD-A7B9-21B3F98D9FA1}"/>
    <cellStyle name="Note 3 6 2 4 2" xfId="26247" xr:uid="{0354A282-6659-4AD8-AA70-A7362522F92B}"/>
    <cellStyle name="Note 3 6 2 4 3" xfId="26248" xr:uid="{7C4A25EF-3EF7-43A3-9C63-820453FEDC3F}"/>
    <cellStyle name="Note 3 6 2 4 4" xfId="26249" xr:uid="{03197722-8ECC-4012-8D68-BDEE624F2B75}"/>
    <cellStyle name="Note 3 6 2 5" xfId="26250" xr:uid="{F4E6308B-262D-487D-8B3D-1AFFD783D43D}"/>
    <cellStyle name="Note 3 6 2 5 2" xfId="26251" xr:uid="{FD6F124A-2F31-4D30-B4ED-F9AC195D7EB9}"/>
    <cellStyle name="Note 3 6 2 5 3" xfId="26252" xr:uid="{10FCF6CF-D714-418A-AC38-D6E5CDFA230D}"/>
    <cellStyle name="Note 3 6 2 5 4" xfId="26253" xr:uid="{14FD0BC4-6083-47CA-8300-CB8CD58AEA4E}"/>
    <cellStyle name="Note 3 6 2 6" xfId="26254" xr:uid="{13268291-9160-480E-BE6F-5AE882618897}"/>
    <cellStyle name="Note 3 6 2 6 2" xfId="26255" xr:uid="{5333B646-CA58-4812-9D3B-EF704357289E}"/>
    <cellStyle name="Note 3 6 2 6 3" xfId="26256" xr:uid="{AA815425-4829-4F92-84A6-6543B14AEF91}"/>
    <cellStyle name="Note 3 6 2 6 4" xfId="26257" xr:uid="{7BDE9B19-7A89-4E88-9685-3DE509653B41}"/>
    <cellStyle name="Note 3 6 2 7" xfId="26258" xr:uid="{5FD61A92-EB63-4F7A-889B-25A5F7DCF326}"/>
    <cellStyle name="Note 3 6 2 7 2" xfId="26259" xr:uid="{FD499881-2A67-43D7-93D0-0D608083E63E}"/>
    <cellStyle name="Note 3 6 2 7 3" xfId="26260" xr:uid="{FDEFC2AF-0D61-4AC5-A85F-5D9678F49BF7}"/>
    <cellStyle name="Note 3 6 2 7 4" xfId="26261" xr:uid="{9D27EF32-018B-4E2B-9CD2-4A9690C9A83E}"/>
    <cellStyle name="Note 3 6 2 8" xfId="26262" xr:uid="{4EAB25CD-C351-4087-9CFE-46BF770B22BF}"/>
    <cellStyle name="Note 3 6 2 8 2" xfId="26263" xr:uid="{2250EAD4-201E-4CFC-B9CB-9F64B3E8F469}"/>
    <cellStyle name="Note 3 6 2 8 3" xfId="26264" xr:uid="{E9DB9551-2F40-4BBD-99F1-CD5FA7E3CF2E}"/>
    <cellStyle name="Note 3 6 2 8 4" xfId="26265" xr:uid="{F8C928D8-CBD0-4ABF-ADAA-B07CF9053D8A}"/>
    <cellStyle name="Note 3 6 2 9" xfId="26266" xr:uid="{C3468253-1F31-4150-8167-7C84BE28D86F}"/>
    <cellStyle name="Note 3 6 2 9 2" xfId="26267" xr:uid="{AC8199D0-EB47-469B-95D8-C4A078623799}"/>
    <cellStyle name="Note 3 6 3" xfId="26268" xr:uid="{399840CC-5019-49AC-9BF0-5D2008EACE6E}"/>
    <cellStyle name="Note 3 6 3 2" xfId="26269" xr:uid="{D7EC2D34-5F05-4765-BF87-82D78B4D90C9}"/>
    <cellStyle name="Note 3 6 3 2 2" xfId="26270" xr:uid="{FC2591D9-A842-4783-AB77-6C17735A57B1}"/>
    <cellStyle name="Note 3 6 3 3" xfId="26271" xr:uid="{BDC36DE0-83BF-45B9-9476-EF3A1C8A0FE5}"/>
    <cellStyle name="Note 3 6 3 4" xfId="26272" xr:uid="{736FAF60-A7DD-4A04-A998-6C87AD05A910}"/>
    <cellStyle name="Note 3 6 4" xfId="26273" xr:uid="{32D63D75-D257-4A93-A898-69B60E5AD67B}"/>
    <cellStyle name="Note 3 6 4 2" xfId="26274" xr:uid="{B82ED2F2-2B59-4905-B56A-EDD6179B2511}"/>
    <cellStyle name="Note 3 6 4 3" xfId="26275" xr:uid="{FBB14E8B-D0C2-4F5E-B382-0A10DE63A10A}"/>
    <cellStyle name="Note 3 6 4 4" xfId="26276" xr:uid="{F617ABFF-5886-43E6-8DFB-70E7B3D808D2}"/>
    <cellStyle name="Note 3 6 5" xfId="26277" xr:uid="{815D1599-7193-4D0A-94C8-7AACC3F7AFC6}"/>
    <cellStyle name="Note 3 6 5 2" xfId="26278" xr:uid="{248145F4-CE78-4580-ADB1-3A5285AA9AD1}"/>
    <cellStyle name="Note 3 6 5 3" xfId="26279" xr:uid="{0C1142CB-003D-469B-B0FC-71654E475DE2}"/>
    <cellStyle name="Note 3 6 5 4" xfId="26280" xr:uid="{DA9A2282-40F7-440E-8F9B-2F9870A5490B}"/>
    <cellStyle name="Note 3 6 6" xfId="26281" xr:uid="{3A74385B-5EC9-4B09-95A0-7795589689AE}"/>
    <cellStyle name="Note 3 6 6 2" xfId="26282" xr:uid="{48C844F8-1FCE-4F3B-B343-F960203E2960}"/>
    <cellStyle name="Note 3 6 6 3" xfId="26283" xr:uid="{A55D5CA8-5688-4187-AB81-3B5A4CFA5B6A}"/>
    <cellStyle name="Note 3 6 6 4" xfId="26284" xr:uid="{7647D257-4BEB-4058-B20A-026381263F34}"/>
    <cellStyle name="Note 3 6 7" xfId="26285" xr:uid="{A6D41E14-7BB6-45FE-AD4D-6C2956E78062}"/>
    <cellStyle name="Note 3 6 7 2" xfId="26286" xr:uid="{F1552287-27F9-4C3E-B4CD-2DD89540F2E8}"/>
    <cellStyle name="Note 3 6 7 3" xfId="26287" xr:uid="{526A3C0B-6062-40B6-97F1-B9492202F3C0}"/>
    <cellStyle name="Note 3 6 7 4" xfId="26288" xr:uid="{A5EB5C2D-A995-400F-BC16-8933A9393C18}"/>
    <cellStyle name="Note 3 6 8" xfId="26289" xr:uid="{392107DF-B1DF-46D7-9057-284EADB80DE7}"/>
    <cellStyle name="Note 3 6 8 2" xfId="26290" xr:uid="{D37E44A4-01E9-44D1-869F-A963AAC25921}"/>
    <cellStyle name="Note 3 6 8 3" xfId="26291" xr:uid="{3468CCBF-250A-48FF-B29C-21331613DAEE}"/>
    <cellStyle name="Note 3 6 8 4" xfId="26292" xr:uid="{D2A2367F-EB22-4758-AFA2-B3600385C1BD}"/>
    <cellStyle name="Note 3 6 9" xfId="26293" xr:uid="{B24FEDDA-5E59-477D-AB06-8C9505888137}"/>
    <cellStyle name="Note 3 6 9 2" xfId="26294" xr:uid="{D03018B4-3AA5-4E6F-86E9-9F7CB1C14398}"/>
    <cellStyle name="Note 3 6 9 3" xfId="26295" xr:uid="{56B1A56B-E26F-41C8-A8C0-2D4089BA6321}"/>
    <cellStyle name="Note 3 6 9 4" xfId="26296" xr:uid="{49C6B757-12D4-4352-A1C5-3D954E5B853F}"/>
    <cellStyle name="Note 3 7" xfId="26297" xr:uid="{064E4E45-162F-4FD0-B551-9379886D80D0}"/>
    <cellStyle name="Note 3 7 10" xfId="26298" xr:uid="{E5CE4D9D-8CE1-4B5B-8BA2-7E8A33C5880E}"/>
    <cellStyle name="Note 3 7 10 2" xfId="26299" xr:uid="{8BF70F61-6AF4-4B0E-8124-DB9189054CFE}"/>
    <cellStyle name="Note 3 7 11" xfId="26300" xr:uid="{5490D187-DE83-4505-8FAE-0A07D2E00ACD}"/>
    <cellStyle name="Note 3 7 11 2" xfId="26301" xr:uid="{F64C058F-EE4A-4038-B243-84CFC6BB5ABA}"/>
    <cellStyle name="Note 3 7 12" xfId="26302" xr:uid="{AC7EC193-497C-45B0-A6D7-0281DD84EDD4}"/>
    <cellStyle name="Note 3 7 2" xfId="26303" xr:uid="{0EFAD7BD-C23A-42A6-9CF8-2BE5965E9481}"/>
    <cellStyle name="Note 3 7 2 10" xfId="26304" xr:uid="{948596E6-1934-4E65-B123-E879196F7D58}"/>
    <cellStyle name="Note 3 7 2 10 2" xfId="26305" xr:uid="{92D8DA77-6FB2-40FD-A673-0BF891DD1AF9}"/>
    <cellStyle name="Note 3 7 2 11" xfId="26306" xr:uid="{0686D696-E27C-4B90-AB0B-7021939CD069}"/>
    <cellStyle name="Note 3 7 2 2" xfId="26307" xr:uid="{0DECE67E-F2CA-4FC2-AD6C-07D331D04140}"/>
    <cellStyle name="Note 3 7 2 2 2" xfId="26308" xr:uid="{9D64A698-F630-4C1E-A06B-C9157FD4A531}"/>
    <cellStyle name="Note 3 7 2 2 2 2" xfId="26309" xr:uid="{FE56A82B-879E-4798-B1CF-8E6C5593FF39}"/>
    <cellStyle name="Note 3 7 2 2 3" xfId="26310" xr:uid="{7F4B23F4-5173-4821-A4D8-50D337273B14}"/>
    <cellStyle name="Note 3 7 2 2 4" xfId="26311" xr:uid="{BDB0F81E-7915-492E-99AE-95BCEF8053A9}"/>
    <cellStyle name="Note 3 7 2 3" xfId="26312" xr:uid="{5F28D37E-1C85-4670-B816-AD827F7BF96E}"/>
    <cellStyle name="Note 3 7 2 3 2" xfId="26313" xr:uid="{ADBD1B0A-20A6-4FE3-8CCD-A6EF570155A2}"/>
    <cellStyle name="Note 3 7 2 3 3" xfId="26314" xr:uid="{2EE34E44-B61D-4AB4-A499-8419F86942EC}"/>
    <cellStyle name="Note 3 7 2 3 4" xfId="26315" xr:uid="{3E8FEEE8-BBD4-42B0-BA49-0A4EEEBA2F5F}"/>
    <cellStyle name="Note 3 7 2 4" xfId="26316" xr:uid="{CADD03C9-70E1-4C13-BA4F-F53CB32DD246}"/>
    <cellStyle name="Note 3 7 2 4 2" xfId="26317" xr:uid="{379C84FF-CEF0-4DDD-A5A3-AD7821277521}"/>
    <cellStyle name="Note 3 7 2 4 3" xfId="26318" xr:uid="{1548A18C-8971-4E61-A03F-D9B5810CE133}"/>
    <cellStyle name="Note 3 7 2 4 4" xfId="26319" xr:uid="{201E3BFA-6E77-4B5A-85EC-0FEE3694AD25}"/>
    <cellStyle name="Note 3 7 2 5" xfId="26320" xr:uid="{2FD80E97-9AC4-407F-B03F-F87057701B4F}"/>
    <cellStyle name="Note 3 7 2 5 2" xfId="26321" xr:uid="{71B1BBC3-46D4-44B7-B6E6-59629A4676C1}"/>
    <cellStyle name="Note 3 7 2 5 3" xfId="26322" xr:uid="{8D737BAC-F55A-4852-AFB4-363CA1C9BA00}"/>
    <cellStyle name="Note 3 7 2 5 4" xfId="26323" xr:uid="{54A3EC21-E9D1-4CE7-815F-993E863557C9}"/>
    <cellStyle name="Note 3 7 2 6" xfId="26324" xr:uid="{B33A26FF-C282-472E-857A-A7E6AD03B8BB}"/>
    <cellStyle name="Note 3 7 2 6 2" xfId="26325" xr:uid="{2D81639A-57A3-4DBB-A05F-3D2913A790CB}"/>
    <cellStyle name="Note 3 7 2 6 3" xfId="26326" xr:uid="{3969BDC5-2E40-417D-ADDF-85A6B8B7F613}"/>
    <cellStyle name="Note 3 7 2 6 4" xfId="26327" xr:uid="{30732F6A-662F-413A-BBE8-D7D732BAD4B5}"/>
    <cellStyle name="Note 3 7 2 7" xfId="26328" xr:uid="{E4739FFD-A625-43C0-9402-682AF5995063}"/>
    <cellStyle name="Note 3 7 2 7 2" xfId="26329" xr:uid="{3DFC7B18-9615-49B6-AA4B-636C8C680C93}"/>
    <cellStyle name="Note 3 7 2 7 3" xfId="26330" xr:uid="{F1EB34F5-F52E-4901-9F44-E469E0E7214D}"/>
    <cellStyle name="Note 3 7 2 7 4" xfId="26331" xr:uid="{6D8A98D2-D808-4A83-A76A-41DCE42D191E}"/>
    <cellStyle name="Note 3 7 2 8" xfId="26332" xr:uid="{B8BF8DA8-144B-4FC0-8BE7-98E4BA9B8D2D}"/>
    <cellStyle name="Note 3 7 2 8 2" xfId="26333" xr:uid="{1F7CFAF3-A6FF-48F4-BAFD-D943721322B1}"/>
    <cellStyle name="Note 3 7 2 8 3" xfId="26334" xr:uid="{A3ECE6EA-A8DD-490B-A848-E2DBD33B80CB}"/>
    <cellStyle name="Note 3 7 2 8 4" xfId="26335" xr:uid="{D11B1895-83EC-44FD-9DC2-16A93429EB3B}"/>
    <cellStyle name="Note 3 7 2 9" xfId="26336" xr:uid="{65EE4EB0-4CB8-47D9-A4B7-8A4F505942B2}"/>
    <cellStyle name="Note 3 7 2 9 2" xfId="26337" xr:uid="{A9F6D568-B357-4932-B1EA-5B18C0A2AEB8}"/>
    <cellStyle name="Note 3 7 3" xfId="26338" xr:uid="{BA3FD338-7516-4F56-A821-9EAAF46EF3C5}"/>
    <cellStyle name="Note 3 7 3 2" xfId="26339" xr:uid="{BDC41C5D-9E44-443F-B713-35BDAB1B169F}"/>
    <cellStyle name="Note 3 7 3 2 2" xfId="26340" xr:uid="{B071F9EE-EB25-4B17-83A1-A4B2FD793C72}"/>
    <cellStyle name="Note 3 7 3 3" xfId="26341" xr:uid="{5F73FB85-92DB-4559-BE7F-31E7057E8940}"/>
    <cellStyle name="Note 3 7 3 4" xfId="26342" xr:uid="{DE587913-E76D-4FE7-9F97-E7EDA34F0699}"/>
    <cellStyle name="Note 3 7 4" xfId="26343" xr:uid="{3EE4025D-D276-4CE9-BF89-3D08EF82F741}"/>
    <cellStyle name="Note 3 7 4 2" xfId="26344" xr:uid="{CC173E6B-7F6A-4240-94EA-E4F08A773C3D}"/>
    <cellStyle name="Note 3 7 4 3" xfId="26345" xr:uid="{014B3050-82F0-4117-A55D-04A14EDADD51}"/>
    <cellStyle name="Note 3 7 4 4" xfId="26346" xr:uid="{479CAC40-6349-4D9C-B980-B57FDF77BC07}"/>
    <cellStyle name="Note 3 7 5" xfId="26347" xr:uid="{9D966B2C-0943-4CEA-890F-99FD56555439}"/>
    <cellStyle name="Note 3 7 5 2" xfId="26348" xr:uid="{2B150902-6738-4080-8BE8-3CC008D2B3C4}"/>
    <cellStyle name="Note 3 7 5 3" xfId="26349" xr:uid="{09A2FA96-0CBB-42E2-B5C9-FB211742976A}"/>
    <cellStyle name="Note 3 7 5 4" xfId="26350" xr:uid="{4CEC6C5B-86AC-4CA5-858C-F20EB616111F}"/>
    <cellStyle name="Note 3 7 6" xfId="26351" xr:uid="{8FFD7D79-33C8-47F2-9896-694C1D0C3F60}"/>
    <cellStyle name="Note 3 7 6 2" xfId="26352" xr:uid="{F8433987-5E74-4322-A74A-C1F38E00AAC9}"/>
    <cellStyle name="Note 3 7 6 3" xfId="26353" xr:uid="{A6BE3CE0-74E4-41EA-86BE-12EA443B5157}"/>
    <cellStyle name="Note 3 7 6 4" xfId="26354" xr:uid="{2592F289-C2B2-486D-BAE1-1DBAEAA7D690}"/>
    <cellStyle name="Note 3 7 7" xfId="26355" xr:uid="{56B59266-A1E4-4641-9BBC-1265A2E972C6}"/>
    <cellStyle name="Note 3 7 7 2" xfId="26356" xr:uid="{0508D97F-8770-4C1E-90B8-DB75C8F0B7E7}"/>
    <cellStyle name="Note 3 7 7 3" xfId="26357" xr:uid="{0884FDD6-6736-4847-BB12-3AB87593D914}"/>
    <cellStyle name="Note 3 7 7 4" xfId="26358" xr:uid="{A5F548B3-B359-4F95-BC95-99F4779E1F7B}"/>
    <cellStyle name="Note 3 7 8" xfId="26359" xr:uid="{6DD46AF4-67DE-40A3-A80F-3CE329FD9FA1}"/>
    <cellStyle name="Note 3 7 8 2" xfId="26360" xr:uid="{10B8C31A-09CA-4704-AB29-D7C51B852B09}"/>
    <cellStyle name="Note 3 7 8 3" xfId="26361" xr:uid="{96EFE44E-4FB7-49CB-9E81-91872717968E}"/>
    <cellStyle name="Note 3 7 8 4" xfId="26362" xr:uid="{8D836683-E2EB-4E1C-AE99-45F35D1155E3}"/>
    <cellStyle name="Note 3 7 9" xfId="26363" xr:uid="{4EC3F91F-0211-49D6-826C-E218813FD389}"/>
    <cellStyle name="Note 3 7 9 2" xfId="26364" xr:uid="{5122DD37-09AD-484B-8DDA-209F79FF80EC}"/>
    <cellStyle name="Note 3 7 9 3" xfId="26365" xr:uid="{FFE184D3-339F-4A08-B4B8-EEB005246F47}"/>
    <cellStyle name="Note 3 7 9 4" xfId="26366" xr:uid="{792E243A-293E-45D5-8BA2-EA72F8156C26}"/>
    <cellStyle name="Note 3 8" xfId="26367" xr:uid="{CED070F0-26B8-4434-A828-532B0ADCC1B5}"/>
    <cellStyle name="Note 3 8 10" xfId="26368" xr:uid="{F8CD396C-9CAA-4C58-9A9A-98E65CBDB4B4}"/>
    <cellStyle name="Note 3 8 10 2" xfId="26369" xr:uid="{E6EC7295-8AF2-48EF-8F1A-01F951239D07}"/>
    <cellStyle name="Note 3 8 11" xfId="26370" xr:uid="{A9F21495-104C-4DF9-A2B1-7A657E9655B9}"/>
    <cellStyle name="Note 3 8 11 2" xfId="26371" xr:uid="{51652E97-F6DD-4552-A52F-613C1ED80B6F}"/>
    <cellStyle name="Note 3 8 12" xfId="26372" xr:uid="{3055E058-2676-487C-B263-BA24398B0297}"/>
    <cellStyle name="Note 3 8 2" xfId="26373" xr:uid="{2856E961-6FE7-4AA8-93F8-FCA037774EDF}"/>
    <cellStyle name="Note 3 8 2 10" xfId="26374" xr:uid="{1B412D53-15F8-4525-856D-41BF81F414C7}"/>
    <cellStyle name="Note 3 8 2 10 2" xfId="26375" xr:uid="{02B78F39-A565-43ED-86F4-36B2483E049F}"/>
    <cellStyle name="Note 3 8 2 11" xfId="26376" xr:uid="{C7B91748-CD6A-4CE1-9B7D-AD7CDB04F60E}"/>
    <cellStyle name="Note 3 8 2 2" xfId="26377" xr:uid="{67699297-E012-4AD7-A2B6-1A127AF2F66D}"/>
    <cellStyle name="Note 3 8 2 2 2" xfId="26378" xr:uid="{287AF3AA-070F-42AE-978D-5F30F861853D}"/>
    <cellStyle name="Note 3 8 2 2 2 2" xfId="26379" xr:uid="{C4588AF4-B00C-4639-B713-131BC43C4ACD}"/>
    <cellStyle name="Note 3 8 2 2 3" xfId="26380" xr:uid="{1651970F-64AC-4136-8F56-F5FFE0B6B53E}"/>
    <cellStyle name="Note 3 8 2 2 4" xfId="26381" xr:uid="{70064D55-C41D-4C40-8C77-89A87B94B5D3}"/>
    <cellStyle name="Note 3 8 2 3" xfId="26382" xr:uid="{4D7358A5-9030-40D3-AF00-96F3D4D8AE18}"/>
    <cellStyle name="Note 3 8 2 3 2" xfId="26383" xr:uid="{F072416B-7D43-4005-AC76-A2590DFF98CF}"/>
    <cellStyle name="Note 3 8 2 3 3" xfId="26384" xr:uid="{AABFB0C7-6466-4C54-B216-5CD3CB02BB50}"/>
    <cellStyle name="Note 3 8 2 3 4" xfId="26385" xr:uid="{E249C2FB-85FC-433A-ACE7-DB3143366053}"/>
    <cellStyle name="Note 3 8 2 4" xfId="26386" xr:uid="{32B1D146-76A0-4A2D-A6CC-FB7A9AEE738B}"/>
    <cellStyle name="Note 3 8 2 4 2" xfId="26387" xr:uid="{0384DFF7-0F17-4C66-A72D-8EEDB3F02A4C}"/>
    <cellStyle name="Note 3 8 2 4 3" xfId="26388" xr:uid="{DE0ACA63-7736-4B45-8929-E12AFAF41F5D}"/>
    <cellStyle name="Note 3 8 2 4 4" xfId="26389" xr:uid="{03A9F0E3-379E-41B2-B305-E9CE780576FF}"/>
    <cellStyle name="Note 3 8 2 5" xfId="26390" xr:uid="{1D7D2940-ACFE-4D65-AD01-EA5664237D60}"/>
    <cellStyle name="Note 3 8 2 5 2" xfId="26391" xr:uid="{D57C20BB-419C-4192-A250-6521049D1158}"/>
    <cellStyle name="Note 3 8 2 5 3" xfId="26392" xr:uid="{21290198-7499-4B5B-AC61-F5E65066A2FB}"/>
    <cellStyle name="Note 3 8 2 5 4" xfId="26393" xr:uid="{F8B8DCF7-29B9-42F5-A7FD-D11A1352EBCB}"/>
    <cellStyle name="Note 3 8 2 6" xfId="26394" xr:uid="{359F60D8-792F-4BD3-9C69-CC027042A38B}"/>
    <cellStyle name="Note 3 8 2 6 2" xfId="26395" xr:uid="{9532A0DB-1080-4B09-8B8E-A3E9458F9EDC}"/>
    <cellStyle name="Note 3 8 2 6 3" xfId="26396" xr:uid="{47391BDE-029A-41DC-9BBD-21FF23E7779C}"/>
    <cellStyle name="Note 3 8 2 6 4" xfId="26397" xr:uid="{8CD73CDB-25B0-495F-953C-301EF12EAB14}"/>
    <cellStyle name="Note 3 8 2 7" xfId="26398" xr:uid="{3A43E0BE-D3C4-4485-81DC-E9877124017F}"/>
    <cellStyle name="Note 3 8 2 7 2" xfId="26399" xr:uid="{97313EE6-70CE-4993-940F-79D3D5DC9CCD}"/>
    <cellStyle name="Note 3 8 2 7 3" xfId="26400" xr:uid="{419BDBC2-C3E3-437B-A903-BF011F22B70F}"/>
    <cellStyle name="Note 3 8 2 7 4" xfId="26401" xr:uid="{CDEF80AB-DC7A-4F34-8330-BB8D611A53F9}"/>
    <cellStyle name="Note 3 8 2 8" xfId="26402" xr:uid="{6D44FE3F-2338-41AA-AD08-5A7053DB2D3F}"/>
    <cellStyle name="Note 3 8 2 8 2" xfId="26403" xr:uid="{692341BE-E4EA-4974-A9D9-9072036B887E}"/>
    <cellStyle name="Note 3 8 2 8 3" xfId="26404" xr:uid="{D2AD4202-F638-46B2-BC77-6AAE4C548DF0}"/>
    <cellStyle name="Note 3 8 2 8 4" xfId="26405" xr:uid="{6D97BBAB-7F50-4096-BF0B-A39B1FBDF14D}"/>
    <cellStyle name="Note 3 8 2 9" xfId="26406" xr:uid="{BFCA56A5-6A00-4280-9C56-2F29AC97B27D}"/>
    <cellStyle name="Note 3 8 2 9 2" xfId="26407" xr:uid="{7D456EF1-F541-408D-8EF6-92539E70DA64}"/>
    <cellStyle name="Note 3 8 3" xfId="26408" xr:uid="{FFB7CB0B-1996-4185-997D-6F365F71EF5E}"/>
    <cellStyle name="Note 3 8 3 2" xfId="26409" xr:uid="{298BF592-318E-4E70-9AF4-8DFC61D76DD2}"/>
    <cellStyle name="Note 3 8 3 2 2" xfId="26410" xr:uid="{6292C28D-5CBC-4EEA-A65B-0982C3A7BC31}"/>
    <cellStyle name="Note 3 8 3 3" xfId="26411" xr:uid="{CD5B3132-1520-44D1-97CC-AB6D3D7A413A}"/>
    <cellStyle name="Note 3 8 3 4" xfId="26412" xr:uid="{64F42101-E1C4-4AE4-B56F-9CF93D66E915}"/>
    <cellStyle name="Note 3 8 4" xfId="26413" xr:uid="{99570EE7-48AD-45AE-BC6E-EE823B6E89D2}"/>
    <cellStyle name="Note 3 8 4 2" xfId="26414" xr:uid="{6F05E9AC-74AF-4B9A-A3EF-370ABF661C38}"/>
    <cellStyle name="Note 3 8 4 3" xfId="26415" xr:uid="{EACDF7FA-027D-4C4A-8067-CF1B68954CDF}"/>
    <cellStyle name="Note 3 8 4 4" xfId="26416" xr:uid="{CF88374C-8BFE-49DC-A4B2-C1CFBCDCC1D6}"/>
    <cellStyle name="Note 3 8 5" xfId="26417" xr:uid="{F7444DAF-3ED4-41D7-A37D-26FDCD806B22}"/>
    <cellStyle name="Note 3 8 5 2" xfId="26418" xr:uid="{BCE385BD-C655-44C7-A77D-D9EB251C064C}"/>
    <cellStyle name="Note 3 8 5 3" xfId="26419" xr:uid="{129D2865-5494-428C-91B5-0CF98CC28FBB}"/>
    <cellStyle name="Note 3 8 5 4" xfId="26420" xr:uid="{621C3151-9FD1-42CB-84D1-EFA308A1557F}"/>
    <cellStyle name="Note 3 8 6" xfId="26421" xr:uid="{18293C42-8321-41F2-8CCC-FB6F1EBC8941}"/>
    <cellStyle name="Note 3 8 6 2" xfId="26422" xr:uid="{41EF42D9-C820-4368-8E6E-227568C97287}"/>
    <cellStyle name="Note 3 8 6 3" xfId="26423" xr:uid="{6DF54429-58D1-4513-854C-FD1B9E97E738}"/>
    <cellStyle name="Note 3 8 6 4" xfId="26424" xr:uid="{BE1D5DAB-0DE1-4EFB-86D3-56107C68034E}"/>
    <cellStyle name="Note 3 8 7" xfId="26425" xr:uid="{4C960DD4-1DFE-4C27-BE12-633F4489FD5C}"/>
    <cellStyle name="Note 3 8 7 2" xfId="26426" xr:uid="{52429D06-62E5-4416-BD2C-60DD20961550}"/>
    <cellStyle name="Note 3 8 7 3" xfId="26427" xr:uid="{F3C3F03C-ADDE-408E-8840-CE09D9888531}"/>
    <cellStyle name="Note 3 8 7 4" xfId="26428" xr:uid="{2D952849-933B-4071-97FB-50E43520A7EF}"/>
    <cellStyle name="Note 3 8 8" xfId="26429" xr:uid="{40BA03A4-1B39-40A4-93BE-CDE572AE2F65}"/>
    <cellStyle name="Note 3 8 8 2" xfId="26430" xr:uid="{BBBD6784-C6BE-4273-BFF6-4CAC6B63C221}"/>
    <cellStyle name="Note 3 8 8 3" xfId="26431" xr:uid="{00114CDA-F8DE-41BB-90B9-39EC5133DD78}"/>
    <cellStyle name="Note 3 8 8 4" xfId="26432" xr:uid="{30467187-D69B-41CD-B9F5-18E7949C99E8}"/>
    <cellStyle name="Note 3 8 9" xfId="26433" xr:uid="{5FD5BD91-56ED-4E33-99EA-DEBD44147E59}"/>
    <cellStyle name="Note 3 8 9 2" xfId="26434" xr:uid="{4343784D-F093-4CE3-A7DC-CCA617B93055}"/>
    <cellStyle name="Note 3 8 9 3" xfId="26435" xr:uid="{B729707A-72CC-4DCF-9001-D7F7944D971A}"/>
    <cellStyle name="Note 3 8 9 4" xfId="26436" xr:uid="{AD819B23-92A0-4369-932C-B0210EEAA627}"/>
    <cellStyle name="Note 3 9" xfId="26437" xr:uid="{CB4B0638-8458-4FB5-81F2-77E392040B26}"/>
    <cellStyle name="Note 3 9 10" xfId="26438" xr:uid="{18852BBC-B776-48AA-89E0-2903715D8D0B}"/>
    <cellStyle name="Note 3 9 10 2" xfId="26439" xr:uid="{33331E16-1978-4F11-951C-AF08EEDF350D}"/>
    <cellStyle name="Note 3 9 11" xfId="26440" xr:uid="{927FAF77-16B3-40CD-8661-3C428494A891}"/>
    <cellStyle name="Note 3 9 11 2" xfId="26441" xr:uid="{7F59546D-844D-40CB-A822-83E0BF6DC564}"/>
    <cellStyle name="Note 3 9 12" xfId="26442" xr:uid="{670ADE9D-B961-46EE-937B-7168223A42F6}"/>
    <cellStyle name="Note 3 9 2" xfId="26443" xr:uid="{E57F055E-3A3C-438F-A7BE-CC28B2B9A4FE}"/>
    <cellStyle name="Note 3 9 2 10" xfId="26444" xr:uid="{2C71B406-6E08-4983-8D71-882579B68714}"/>
    <cellStyle name="Note 3 9 2 10 2" xfId="26445" xr:uid="{07D2822C-1892-47E7-A293-B0F787FCC056}"/>
    <cellStyle name="Note 3 9 2 11" xfId="26446" xr:uid="{BDE1EB81-94FE-48ED-A9EB-393DFFD53B1B}"/>
    <cellStyle name="Note 3 9 2 2" xfId="26447" xr:uid="{0E6DE0D2-C648-4BFD-B2E9-1573DFE9B87A}"/>
    <cellStyle name="Note 3 9 2 2 2" xfId="26448" xr:uid="{74D80945-959A-4642-BEAD-93D4CA9A56AB}"/>
    <cellStyle name="Note 3 9 2 2 2 2" xfId="26449" xr:uid="{423E2081-D866-493D-9347-3136BDE4783C}"/>
    <cellStyle name="Note 3 9 2 2 3" xfId="26450" xr:uid="{E8F8F0E8-A161-46CA-A5A2-BCD7A2AF1D47}"/>
    <cellStyle name="Note 3 9 2 2 4" xfId="26451" xr:uid="{5365AFDC-9F6D-4A09-8197-215BBE3B0282}"/>
    <cellStyle name="Note 3 9 2 3" xfId="26452" xr:uid="{5AA1DDE8-B4B9-44A6-87DC-8730232153F0}"/>
    <cellStyle name="Note 3 9 2 3 2" xfId="26453" xr:uid="{0D95D639-C499-4A97-A43B-F332E2DECFDB}"/>
    <cellStyle name="Note 3 9 2 3 3" xfId="26454" xr:uid="{2BEF7BC5-863E-4425-99D0-072034F274B6}"/>
    <cellStyle name="Note 3 9 2 3 4" xfId="26455" xr:uid="{5AAF8864-7F15-4343-A8A2-E4FA5C2164F7}"/>
    <cellStyle name="Note 3 9 2 4" xfId="26456" xr:uid="{22D58A56-7C73-489A-9801-3A2A30593B7C}"/>
    <cellStyle name="Note 3 9 2 4 2" xfId="26457" xr:uid="{D135AA54-4608-456E-B32A-F6066A9CC986}"/>
    <cellStyle name="Note 3 9 2 4 3" xfId="26458" xr:uid="{F25FB5BE-6299-43DA-8343-6F396A65C0B3}"/>
    <cellStyle name="Note 3 9 2 4 4" xfId="26459" xr:uid="{BFEA89D8-B15B-4E61-9D53-C028667C5A3E}"/>
    <cellStyle name="Note 3 9 2 5" xfId="26460" xr:uid="{5BB52A19-7B78-4BD4-B13C-FD7EA8F07438}"/>
    <cellStyle name="Note 3 9 2 5 2" xfId="26461" xr:uid="{AB5577C7-A25F-4BCC-85B2-083585730334}"/>
    <cellStyle name="Note 3 9 2 5 3" xfId="26462" xr:uid="{CA8F20B5-23E6-496C-8453-B881FBBCFCB6}"/>
    <cellStyle name="Note 3 9 2 5 4" xfId="26463" xr:uid="{B992DCEA-E3AF-4198-8120-9075BF53BDC6}"/>
    <cellStyle name="Note 3 9 2 6" xfId="26464" xr:uid="{4C9AEC0D-0FDD-42B3-8967-99D9DB64A3EA}"/>
    <cellStyle name="Note 3 9 2 6 2" xfId="26465" xr:uid="{E46DC1DC-9383-46A6-BDCE-0A4A811A7163}"/>
    <cellStyle name="Note 3 9 2 6 3" xfId="26466" xr:uid="{4E954617-8DB6-4954-BD2B-C47DE14037CB}"/>
    <cellStyle name="Note 3 9 2 6 4" xfId="26467" xr:uid="{E31EB0AC-E83B-4DDE-A579-496BE9356F59}"/>
    <cellStyle name="Note 3 9 2 7" xfId="26468" xr:uid="{A02EDA3F-0B7E-4179-B048-AC328E2E2DC6}"/>
    <cellStyle name="Note 3 9 2 7 2" xfId="26469" xr:uid="{15B3DEBB-E643-486D-9469-555562E50700}"/>
    <cellStyle name="Note 3 9 2 7 3" xfId="26470" xr:uid="{0E7B9520-5FAF-4B49-956C-82859D8D41F0}"/>
    <cellStyle name="Note 3 9 2 7 4" xfId="26471" xr:uid="{B91B13CA-111A-4E3C-A629-9D493E6F72E4}"/>
    <cellStyle name="Note 3 9 2 8" xfId="26472" xr:uid="{6F41E29D-A657-4A2E-AB37-BEC6CCB924F5}"/>
    <cellStyle name="Note 3 9 2 8 2" xfId="26473" xr:uid="{184B168B-461E-4DAB-9DE9-707D0F42962D}"/>
    <cellStyle name="Note 3 9 2 8 3" xfId="26474" xr:uid="{8171AF69-AB97-4E80-866E-ECA1D151B2B6}"/>
    <cellStyle name="Note 3 9 2 8 4" xfId="26475" xr:uid="{3584CA61-CC4A-4409-B87F-FDAEAF032B67}"/>
    <cellStyle name="Note 3 9 2 9" xfId="26476" xr:uid="{0ABB2962-DA5C-42AE-BD08-C5D735674369}"/>
    <cellStyle name="Note 3 9 2 9 2" xfId="26477" xr:uid="{76546895-3AEA-468B-8CB4-30C727632F87}"/>
    <cellStyle name="Note 3 9 3" xfId="26478" xr:uid="{F8002B04-CBBB-452D-A9BE-747537132EED}"/>
    <cellStyle name="Note 3 9 3 2" xfId="26479" xr:uid="{503F9ECE-0593-4B78-A24F-9691FCCED2D3}"/>
    <cellStyle name="Note 3 9 3 2 2" xfId="26480" xr:uid="{947777E5-6F35-463E-90B9-27B03B151CED}"/>
    <cellStyle name="Note 3 9 3 3" xfId="26481" xr:uid="{EC66FE0F-821B-4B00-BC44-4A5113B60188}"/>
    <cellStyle name="Note 3 9 3 4" xfId="26482" xr:uid="{452DCBFB-00E6-43EC-B115-176C2B4F14CB}"/>
    <cellStyle name="Note 3 9 4" xfId="26483" xr:uid="{8D5D06E2-C095-44D5-9818-D702161AA6F5}"/>
    <cellStyle name="Note 3 9 4 2" xfId="26484" xr:uid="{AAD7D779-0A66-49B7-A341-48D0B68368EF}"/>
    <cellStyle name="Note 3 9 4 3" xfId="26485" xr:uid="{24F37538-82CF-41FB-8AF8-6F34690D261C}"/>
    <cellStyle name="Note 3 9 4 4" xfId="26486" xr:uid="{41C7DB5B-36A5-4B1B-A361-2794A38C1979}"/>
    <cellStyle name="Note 3 9 5" xfId="26487" xr:uid="{5A1376CB-E6D6-4693-8149-C1A237671767}"/>
    <cellStyle name="Note 3 9 5 2" xfId="26488" xr:uid="{E81BB6E8-EC0E-428B-ABA6-1A3A4BD3008A}"/>
    <cellStyle name="Note 3 9 5 3" xfId="26489" xr:uid="{1805CDEC-3AE7-4A85-8DC3-5E0770CB21AA}"/>
    <cellStyle name="Note 3 9 5 4" xfId="26490" xr:uid="{E29F0B7F-6D3B-4D74-8236-FC38503056D9}"/>
    <cellStyle name="Note 3 9 6" xfId="26491" xr:uid="{2B95A95F-7F46-4B5B-A439-CDF6FB3C6D2E}"/>
    <cellStyle name="Note 3 9 6 2" xfId="26492" xr:uid="{F25803D7-C6EC-47B0-BD43-E2B92BDB91A0}"/>
    <cellStyle name="Note 3 9 6 3" xfId="26493" xr:uid="{AB8C82FD-6034-4FBE-87AF-2CB8A48731D7}"/>
    <cellStyle name="Note 3 9 6 4" xfId="26494" xr:uid="{7ED089AF-F987-40DA-BBCB-39DBF4404FBC}"/>
    <cellStyle name="Note 3 9 7" xfId="26495" xr:uid="{8E64D6EE-773E-400F-B24B-79AC4B2ED70F}"/>
    <cellStyle name="Note 3 9 7 2" xfId="26496" xr:uid="{C2C4DC6E-BA08-4780-BB9C-2C0AAF5517DD}"/>
    <cellStyle name="Note 3 9 7 3" xfId="26497" xr:uid="{4D155431-8F5E-477B-ADB9-E0C7F6AE4B55}"/>
    <cellStyle name="Note 3 9 7 4" xfId="26498" xr:uid="{6ACC415B-ECBD-40C2-B240-464CE95ABC4E}"/>
    <cellStyle name="Note 3 9 8" xfId="26499" xr:uid="{566E1790-C12F-4286-B2D7-723110E94E7B}"/>
    <cellStyle name="Note 3 9 8 2" xfId="26500" xr:uid="{89730873-2BFA-4D9D-9CAA-B394B42142EA}"/>
    <cellStyle name="Note 3 9 8 3" xfId="26501" xr:uid="{C912176E-C8E9-4951-87C1-837207629777}"/>
    <cellStyle name="Note 3 9 8 4" xfId="26502" xr:uid="{6FAEF40A-993D-4AB2-A65E-0CA612C598A5}"/>
    <cellStyle name="Note 3 9 9" xfId="26503" xr:uid="{C214425B-1773-4597-B424-63F9CA7B28FB}"/>
    <cellStyle name="Note 3 9 9 2" xfId="26504" xr:uid="{99D512EF-C7A8-438F-95A9-E4F998A6BA03}"/>
    <cellStyle name="Note 3 9 9 3" xfId="26505" xr:uid="{8D3AB88E-3A5F-4AA7-A1BB-A4F475BE02C0}"/>
    <cellStyle name="Note 3 9 9 4" xfId="26506" xr:uid="{E6949A53-AE2A-4C67-B684-435DD3E068F0}"/>
    <cellStyle name="Note 3_PrimaryEnergyPrices_TIMES" xfId="26507" xr:uid="{98442902-516D-4A95-8256-85FE6AB19C4B}"/>
    <cellStyle name="Note 30" xfId="26508" xr:uid="{FEE2519E-1F3D-4805-BE52-BBC573961BD3}"/>
    <cellStyle name="Note 31" xfId="26509" xr:uid="{7519BA10-2BC6-4B6F-8F11-EDAC2140509B}"/>
    <cellStyle name="Note 32" xfId="26510" xr:uid="{2DE18635-8126-4A09-9C05-B49DE2D4AE1C}"/>
    <cellStyle name="Note 33" xfId="26511" xr:uid="{42C9C8C8-FF0E-49F9-AAFA-A8631424FC2B}"/>
    <cellStyle name="Note 34" xfId="26512" xr:uid="{D7BBFC8E-4D17-4865-B988-E20DB9242408}"/>
    <cellStyle name="Note 35" xfId="26513" xr:uid="{19698B76-296D-4F3B-8895-F305CB7182EC}"/>
    <cellStyle name="Note 36" xfId="26514" xr:uid="{A6405F46-F4BB-4017-8C0A-5EDBE2FF0A77}"/>
    <cellStyle name="Note 37" xfId="26515" xr:uid="{6CC2E01C-24DC-4CD5-AFA2-EFC31B6E6DDB}"/>
    <cellStyle name="Note 38" xfId="26516" xr:uid="{F39F768A-3E96-49D0-9056-70A592A8A700}"/>
    <cellStyle name="Note 39" xfId="26517" xr:uid="{CD00F7CC-E73E-4EB2-8AB0-708EFF7D8A21}"/>
    <cellStyle name="Note 4" xfId="26518" xr:uid="{3A4C638B-CB1A-4DD5-B70B-D49148350282}"/>
    <cellStyle name="Note 4 10" xfId="26519" xr:uid="{8AA86524-B51C-439E-89AF-2C9981B91841}"/>
    <cellStyle name="Note 4 10 10" xfId="26520" xr:uid="{DABF3ABC-E5D2-42AE-B333-3E7F9C8705F6}"/>
    <cellStyle name="Note 4 10 10 2" xfId="26521" xr:uid="{181F636A-7E59-44E0-B39E-2663F7DE87FA}"/>
    <cellStyle name="Note 4 10 11" xfId="26522" xr:uid="{16FC814A-DC1D-459E-9E6E-E590737257C3}"/>
    <cellStyle name="Note 4 10 11 2" xfId="26523" xr:uid="{B78C8AB8-6BBC-45B8-AB15-1B866385BA63}"/>
    <cellStyle name="Note 4 10 12" xfId="26524" xr:uid="{71365435-CD8A-49C2-9975-04B93284A44E}"/>
    <cellStyle name="Note 4 10 2" xfId="26525" xr:uid="{C7A8E1BA-B70A-44D2-8983-FFD503F26ABD}"/>
    <cellStyle name="Note 4 10 2 10" xfId="26526" xr:uid="{F008F85A-6DD9-4B80-A2AE-5906236159EA}"/>
    <cellStyle name="Note 4 10 2 10 2" xfId="26527" xr:uid="{DAC5B4B5-1371-4894-A44D-72311D021DDD}"/>
    <cellStyle name="Note 4 10 2 11" xfId="26528" xr:uid="{5C75EB69-42B5-4F3D-929F-1883851F8AC4}"/>
    <cellStyle name="Note 4 10 2 2" xfId="26529" xr:uid="{E12A36B6-0E41-4F09-B691-9BD2B0D57150}"/>
    <cellStyle name="Note 4 10 2 2 2" xfId="26530" xr:uid="{1EC7AD6E-3689-47D6-B966-029BDBEC2967}"/>
    <cellStyle name="Note 4 10 2 2 2 2" xfId="26531" xr:uid="{34EBF9AF-378E-448D-A8F6-D748D5AFFDE4}"/>
    <cellStyle name="Note 4 10 2 2 3" xfId="26532" xr:uid="{F5BE52C2-625D-4EBD-B146-54A06CFC3669}"/>
    <cellStyle name="Note 4 10 2 2 4" xfId="26533" xr:uid="{CA3B8A47-07AF-4B5E-B61C-ABA761AC0091}"/>
    <cellStyle name="Note 4 10 2 3" xfId="26534" xr:uid="{A26EF53C-B40F-484F-BB29-135653A37C03}"/>
    <cellStyle name="Note 4 10 2 3 2" xfId="26535" xr:uid="{D01CDB5A-DEC1-4EBB-9334-3C5A4767172F}"/>
    <cellStyle name="Note 4 10 2 3 3" xfId="26536" xr:uid="{9E08F7E7-7221-4BB2-974A-08C72378DA9C}"/>
    <cellStyle name="Note 4 10 2 3 4" xfId="26537" xr:uid="{293516E3-6D3F-455A-BC2C-12917F00A41A}"/>
    <cellStyle name="Note 4 10 2 4" xfId="26538" xr:uid="{FD12B506-D8DF-4F2C-A36B-FB3887FDBF72}"/>
    <cellStyle name="Note 4 10 2 4 2" xfId="26539" xr:uid="{E2F3446E-49F9-4C50-B13E-D309B4D82F04}"/>
    <cellStyle name="Note 4 10 2 4 3" xfId="26540" xr:uid="{88402167-5623-4AD1-87DD-4ED8F9190557}"/>
    <cellStyle name="Note 4 10 2 4 4" xfId="26541" xr:uid="{39EF333E-9027-4A80-AFA2-E4688C5DD0C1}"/>
    <cellStyle name="Note 4 10 2 5" xfId="26542" xr:uid="{E69072CA-8007-4D68-BB97-8BC44689E247}"/>
    <cellStyle name="Note 4 10 2 5 2" xfId="26543" xr:uid="{9B9AFC00-D94A-42C4-885F-2E281B96561B}"/>
    <cellStyle name="Note 4 10 2 5 3" xfId="26544" xr:uid="{23A9DF46-B13A-4C16-BBC6-7F27A547CDF6}"/>
    <cellStyle name="Note 4 10 2 5 4" xfId="26545" xr:uid="{497E500B-6BD0-4CEF-8772-5A33A795072B}"/>
    <cellStyle name="Note 4 10 2 6" xfId="26546" xr:uid="{2B8A683F-5F66-401F-B477-04C651193522}"/>
    <cellStyle name="Note 4 10 2 6 2" xfId="26547" xr:uid="{60335AB2-2ABD-4B8F-9CB0-A1E5DB9DD6E1}"/>
    <cellStyle name="Note 4 10 2 6 3" xfId="26548" xr:uid="{696EDE36-BE57-40AE-9E7E-D1A8F88B0EDF}"/>
    <cellStyle name="Note 4 10 2 6 4" xfId="26549" xr:uid="{0E3752AA-68F7-4264-8358-EFA1B4E4642D}"/>
    <cellStyle name="Note 4 10 2 7" xfId="26550" xr:uid="{773D1964-A7CC-45AD-A7F5-64F38DB9F62B}"/>
    <cellStyle name="Note 4 10 2 7 2" xfId="26551" xr:uid="{123774CE-355C-48B3-8E67-662A4C38509F}"/>
    <cellStyle name="Note 4 10 2 7 3" xfId="26552" xr:uid="{BC38B0E4-9532-4C83-B0A3-2F96D36D8A27}"/>
    <cellStyle name="Note 4 10 2 7 4" xfId="26553" xr:uid="{B2AABE27-F438-4135-B560-1E3234A85937}"/>
    <cellStyle name="Note 4 10 2 8" xfId="26554" xr:uid="{9F61E0C8-D174-42B2-AC2E-8B822093F364}"/>
    <cellStyle name="Note 4 10 2 8 2" xfId="26555" xr:uid="{5E391005-AC18-4B17-9C52-2172607D8E87}"/>
    <cellStyle name="Note 4 10 2 8 3" xfId="26556" xr:uid="{A3D8DF1D-CB24-40BE-88DF-E04D80740F62}"/>
    <cellStyle name="Note 4 10 2 8 4" xfId="26557" xr:uid="{8C3767E1-2928-4D4F-8ED7-26E68B43614A}"/>
    <cellStyle name="Note 4 10 2 9" xfId="26558" xr:uid="{514FD9BC-3D5C-4F64-A6C9-AF2C42F2AE29}"/>
    <cellStyle name="Note 4 10 2 9 2" xfId="26559" xr:uid="{ECE861D6-9EB0-4BD7-8564-7592393C42E3}"/>
    <cellStyle name="Note 4 10 3" xfId="26560" xr:uid="{6FB9F0B5-DE81-4AFF-89EC-70E167AB72B4}"/>
    <cellStyle name="Note 4 10 3 2" xfId="26561" xr:uid="{B9AA6943-132B-415E-BA2B-4613CA22EFBE}"/>
    <cellStyle name="Note 4 10 3 2 2" xfId="26562" xr:uid="{CCD27313-3A4F-41E3-800D-42F89D237CD7}"/>
    <cellStyle name="Note 4 10 3 3" xfId="26563" xr:uid="{DB5A3C68-64C7-4822-8EE6-2AF4B64365FF}"/>
    <cellStyle name="Note 4 10 3 4" xfId="26564" xr:uid="{A906E0F9-C335-4CA2-BF55-52AAB05CA30A}"/>
    <cellStyle name="Note 4 10 4" xfId="26565" xr:uid="{5FC30458-7F8F-4F89-8F79-ACCA9251BCDA}"/>
    <cellStyle name="Note 4 10 4 2" xfId="26566" xr:uid="{AC2259A7-CBF4-4BEB-96F1-35E516C7664F}"/>
    <cellStyle name="Note 4 10 4 3" xfId="26567" xr:uid="{E8284F88-D6D1-4987-BB55-C988C59F8604}"/>
    <cellStyle name="Note 4 10 4 4" xfId="26568" xr:uid="{A7D1D43D-F99B-489F-A6E3-BE0BFCECE673}"/>
    <cellStyle name="Note 4 10 5" xfId="26569" xr:uid="{04D9C713-0C17-41C5-8BF8-1D44EDCBD132}"/>
    <cellStyle name="Note 4 10 5 2" xfId="26570" xr:uid="{A6CB090B-C0B6-49A4-B93D-925C93053F25}"/>
    <cellStyle name="Note 4 10 5 3" xfId="26571" xr:uid="{DC0789C2-00E9-491F-9EBC-BB0471F26419}"/>
    <cellStyle name="Note 4 10 5 4" xfId="26572" xr:uid="{AD7CED97-9FF6-42BA-904B-7B71C505E0B8}"/>
    <cellStyle name="Note 4 10 6" xfId="26573" xr:uid="{FE82D599-7647-488E-816F-D22F325AE3F5}"/>
    <cellStyle name="Note 4 10 6 2" xfId="26574" xr:uid="{50A2CC21-CC3D-456D-BEBE-889454ED213E}"/>
    <cellStyle name="Note 4 10 6 3" xfId="26575" xr:uid="{3AD64B41-2475-4A92-8179-E494C55143ED}"/>
    <cellStyle name="Note 4 10 6 4" xfId="26576" xr:uid="{388042BF-E583-413D-B180-58E3C4BECAB5}"/>
    <cellStyle name="Note 4 10 7" xfId="26577" xr:uid="{9611F48D-720B-4533-869F-4B35AEDDAAB5}"/>
    <cellStyle name="Note 4 10 7 2" xfId="26578" xr:uid="{D5B2B393-5200-41B5-98E3-B4246F993CC2}"/>
    <cellStyle name="Note 4 10 7 3" xfId="26579" xr:uid="{7864FE5C-907C-4F0C-A06E-206467D78417}"/>
    <cellStyle name="Note 4 10 7 4" xfId="26580" xr:uid="{2F5CCA93-A8DD-4B4F-893F-CBF7E632FC8F}"/>
    <cellStyle name="Note 4 10 8" xfId="26581" xr:uid="{A8F0CD93-F93F-46C0-B332-77AADCCD512A}"/>
    <cellStyle name="Note 4 10 8 2" xfId="26582" xr:uid="{E38B07E3-E42C-4ACC-A341-2CC12D617191}"/>
    <cellStyle name="Note 4 10 8 3" xfId="26583" xr:uid="{A59DCAFD-4A84-4D95-AFF9-1D0A7CD574B5}"/>
    <cellStyle name="Note 4 10 8 4" xfId="26584" xr:uid="{5CCEA1D7-5272-4992-98B3-5DAF50285DD6}"/>
    <cellStyle name="Note 4 10 9" xfId="26585" xr:uid="{6FDF679D-B038-45BB-B249-FEEC76FAC12C}"/>
    <cellStyle name="Note 4 10 9 2" xfId="26586" xr:uid="{59BE5884-9944-4896-AD4A-5D6A2D331C21}"/>
    <cellStyle name="Note 4 10 9 3" xfId="26587" xr:uid="{4CD82626-63E4-45B8-B852-4E85571D7B97}"/>
    <cellStyle name="Note 4 10 9 4" xfId="26588" xr:uid="{04BAB1D5-DC5D-4DDA-86F1-26E342D93BD2}"/>
    <cellStyle name="Note 4 11" xfId="26589" xr:uid="{9B097C8E-BF63-4278-9100-04683ED36410}"/>
    <cellStyle name="Note 4 11 10" xfId="26590" xr:uid="{D3121659-F21C-46C0-B790-8940D182E1AA}"/>
    <cellStyle name="Note 4 11 10 2" xfId="26591" xr:uid="{43753C45-02DC-46E3-B4E4-FFD63D4248F7}"/>
    <cellStyle name="Note 4 11 11" xfId="26592" xr:uid="{7D82EABE-7EAF-470F-A76B-B640A41359E8}"/>
    <cellStyle name="Note 4 11 11 2" xfId="26593" xr:uid="{B3BE19F4-C630-4A83-A174-47AF6B19B6F9}"/>
    <cellStyle name="Note 4 11 12" xfId="26594" xr:uid="{E7933875-382D-4418-86AB-34D8B05C4658}"/>
    <cellStyle name="Note 4 11 2" xfId="26595" xr:uid="{E6A63BD1-416D-4A30-9E5E-C01E65535618}"/>
    <cellStyle name="Note 4 11 2 10" xfId="26596" xr:uid="{27D365AC-4B72-4813-9068-94E5A0D7DB6E}"/>
    <cellStyle name="Note 4 11 2 10 2" xfId="26597" xr:uid="{8EF6CF7C-D49A-4322-AB23-3C48A5A268EB}"/>
    <cellStyle name="Note 4 11 2 11" xfId="26598" xr:uid="{5B1AE601-06F9-44F0-A965-BEE62B1E1DB9}"/>
    <cellStyle name="Note 4 11 2 2" xfId="26599" xr:uid="{FE5760FA-E9FD-40C4-B23B-4C314C1FC506}"/>
    <cellStyle name="Note 4 11 2 2 2" xfId="26600" xr:uid="{51E674A4-4CF9-420A-9BCC-1FF89B94C562}"/>
    <cellStyle name="Note 4 11 2 2 2 2" xfId="26601" xr:uid="{EFBF033E-B89B-4E16-9824-C45CB0C2C2F0}"/>
    <cellStyle name="Note 4 11 2 2 3" xfId="26602" xr:uid="{4E422105-2B19-41DF-8452-09BFFBFAA00F}"/>
    <cellStyle name="Note 4 11 2 2 4" xfId="26603" xr:uid="{4696A0D3-C09B-4D21-80DE-CC95C503E611}"/>
    <cellStyle name="Note 4 11 2 3" xfId="26604" xr:uid="{56EBC553-F470-4871-8D08-813292C00BB6}"/>
    <cellStyle name="Note 4 11 2 3 2" xfId="26605" xr:uid="{140CD416-B6FC-4342-BC13-69C89733F739}"/>
    <cellStyle name="Note 4 11 2 3 3" xfId="26606" xr:uid="{0EEE401E-9026-4998-A176-E097FF7F259E}"/>
    <cellStyle name="Note 4 11 2 3 4" xfId="26607" xr:uid="{23BA0030-F0F8-4A7F-9AFB-9283A4367DC4}"/>
    <cellStyle name="Note 4 11 2 4" xfId="26608" xr:uid="{28C5D146-8BC9-4B50-BA60-076104DE2748}"/>
    <cellStyle name="Note 4 11 2 4 2" xfId="26609" xr:uid="{D8BFFE5F-3DBA-44EF-A019-3922A8A6997F}"/>
    <cellStyle name="Note 4 11 2 4 3" xfId="26610" xr:uid="{0802923E-C7DA-4C81-88E0-01F69BF5A466}"/>
    <cellStyle name="Note 4 11 2 4 4" xfId="26611" xr:uid="{A00614D7-B1F4-458E-B1BB-8D50D547A2ED}"/>
    <cellStyle name="Note 4 11 2 5" xfId="26612" xr:uid="{4DF50345-2948-4BB6-AA2C-D09F9DDDB3FC}"/>
    <cellStyle name="Note 4 11 2 5 2" xfId="26613" xr:uid="{3B4DE046-73B1-4472-BF65-7BD45D0547C1}"/>
    <cellStyle name="Note 4 11 2 5 3" xfId="26614" xr:uid="{697F3FB9-3A5F-4E8F-9BE7-A0785D3AB530}"/>
    <cellStyle name="Note 4 11 2 5 4" xfId="26615" xr:uid="{41D2F46A-7013-4BC6-8B32-6A52DDF725CE}"/>
    <cellStyle name="Note 4 11 2 6" xfId="26616" xr:uid="{07020CF9-E152-4B89-B9CC-65F9A04FFE8A}"/>
    <cellStyle name="Note 4 11 2 6 2" xfId="26617" xr:uid="{81E54A97-CBC5-49E8-B5EF-8EEA9BDA712C}"/>
    <cellStyle name="Note 4 11 2 6 3" xfId="26618" xr:uid="{BECF2BB7-8BE8-47D0-BC1B-AC4DDE55EBBD}"/>
    <cellStyle name="Note 4 11 2 6 4" xfId="26619" xr:uid="{090ABE9D-8BF7-4F4B-A711-9852A452BACA}"/>
    <cellStyle name="Note 4 11 2 7" xfId="26620" xr:uid="{0FD36351-C4AB-49BE-91B7-86E6661EEA2A}"/>
    <cellStyle name="Note 4 11 2 7 2" xfId="26621" xr:uid="{DF85524F-1708-45F4-90FC-2E74DA1D8F60}"/>
    <cellStyle name="Note 4 11 2 7 3" xfId="26622" xr:uid="{6924012F-0B71-4C33-BB81-4D487D3F42BB}"/>
    <cellStyle name="Note 4 11 2 7 4" xfId="26623" xr:uid="{2A70E4FD-6425-4A8D-9E32-1089B35D94B1}"/>
    <cellStyle name="Note 4 11 2 8" xfId="26624" xr:uid="{A64359D9-1A03-43C8-80FB-9A2C3A8887BC}"/>
    <cellStyle name="Note 4 11 2 8 2" xfId="26625" xr:uid="{59C409F2-BE27-48C1-817E-5C28789AC7A8}"/>
    <cellStyle name="Note 4 11 2 8 3" xfId="26626" xr:uid="{2E80117B-B4B5-49C7-B271-DEB252D19F21}"/>
    <cellStyle name="Note 4 11 2 8 4" xfId="26627" xr:uid="{DC2FD717-3E5F-4AAF-8F0A-67DF5F70D334}"/>
    <cellStyle name="Note 4 11 2 9" xfId="26628" xr:uid="{1E399F80-E714-484E-9868-461ED9F1B808}"/>
    <cellStyle name="Note 4 11 2 9 2" xfId="26629" xr:uid="{5D1695A4-081B-477F-A661-D6343343387E}"/>
    <cellStyle name="Note 4 11 3" xfId="26630" xr:uid="{66CAC709-870B-463B-91B1-E55C12513112}"/>
    <cellStyle name="Note 4 11 3 2" xfId="26631" xr:uid="{D6377E1F-AD85-4F39-A5F5-0F18BC3A8C79}"/>
    <cellStyle name="Note 4 11 3 2 2" xfId="26632" xr:uid="{D8FB7DAC-F9AA-4064-A536-38AF4EFF6B8E}"/>
    <cellStyle name="Note 4 11 3 3" xfId="26633" xr:uid="{3EC2DF79-76A4-431E-ADC3-249C342285B1}"/>
    <cellStyle name="Note 4 11 3 4" xfId="26634" xr:uid="{D43A0E7A-2431-4909-A8E2-83F2AC0CACC6}"/>
    <cellStyle name="Note 4 11 4" xfId="26635" xr:uid="{8C6EF84C-1717-49C3-97AB-8E40D5A9663C}"/>
    <cellStyle name="Note 4 11 4 2" xfId="26636" xr:uid="{635CAA42-F5F8-4BA6-9078-CF390C4D7472}"/>
    <cellStyle name="Note 4 11 4 3" xfId="26637" xr:uid="{72B6F272-4223-4AE6-956B-4B166438228F}"/>
    <cellStyle name="Note 4 11 4 4" xfId="26638" xr:uid="{DD4277BE-60B1-4167-943E-0D9D3423A0AC}"/>
    <cellStyle name="Note 4 11 5" xfId="26639" xr:uid="{79703355-BCCB-4797-92C9-7023EB733F0A}"/>
    <cellStyle name="Note 4 11 5 2" xfId="26640" xr:uid="{437E5416-95E3-48D0-8C4C-B2FFD66CCA15}"/>
    <cellStyle name="Note 4 11 5 3" xfId="26641" xr:uid="{8EDD75AF-8172-4012-854E-3E5A72EE596A}"/>
    <cellStyle name="Note 4 11 5 4" xfId="26642" xr:uid="{8A5DBB52-F6CE-4A91-AB02-508A663777FC}"/>
    <cellStyle name="Note 4 11 6" xfId="26643" xr:uid="{567439AD-104D-409B-8584-F9CEF2694C69}"/>
    <cellStyle name="Note 4 11 6 2" xfId="26644" xr:uid="{E1E3649C-872E-4706-9E88-9D2AAFE66EC1}"/>
    <cellStyle name="Note 4 11 6 3" xfId="26645" xr:uid="{A8A31F19-8EC6-41CB-BCA8-4D9D130FF1E5}"/>
    <cellStyle name="Note 4 11 6 4" xfId="26646" xr:uid="{3C09A6A4-6E60-45F7-8D95-E1E67481D3BC}"/>
    <cellStyle name="Note 4 11 7" xfId="26647" xr:uid="{7FE21FF6-D545-4F41-86C3-F78EEE5FEAEB}"/>
    <cellStyle name="Note 4 11 7 2" xfId="26648" xr:uid="{659B1F81-F93E-41E0-B5B1-58AFFAB8CE1B}"/>
    <cellStyle name="Note 4 11 7 3" xfId="26649" xr:uid="{3CE93D9B-1B5C-4F93-969B-DE795ED39667}"/>
    <cellStyle name="Note 4 11 7 4" xfId="26650" xr:uid="{33D6A73A-0526-4FBB-B10D-75298DBAB295}"/>
    <cellStyle name="Note 4 11 8" xfId="26651" xr:uid="{DE142792-04AA-41D5-89C2-7F3E5503ED6C}"/>
    <cellStyle name="Note 4 11 8 2" xfId="26652" xr:uid="{3F7CB141-939D-4BF9-9C1E-7FE3D5ABA52B}"/>
    <cellStyle name="Note 4 11 8 3" xfId="26653" xr:uid="{2A796391-20AE-4613-AE98-61DC797015EB}"/>
    <cellStyle name="Note 4 11 8 4" xfId="26654" xr:uid="{192025F8-CCD7-4AF1-94B2-51FEB25EEED3}"/>
    <cellStyle name="Note 4 11 9" xfId="26655" xr:uid="{D0A9FE39-C049-4D31-9C20-B12187B68036}"/>
    <cellStyle name="Note 4 11 9 2" xfId="26656" xr:uid="{906C2019-9A0E-4ED4-BF81-B2C263146FF8}"/>
    <cellStyle name="Note 4 11 9 3" xfId="26657" xr:uid="{FC268D25-8AE3-4595-B6C7-36334E575DCE}"/>
    <cellStyle name="Note 4 11 9 4" xfId="26658" xr:uid="{89AC8EC2-69D0-44F7-91D1-F6C05FE76452}"/>
    <cellStyle name="Note 4 12" xfId="26659" xr:uid="{2722D946-5022-4222-B0D2-BEAB02233F9F}"/>
    <cellStyle name="Note 4 12 10" xfId="26660" xr:uid="{45F47D30-65DE-4F88-AE4B-51DE79FC2339}"/>
    <cellStyle name="Note 4 12 10 2" xfId="26661" xr:uid="{9D470B9C-D0DB-4D63-B246-14ECBD49FC90}"/>
    <cellStyle name="Note 4 12 11" xfId="26662" xr:uid="{03219F89-6F0E-4480-9657-92B730B0276C}"/>
    <cellStyle name="Note 4 12 2" xfId="26663" xr:uid="{F00C36E3-957C-483A-97D9-BD08B860C159}"/>
    <cellStyle name="Note 4 12 2 2" xfId="26664" xr:uid="{4385EDF0-6191-4728-AA2D-B0CBDA9D88D3}"/>
    <cellStyle name="Note 4 12 2 2 2" xfId="26665" xr:uid="{55ABCF75-50D7-42FD-BFF9-D7E41360838C}"/>
    <cellStyle name="Note 4 12 2 3" xfId="26666" xr:uid="{23341B69-E1D6-460F-BB5A-8C35FA92936B}"/>
    <cellStyle name="Note 4 12 2 4" xfId="26667" xr:uid="{084E2DB8-CF13-436C-AAA0-12C26C385050}"/>
    <cellStyle name="Note 4 12 3" xfId="26668" xr:uid="{6FB614E5-D627-42AD-9666-0BC5ADAAC8A2}"/>
    <cellStyle name="Note 4 12 3 2" xfId="26669" xr:uid="{89316816-E5B4-4CE7-BA23-F613A1F53BBC}"/>
    <cellStyle name="Note 4 12 3 3" xfId="26670" xr:uid="{A363977A-C874-4901-8BA9-1F71C356D1D3}"/>
    <cellStyle name="Note 4 12 3 4" xfId="26671" xr:uid="{88260C66-AA23-4EAC-ADE9-F2077215DD60}"/>
    <cellStyle name="Note 4 12 4" xfId="26672" xr:uid="{2F05C973-F99B-4B9F-BA70-C5FD91A28FFA}"/>
    <cellStyle name="Note 4 12 4 2" xfId="26673" xr:uid="{0D1240BD-92B8-4DB5-AF15-67470CFC0773}"/>
    <cellStyle name="Note 4 12 4 3" xfId="26674" xr:uid="{147A5271-9873-4209-BB66-774F5E89C230}"/>
    <cellStyle name="Note 4 12 4 4" xfId="26675" xr:uid="{2C6063C8-F8DD-4626-8F6C-5C1ABFB6DE76}"/>
    <cellStyle name="Note 4 12 5" xfId="26676" xr:uid="{9CB44E53-EF4E-41F6-9BF1-FBEDE5F0DA2D}"/>
    <cellStyle name="Note 4 12 5 2" xfId="26677" xr:uid="{DFCDD653-7D3C-4E97-95B9-C3C2D35D7265}"/>
    <cellStyle name="Note 4 12 5 3" xfId="26678" xr:uid="{A0BA49AF-1467-447D-B162-A33A29621E2D}"/>
    <cellStyle name="Note 4 12 5 4" xfId="26679" xr:uid="{B8497655-2BFF-439F-BEEC-EB3895C67D63}"/>
    <cellStyle name="Note 4 12 6" xfId="26680" xr:uid="{D5DAF7C7-6443-400F-B3F1-5A9D77B30870}"/>
    <cellStyle name="Note 4 12 6 2" xfId="26681" xr:uid="{1156FDE4-858D-4C80-9742-4B7F03B063B6}"/>
    <cellStyle name="Note 4 12 6 3" xfId="26682" xr:uid="{E18D22C8-76B7-4062-8DA0-7EA81030AAD4}"/>
    <cellStyle name="Note 4 12 6 4" xfId="26683" xr:uid="{3ADB5459-D6D8-49B3-9B73-C4FA7082FFBD}"/>
    <cellStyle name="Note 4 12 7" xfId="26684" xr:uid="{07D16202-08A2-4F15-B8F8-AAA0750CC87A}"/>
    <cellStyle name="Note 4 12 7 2" xfId="26685" xr:uid="{ECFE853B-0E1C-4AAB-A195-D92531AFFEDF}"/>
    <cellStyle name="Note 4 12 7 3" xfId="26686" xr:uid="{3BC02C0F-424F-4B91-B51C-67A88B6CE09B}"/>
    <cellStyle name="Note 4 12 7 4" xfId="26687" xr:uid="{AAA017F1-17E7-405F-B83F-C53E6D1A0FBC}"/>
    <cellStyle name="Note 4 12 8" xfId="26688" xr:uid="{05764C6E-38F1-4F27-BF89-CB4C2AB61C70}"/>
    <cellStyle name="Note 4 12 8 2" xfId="26689" xr:uid="{63E67D95-CB46-4807-9675-986846C4BCC5}"/>
    <cellStyle name="Note 4 12 8 3" xfId="26690" xr:uid="{4A51C257-ADDD-4A31-86F2-C5FA2676326D}"/>
    <cellStyle name="Note 4 12 8 4" xfId="26691" xr:uid="{2CFA167F-F059-435D-8FA8-753DD22884FF}"/>
    <cellStyle name="Note 4 12 9" xfId="26692" xr:uid="{2CADEE2F-2A1E-44FA-A89F-1D7BC2B85ED5}"/>
    <cellStyle name="Note 4 12 9 2" xfId="26693" xr:uid="{2CF51FD0-5B2A-4416-828B-D4900EE47F10}"/>
    <cellStyle name="Note 4 13" xfId="26694" xr:uid="{2A9EEAE6-A3D3-4650-9104-F033F219D4D5}"/>
    <cellStyle name="Note 4 13 2" xfId="26695" xr:uid="{3A5C74A4-2249-4711-8887-4FD7C57F9EF5}"/>
    <cellStyle name="Note 4 13 2 2" xfId="26696" xr:uid="{DC36CFEA-9B24-4AD1-9C88-BE4473141EE9}"/>
    <cellStyle name="Note 4 13 3" xfId="26697" xr:uid="{AA51941B-C33F-4DDF-B23E-1E62CCDE0299}"/>
    <cellStyle name="Note 4 13 4" xfId="26698" xr:uid="{AA105D89-E167-4448-B8EC-AE3CED9008D8}"/>
    <cellStyle name="Note 4 14" xfId="26699" xr:uid="{0B6E0CA5-FE49-49D8-8371-B41A25613AA4}"/>
    <cellStyle name="Note 4 14 2" xfId="26700" xr:uid="{B77BDDEB-C60C-4E66-9E8F-16D39BEE4B03}"/>
    <cellStyle name="Note 4 14 3" xfId="26701" xr:uid="{C24A90FE-1B8D-4076-9C29-948B347D7ECA}"/>
    <cellStyle name="Note 4 14 4" xfId="26702" xr:uid="{5D83030A-AA87-4943-A752-408810885F7A}"/>
    <cellStyle name="Note 4 15" xfId="26703" xr:uid="{00EA64C0-4675-42A9-AF68-A71065479917}"/>
    <cellStyle name="Note 4 15 2" xfId="26704" xr:uid="{D5291413-0DC3-423C-BCF4-B8648D497BDB}"/>
    <cellStyle name="Note 4 15 3" xfId="26705" xr:uid="{821F24F5-1D71-4BD2-83FA-5CC43FDC2FF6}"/>
    <cellStyle name="Note 4 15 4" xfId="26706" xr:uid="{0802A04F-FEBE-452A-BD68-C8307415D892}"/>
    <cellStyle name="Note 4 16" xfId="26707" xr:uid="{E1820E8F-4FB8-435B-896E-77BB42103FF2}"/>
    <cellStyle name="Note 4 16 2" xfId="26708" xr:uid="{0743E266-42BE-4BF3-BE85-D91E28FF0B95}"/>
    <cellStyle name="Note 4 16 3" xfId="26709" xr:uid="{2BEC59EF-4031-4744-992E-10201E58D83A}"/>
    <cellStyle name="Note 4 16 4" xfId="26710" xr:uid="{151C3F72-0C85-4F0C-A078-C61F856C341C}"/>
    <cellStyle name="Note 4 17" xfId="26711" xr:uid="{14F207CA-8AD8-4C78-9778-3AD4DB4AC52B}"/>
    <cellStyle name="Note 4 17 2" xfId="26712" xr:uid="{70FEFB58-0BE0-46F4-80E6-5B74A1D65E43}"/>
    <cellStyle name="Note 4 17 3" xfId="26713" xr:uid="{8C90B79F-94A3-4786-8446-89D8EEE906D9}"/>
    <cellStyle name="Note 4 17 4" xfId="26714" xr:uid="{FCE4DA80-82A8-435B-BE12-F7F2B2962E12}"/>
    <cellStyle name="Note 4 18" xfId="26715" xr:uid="{D9C982C5-1CD8-47E7-8691-D765DEC75968}"/>
    <cellStyle name="Note 4 18 2" xfId="26716" xr:uid="{D0483BD9-01C4-46F2-AB27-FFF8EC4DFD6D}"/>
    <cellStyle name="Note 4 18 3" xfId="26717" xr:uid="{22DAF367-7336-46D7-B462-04C2D3C2E73C}"/>
    <cellStyle name="Note 4 18 4" xfId="26718" xr:uid="{2C3C2CA1-9A93-4D16-8F77-C9008B61D20A}"/>
    <cellStyle name="Note 4 19" xfId="26719" xr:uid="{BEFA14DC-AB62-4C8A-BE57-C07CCD77276A}"/>
    <cellStyle name="Note 4 19 2" xfId="26720" xr:uid="{20BA3082-4D9D-4C77-821B-94BF927FFCE5}"/>
    <cellStyle name="Note 4 19 3" xfId="26721" xr:uid="{388C289E-6817-4A09-A0C8-83F8F06AB10B}"/>
    <cellStyle name="Note 4 19 4" xfId="26722" xr:uid="{765339F8-4FD7-4A68-BEBE-8EA349CAF82C}"/>
    <cellStyle name="Note 4 2" xfId="26723" xr:uid="{58B24E10-E278-4B20-95A1-19F965280D20}"/>
    <cellStyle name="Note 4 2 10" xfId="26724" xr:uid="{D20EB0A5-95AC-4871-8748-8A7EA7A65184}"/>
    <cellStyle name="Note 4 2 10 2" xfId="26725" xr:uid="{E1673487-8047-465C-99EF-25FA3EC75052}"/>
    <cellStyle name="Note 4 2 11" xfId="26726" xr:uid="{557A25E0-189D-4CDB-8BCB-5A44E89F2E67}"/>
    <cellStyle name="Note 4 2 11 2" xfId="26727" xr:uid="{E6D4DFA2-78BC-4714-B854-05A52CB57F60}"/>
    <cellStyle name="Note 4 2 12" xfId="26728" xr:uid="{FB08429F-E778-45C6-A183-863256BA5007}"/>
    <cellStyle name="Note 4 2 13" xfId="26729" xr:uid="{919F8268-161B-4E36-A2CC-54853E6F1D2B}"/>
    <cellStyle name="Note 4 2 2" xfId="26730" xr:uid="{31860094-D350-4EB9-92CD-4D516383E03A}"/>
    <cellStyle name="Note 4 2 2 10" xfId="26731" xr:uid="{B38E31D5-1352-4071-92B4-8F36DADDE9E4}"/>
    <cellStyle name="Note 4 2 2 10 2" xfId="26732" xr:uid="{2F4FC62E-FAEB-4A48-9BE8-831CAC8CB6B0}"/>
    <cellStyle name="Note 4 2 2 11" xfId="26733" xr:uid="{9D7D88CE-FC70-4E0F-B14B-045724744CF1}"/>
    <cellStyle name="Note 4 2 2 2" xfId="26734" xr:uid="{48BC86B2-E4B6-4D66-9581-B01178440FA7}"/>
    <cellStyle name="Note 4 2 2 2 2" xfId="26735" xr:uid="{30AD05B6-9D44-4FB5-893D-87DD11650900}"/>
    <cellStyle name="Note 4 2 2 2 2 2" xfId="26736" xr:uid="{E48339DF-84FC-4D8A-8760-A1F528160C7F}"/>
    <cellStyle name="Note 4 2 2 2 3" xfId="26737" xr:uid="{22D52D94-8213-436F-87FB-E21DA54F00A9}"/>
    <cellStyle name="Note 4 2 2 2 4" xfId="26738" xr:uid="{DF178566-8757-434E-A402-BD489BB7091D}"/>
    <cellStyle name="Note 4 2 2 3" xfId="26739" xr:uid="{258FB324-8A60-494A-A516-B974687354F8}"/>
    <cellStyle name="Note 4 2 2 3 2" xfId="26740" xr:uid="{DB63CCAF-A67D-4835-B214-C7D849A2D04F}"/>
    <cellStyle name="Note 4 2 2 3 3" xfId="26741" xr:uid="{7508D5D6-0020-421F-AD74-587D2C31915B}"/>
    <cellStyle name="Note 4 2 2 3 4" xfId="26742" xr:uid="{4C7E281B-4AE3-44FE-B78F-0023808E9A7F}"/>
    <cellStyle name="Note 4 2 2 4" xfId="26743" xr:uid="{AB4F4EB6-C1F2-49A5-8A6E-E763167E8F72}"/>
    <cellStyle name="Note 4 2 2 4 2" xfId="26744" xr:uid="{B228F0F5-26F4-4EFC-9135-9DA6097F5EF4}"/>
    <cellStyle name="Note 4 2 2 4 3" xfId="26745" xr:uid="{A3E6FC7C-C4DB-43E1-B133-66E9921EFAF1}"/>
    <cellStyle name="Note 4 2 2 4 4" xfId="26746" xr:uid="{7E80DB0F-2FCE-43B1-9C2C-35B88AF51B3F}"/>
    <cellStyle name="Note 4 2 2 5" xfId="26747" xr:uid="{06E092DF-A4CE-47A2-A4FA-65F73FA1E775}"/>
    <cellStyle name="Note 4 2 2 5 2" xfId="26748" xr:uid="{F9479724-48EE-4886-94B3-9543A08D5D12}"/>
    <cellStyle name="Note 4 2 2 5 3" xfId="26749" xr:uid="{CA029AE2-FBE5-43F4-8346-CE17169AF7B2}"/>
    <cellStyle name="Note 4 2 2 5 4" xfId="26750" xr:uid="{467850C5-4B23-483C-955A-9B40F80C057B}"/>
    <cellStyle name="Note 4 2 2 6" xfId="26751" xr:uid="{19C5174D-4630-42D4-A2BD-903C7BFB9F0A}"/>
    <cellStyle name="Note 4 2 2 6 2" xfId="26752" xr:uid="{E17267B2-4B74-43E6-B5EC-FF35E2067302}"/>
    <cellStyle name="Note 4 2 2 6 3" xfId="26753" xr:uid="{BB413EBD-85F8-4460-8848-B3B49D214642}"/>
    <cellStyle name="Note 4 2 2 6 4" xfId="26754" xr:uid="{EE0371E8-AE08-49B8-A9A4-C03D611AA9A1}"/>
    <cellStyle name="Note 4 2 2 7" xfId="26755" xr:uid="{9FAA1321-2665-4323-A098-3F7778DB40FC}"/>
    <cellStyle name="Note 4 2 2 7 2" xfId="26756" xr:uid="{936B4A36-7D2E-4955-9849-43AA05800FD0}"/>
    <cellStyle name="Note 4 2 2 7 3" xfId="26757" xr:uid="{04426BE0-CD61-49CD-87EF-8D8E48E18A37}"/>
    <cellStyle name="Note 4 2 2 7 4" xfId="26758" xr:uid="{0E22E7C2-027D-4270-8649-37B063070BCD}"/>
    <cellStyle name="Note 4 2 2 8" xfId="26759" xr:uid="{903EEC51-B724-435A-8625-17ED7D0739D8}"/>
    <cellStyle name="Note 4 2 2 8 2" xfId="26760" xr:uid="{C2E9CA1B-EAD7-4339-B9DC-977AEA30F22C}"/>
    <cellStyle name="Note 4 2 2 8 3" xfId="26761" xr:uid="{6BF914D4-8289-4800-B00C-AE35AF28EA3F}"/>
    <cellStyle name="Note 4 2 2 8 4" xfId="26762" xr:uid="{F8048BEF-0B3F-4E16-B8BD-7EECD3F1878E}"/>
    <cellStyle name="Note 4 2 2 9" xfId="26763" xr:uid="{83187B19-4E64-40A0-B2A9-BF287C9560D2}"/>
    <cellStyle name="Note 4 2 2 9 2" xfId="26764" xr:uid="{CFCED3F3-581B-4375-ACC8-B1974E1285E5}"/>
    <cellStyle name="Note 4 2 3" xfId="26765" xr:uid="{E529692E-4782-4348-AC1D-3253EE6404E4}"/>
    <cellStyle name="Note 4 2 3 2" xfId="26766" xr:uid="{93C67A52-5F6D-45A7-BAF4-C6616F95CC2C}"/>
    <cellStyle name="Note 4 2 3 2 2" xfId="26767" xr:uid="{4363D442-08D6-4036-A799-76266946085D}"/>
    <cellStyle name="Note 4 2 3 3" xfId="26768" xr:uid="{C3601CFC-9629-46D6-9DE4-9713325C301C}"/>
    <cellStyle name="Note 4 2 3 4" xfId="26769" xr:uid="{7AB64F09-1DFC-4D98-AB72-86713F40DE45}"/>
    <cellStyle name="Note 4 2 4" xfId="26770" xr:uid="{C9AD8C5A-A913-44A6-B0A3-1A2927833DCA}"/>
    <cellStyle name="Note 4 2 4 2" xfId="26771" xr:uid="{692689AC-97A3-4223-9B7F-182A0BA3E5AB}"/>
    <cellStyle name="Note 4 2 4 3" xfId="26772" xr:uid="{86F3FFFD-F13A-48DB-9557-3C8490E0EE38}"/>
    <cellStyle name="Note 4 2 4 4" xfId="26773" xr:uid="{8A288004-BE82-4D0F-BC7F-F4AC545EFBF9}"/>
    <cellStyle name="Note 4 2 5" xfId="26774" xr:uid="{3DAF1309-B178-4CDC-BC61-F01CB59D193B}"/>
    <cellStyle name="Note 4 2 5 2" xfId="26775" xr:uid="{595EF796-F7F5-4A9A-86AF-88109CE26B77}"/>
    <cellStyle name="Note 4 2 5 3" xfId="26776" xr:uid="{968A60FA-D64E-46E4-9E7C-6BDB3AC79E28}"/>
    <cellStyle name="Note 4 2 5 4" xfId="26777" xr:uid="{A5DA2153-609C-4C1E-AD04-D9233EDF4448}"/>
    <cellStyle name="Note 4 2 6" xfId="26778" xr:uid="{C7F49717-BD71-4BAD-8310-FC894219C986}"/>
    <cellStyle name="Note 4 2 6 2" xfId="26779" xr:uid="{B82771D9-FF8D-4EB8-93C6-3717D99C2ED5}"/>
    <cellStyle name="Note 4 2 6 3" xfId="26780" xr:uid="{95C9447A-70F8-4F84-B4AB-76DF9FAFA44E}"/>
    <cellStyle name="Note 4 2 6 4" xfId="26781" xr:uid="{FF6C22A8-01ED-4621-B2CD-A02D7DD044ED}"/>
    <cellStyle name="Note 4 2 7" xfId="26782" xr:uid="{832068E9-FC09-4175-B656-92C7F920D711}"/>
    <cellStyle name="Note 4 2 7 2" xfId="26783" xr:uid="{8A2AA65E-0EE6-4609-8A8B-028FCECAD44F}"/>
    <cellStyle name="Note 4 2 7 3" xfId="26784" xr:uid="{212E86C4-9766-4940-A380-445816949386}"/>
    <cellStyle name="Note 4 2 7 4" xfId="26785" xr:uid="{7CE9F4EF-E803-470C-9E97-EE32630A32E4}"/>
    <cellStyle name="Note 4 2 8" xfId="26786" xr:uid="{947F3EE1-F901-4080-8764-09E0043EBCA2}"/>
    <cellStyle name="Note 4 2 8 2" xfId="26787" xr:uid="{64026F21-4707-4579-9668-47B2BC345156}"/>
    <cellStyle name="Note 4 2 8 3" xfId="26788" xr:uid="{CD2BB1FA-2A1E-4BF1-9D6C-64EC6FFBE4D6}"/>
    <cellStyle name="Note 4 2 8 4" xfId="26789" xr:uid="{A0491103-06EA-4F88-9B7E-DF48C8EE20B7}"/>
    <cellStyle name="Note 4 2 9" xfId="26790" xr:uid="{28C2E1AF-5F2E-4E13-8C88-FEF8444B5019}"/>
    <cellStyle name="Note 4 2 9 2" xfId="26791" xr:uid="{ED02ECAD-D948-4720-8C0C-F6F128FDA4CF}"/>
    <cellStyle name="Note 4 2 9 3" xfId="26792" xr:uid="{E0A9D543-1487-4420-A880-BABDC3C37154}"/>
    <cellStyle name="Note 4 2 9 4" xfId="26793" xr:uid="{F3A47CCE-B873-448D-AF28-A05A09F3279E}"/>
    <cellStyle name="Note 4 20" xfId="26794" xr:uid="{ADCC717D-EAE1-4FB6-9FAA-0021142C4BF7}"/>
    <cellStyle name="Note 4 20 2" xfId="26795" xr:uid="{1D9D7501-B2B8-4BE8-8E4F-EE72D3F5E0EB}"/>
    <cellStyle name="Note 4 21" xfId="26796" xr:uid="{A088294A-F1B5-492E-BF46-7D98D989BB2F}"/>
    <cellStyle name="Note 4 21 2" xfId="26797" xr:uid="{685A4CA1-B9EA-44A2-95FE-FB3EC50AA5F3}"/>
    <cellStyle name="Note 4 22" xfId="26798" xr:uid="{F706BD4A-0381-468A-AFA7-B4D7CF573F01}"/>
    <cellStyle name="Note 4 23" xfId="26799" xr:uid="{431A4ADF-641E-422F-A74C-AD53B237B751}"/>
    <cellStyle name="Note 4 3" xfId="26800" xr:uid="{DE77C25D-E381-470D-99E1-A613C26C03A4}"/>
    <cellStyle name="Note 4 3 10" xfId="26801" xr:uid="{363130CF-D436-4323-9FCF-AA392AFCCEF9}"/>
    <cellStyle name="Note 4 3 10 2" xfId="26802" xr:uid="{F8DFC693-9281-4D80-AC39-0C83F9ABBBD3}"/>
    <cellStyle name="Note 4 3 11" xfId="26803" xr:uid="{71FF51B0-25D1-4980-B0FA-F3A9C30662EF}"/>
    <cellStyle name="Note 4 3 11 2" xfId="26804" xr:uid="{45166F2E-FBDE-47DD-B729-4E78B266D445}"/>
    <cellStyle name="Note 4 3 12" xfId="26805" xr:uid="{01690145-7503-4C53-9209-AD010B4326FE}"/>
    <cellStyle name="Note 4 3 13" xfId="26806" xr:uid="{B3B40CE5-0E04-416E-BA12-F99F6F6ACEC5}"/>
    <cellStyle name="Note 4 3 2" xfId="26807" xr:uid="{99976B2B-70AC-4E96-907F-B41687E8A275}"/>
    <cellStyle name="Note 4 3 2 10" xfId="26808" xr:uid="{1EA6E66D-9212-4A23-9398-5BBE7DA1E64E}"/>
    <cellStyle name="Note 4 3 2 10 2" xfId="26809" xr:uid="{B98B3BBD-FEC3-453B-ACBF-E7C9D9A60736}"/>
    <cellStyle name="Note 4 3 2 11" xfId="26810" xr:uid="{BE8DE8CB-5B27-4113-B138-6E3189DD9476}"/>
    <cellStyle name="Note 4 3 2 12" xfId="26811" xr:uid="{53509E49-C2A2-4D8D-84FD-7419A1C6FA42}"/>
    <cellStyle name="Note 4 3 2 2" xfId="26812" xr:uid="{9F176A3D-AD3E-4F7B-9DE1-F3851CAEE1B8}"/>
    <cellStyle name="Note 4 3 2 2 2" xfId="26813" xr:uid="{A8D2F401-F2A4-486C-94A6-A3BD9CB7914E}"/>
    <cellStyle name="Note 4 3 2 2 2 2" xfId="26814" xr:uid="{0DA16FF0-5435-43E8-A379-53795DCA6D76}"/>
    <cellStyle name="Note 4 3 2 2 3" xfId="26815" xr:uid="{A0380F6E-1EA1-4BFB-8F3D-ECEC8742B818}"/>
    <cellStyle name="Note 4 3 2 2 4" xfId="26816" xr:uid="{A9EAFE06-F7C5-4ADD-A1F1-137DA556CBC5}"/>
    <cellStyle name="Note 4 3 2 3" xfId="26817" xr:uid="{7EF2B24F-DD5E-44A7-BC89-5DCC2E81CB3A}"/>
    <cellStyle name="Note 4 3 2 3 2" xfId="26818" xr:uid="{C14DB314-172D-4284-B4CC-2733B736EC7C}"/>
    <cellStyle name="Note 4 3 2 3 3" xfId="26819" xr:uid="{1AD0B583-2B26-4A55-81B4-2520468C2807}"/>
    <cellStyle name="Note 4 3 2 3 4" xfId="26820" xr:uid="{22828FDF-1789-4C66-89B6-AEC4E9DA5C04}"/>
    <cellStyle name="Note 4 3 2 4" xfId="26821" xr:uid="{F733CAFD-244D-4F15-8742-93D980251D31}"/>
    <cellStyle name="Note 4 3 2 4 2" xfId="26822" xr:uid="{2E2E038B-C971-4E48-AF7F-6A68DE1C071D}"/>
    <cellStyle name="Note 4 3 2 4 3" xfId="26823" xr:uid="{97C6E43A-42D7-453C-B86C-1D4970768E2A}"/>
    <cellStyle name="Note 4 3 2 4 4" xfId="26824" xr:uid="{54D5B570-CFF7-491B-B124-FA60EA324070}"/>
    <cellStyle name="Note 4 3 2 5" xfId="26825" xr:uid="{117639E4-7236-4EDF-B85F-3B7891216959}"/>
    <cellStyle name="Note 4 3 2 5 2" xfId="26826" xr:uid="{30EF4B74-42E7-41F4-A981-2EFFFB1F58D9}"/>
    <cellStyle name="Note 4 3 2 5 3" xfId="26827" xr:uid="{DBDF6B01-D8B6-48CF-B90B-491C2F9AFB7A}"/>
    <cellStyle name="Note 4 3 2 5 4" xfId="26828" xr:uid="{56467AA9-A5A7-4729-9FC9-C174AF938B3F}"/>
    <cellStyle name="Note 4 3 2 6" xfId="26829" xr:uid="{CB7AFFAD-A361-40D0-A66A-340846B90036}"/>
    <cellStyle name="Note 4 3 2 6 2" xfId="26830" xr:uid="{718A4171-4DA0-4340-9FD4-80CA2E364DC7}"/>
    <cellStyle name="Note 4 3 2 6 3" xfId="26831" xr:uid="{5C888462-0C36-479A-BB9C-9F286619E5E6}"/>
    <cellStyle name="Note 4 3 2 6 4" xfId="26832" xr:uid="{EDAD9A0F-0994-4026-9BA1-711EA7D55494}"/>
    <cellStyle name="Note 4 3 2 7" xfId="26833" xr:uid="{D516B7B6-267E-41E2-AC8A-F28E3AED636D}"/>
    <cellStyle name="Note 4 3 2 7 2" xfId="26834" xr:uid="{87E173BE-10AC-489A-B682-96C561D1CFBC}"/>
    <cellStyle name="Note 4 3 2 7 3" xfId="26835" xr:uid="{D9ED5F34-0796-40F0-8BCA-E99F960D966D}"/>
    <cellStyle name="Note 4 3 2 7 4" xfId="26836" xr:uid="{A85ACFC7-81CC-4D94-AC14-42FA26326563}"/>
    <cellStyle name="Note 4 3 2 8" xfId="26837" xr:uid="{50C9F2D2-193F-4835-A433-CF9A8FDAEA4C}"/>
    <cellStyle name="Note 4 3 2 8 2" xfId="26838" xr:uid="{E8DF4A61-3451-4DEC-8EEB-07349C6A7006}"/>
    <cellStyle name="Note 4 3 2 8 3" xfId="26839" xr:uid="{E82FEEBD-0D0D-47AF-9FB0-72911AF5CF03}"/>
    <cellStyle name="Note 4 3 2 8 4" xfId="26840" xr:uid="{F6A59CF2-4202-412B-A22C-B9FAA351A880}"/>
    <cellStyle name="Note 4 3 2 9" xfId="26841" xr:uid="{631D28FC-DB9A-4035-AE9A-2FF9CA84F819}"/>
    <cellStyle name="Note 4 3 2 9 2" xfId="26842" xr:uid="{618E4054-24DE-4A96-99C8-8A13508767F9}"/>
    <cellStyle name="Note 4 3 3" xfId="26843" xr:uid="{95726C89-DEFB-4C2E-99FC-8364CF9A53A3}"/>
    <cellStyle name="Note 4 3 3 2" xfId="26844" xr:uid="{E0C87AF5-A594-43F8-AE09-7B436D6BAD03}"/>
    <cellStyle name="Note 4 3 3 2 2" xfId="26845" xr:uid="{447A63A1-4F89-4D84-8769-F5D9A5A08FE0}"/>
    <cellStyle name="Note 4 3 3 3" xfId="26846" xr:uid="{66F6F62A-AD63-42EC-902B-AA15A9BB08FE}"/>
    <cellStyle name="Note 4 3 3 4" xfId="26847" xr:uid="{B2743379-FD5C-4AA0-AB46-DCC33AE5F08A}"/>
    <cellStyle name="Note 4 3 4" xfId="26848" xr:uid="{9B584FDA-1F11-4CEE-A7C5-2A45682C44FF}"/>
    <cellStyle name="Note 4 3 4 2" xfId="26849" xr:uid="{DC5F83E5-2ABD-4697-8E0D-122F8773D280}"/>
    <cellStyle name="Note 4 3 4 3" xfId="26850" xr:uid="{D1521798-67CF-4E6D-8DDF-6BB35FAEFDC9}"/>
    <cellStyle name="Note 4 3 4 4" xfId="26851" xr:uid="{54AA14F8-C197-4DAC-99B1-A989D9CE2091}"/>
    <cellStyle name="Note 4 3 5" xfId="26852" xr:uid="{0F512281-DB5E-436C-800A-2628AFD674AC}"/>
    <cellStyle name="Note 4 3 5 2" xfId="26853" xr:uid="{5F7E8909-51AE-4BA4-A8B4-2DAE473263D2}"/>
    <cellStyle name="Note 4 3 5 3" xfId="26854" xr:uid="{06748E04-0C42-4820-85BD-168352352977}"/>
    <cellStyle name="Note 4 3 5 4" xfId="26855" xr:uid="{F5B15148-473C-447D-8D29-44EA6081F359}"/>
    <cellStyle name="Note 4 3 6" xfId="26856" xr:uid="{1CFDAAB6-58E8-4FEA-ACD2-C834B0B11B1B}"/>
    <cellStyle name="Note 4 3 6 2" xfId="26857" xr:uid="{B0EEA931-F4E7-4E05-93EB-43FAAC7E37A9}"/>
    <cellStyle name="Note 4 3 6 3" xfId="26858" xr:uid="{3546D2AA-7C72-4C85-A511-424472E7D7C2}"/>
    <cellStyle name="Note 4 3 6 4" xfId="26859" xr:uid="{CB036621-D0CA-41EB-922B-9B5EC6B3B1BB}"/>
    <cellStyle name="Note 4 3 7" xfId="26860" xr:uid="{6A79E12D-FCCC-4BAE-9ABC-CC4B63CD4237}"/>
    <cellStyle name="Note 4 3 7 2" xfId="26861" xr:uid="{DD1D964F-C607-4100-99E4-D3721F2FD0A8}"/>
    <cellStyle name="Note 4 3 7 3" xfId="26862" xr:uid="{C7EC3DD5-7F6D-4A1B-82FE-2A1EFB168948}"/>
    <cellStyle name="Note 4 3 7 4" xfId="26863" xr:uid="{26F04373-C918-4762-B8D6-704DE9586FC3}"/>
    <cellStyle name="Note 4 3 8" xfId="26864" xr:uid="{ACC12B18-5977-406F-8197-0C2B925F0171}"/>
    <cellStyle name="Note 4 3 8 2" xfId="26865" xr:uid="{D5665C1D-6852-4474-B033-6D10B2B7DDEC}"/>
    <cellStyle name="Note 4 3 8 3" xfId="26866" xr:uid="{92B31C36-D717-4728-8B9F-7A81287693C3}"/>
    <cellStyle name="Note 4 3 8 4" xfId="26867" xr:uid="{1D54110B-13E1-4FB0-848C-F61E5C11C5D3}"/>
    <cellStyle name="Note 4 3 9" xfId="26868" xr:uid="{6CBE84C6-10A5-4B94-B84B-1D01F7C3C16D}"/>
    <cellStyle name="Note 4 3 9 2" xfId="26869" xr:uid="{B8C6F73F-E33F-4209-A70B-DC54EFF26F25}"/>
    <cellStyle name="Note 4 3 9 3" xfId="26870" xr:uid="{4167546C-FE3D-4D52-945C-47899C9820A8}"/>
    <cellStyle name="Note 4 3 9 4" xfId="26871" xr:uid="{D8C0EBE8-0EDD-433D-93E6-430F780159B3}"/>
    <cellStyle name="Note 4 3_ELC_final" xfId="26872" xr:uid="{796F69D6-55BA-44C9-80E3-2A286F99A95A}"/>
    <cellStyle name="Note 4 4" xfId="26873" xr:uid="{3CE8A238-3114-4BA7-9B9C-7A3525F2C528}"/>
    <cellStyle name="Note 4 4 10" xfId="26874" xr:uid="{865E9147-C0EA-4F28-8916-CB162AED9F42}"/>
    <cellStyle name="Note 4 4 10 2" xfId="26875" xr:uid="{812397DF-EB9F-480C-B3F1-6F744C7DCE1C}"/>
    <cellStyle name="Note 4 4 11" xfId="26876" xr:uid="{1AC8FF04-75D8-4A5D-AE64-AE036F1B311B}"/>
    <cellStyle name="Note 4 4 11 2" xfId="26877" xr:uid="{5DE43E12-7F79-41F6-9F60-F72A21181CCA}"/>
    <cellStyle name="Note 4 4 12" xfId="26878" xr:uid="{BA99DDD8-E547-4EE7-A8A4-16A2002DAC26}"/>
    <cellStyle name="Note 4 4 13" xfId="26879" xr:uid="{923F93AA-DCDE-4224-B249-CE2019290D29}"/>
    <cellStyle name="Note 4 4 2" xfId="26880" xr:uid="{D486FE2D-BCA1-4504-8065-0A6767F67EE8}"/>
    <cellStyle name="Note 4 4 2 10" xfId="26881" xr:uid="{BEEB4A38-C9E6-4CAE-A668-15B0084834CD}"/>
    <cellStyle name="Note 4 4 2 10 2" xfId="26882" xr:uid="{0EAD12F3-6DC0-4BCC-BE3E-1D91DCE2B2BB}"/>
    <cellStyle name="Note 4 4 2 11" xfId="26883" xr:uid="{EFB39880-D425-46EF-AEA1-263CE19C2AF9}"/>
    <cellStyle name="Note 4 4 2 2" xfId="26884" xr:uid="{B8D71F84-CAB8-44CF-8CEC-9EA349D80A6E}"/>
    <cellStyle name="Note 4 4 2 2 2" xfId="26885" xr:uid="{C7A91B46-A119-488D-B839-3A01BA6B0CBB}"/>
    <cellStyle name="Note 4 4 2 2 2 2" xfId="26886" xr:uid="{AA0D258A-EC61-47DE-950B-831A738D74F7}"/>
    <cellStyle name="Note 4 4 2 2 3" xfId="26887" xr:uid="{05F22648-A116-4A3D-9CE4-C711B3B71DE2}"/>
    <cellStyle name="Note 4 4 2 2 4" xfId="26888" xr:uid="{5D56398E-20EC-4548-89EB-4B49B2B80630}"/>
    <cellStyle name="Note 4 4 2 3" xfId="26889" xr:uid="{B2FAD852-D288-4063-AD77-06FFA224E77A}"/>
    <cellStyle name="Note 4 4 2 3 2" xfId="26890" xr:uid="{904B0F2C-8423-4F40-BC80-7759B754D28F}"/>
    <cellStyle name="Note 4 4 2 3 3" xfId="26891" xr:uid="{767B6BA4-6B06-4F73-840A-07E2DBACBA7B}"/>
    <cellStyle name="Note 4 4 2 3 4" xfId="26892" xr:uid="{5EC4075D-4CCA-408D-9E9D-87AE64623068}"/>
    <cellStyle name="Note 4 4 2 4" xfId="26893" xr:uid="{FA37716E-CE62-4768-8977-9841D8C00C21}"/>
    <cellStyle name="Note 4 4 2 4 2" xfId="26894" xr:uid="{5B759211-2A96-40E4-9B21-6408D35B94C3}"/>
    <cellStyle name="Note 4 4 2 4 3" xfId="26895" xr:uid="{CA5CBCB3-A90A-4559-8CE8-A6063B36FD82}"/>
    <cellStyle name="Note 4 4 2 4 4" xfId="26896" xr:uid="{24F8374A-DE72-4970-ABF5-25E523FBD15E}"/>
    <cellStyle name="Note 4 4 2 5" xfId="26897" xr:uid="{CF3963D5-7574-47B4-A930-90254BA8FF7F}"/>
    <cellStyle name="Note 4 4 2 5 2" xfId="26898" xr:uid="{2C246956-1CE7-4EF2-AD8D-B04D399AA9B3}"/>
    <cellStyle name="Note 4 4 2 5 3" xfId="26899" xr:uid="{7B751CDE-E15F-4856-9AE9-848D8B121D9E}"/>
    <cellStyle name="Note 4 4 2 5 4" xfId="26900" xr:uid="{3B5A1B41-5F76-4BB5-8133-2C7822E64DFB}"/>
    <cellStyle name="Note 4 4 2 6" xfId="26901" xr:uid="{1CF308A3-C6BE-4BB8-A7C2-CB9F22F22A14}"/>
    <cellStyle name="Note 4 4 2 6 2" xfId="26902" xr:uid="{93ABFD20-D626-4BB8-A9AF-E24EF63C7B50}"/>
    <cellStyle name="Note 4 4 2 6 3" xfId="26903" xr:uid="{90F3EC1F-AF69-4146-BDC5-3BE099CB2500}"/>
    <cellStyle name="Note 4 4 2 6 4" xfId="26904" xr:uid="{E92A1FF2-CFB9-45DC-AD9B-3D5AB2B12B0A}"/>
    <cellStyle name="Note 4 4 2 7" xfId="26905" xr:uid="{3D443982-7EAB-498B-9F4C-AD6724C2783C}"/>
    <cellStyle name="Note 4 4 2 7 2" xfId="26906" xr:uid="{56331CEA-1248-41ED-A0EF-6652CD8AEC55}"/>
    <cellStyle name="Note 4 4 2 7 3" xfId="26907" xr:uid="{8E36517F-58B2-4F95-9FC9-95E182A49003}"/>
    <cellStyle name="Note 4 4 2 7 4" xfId="26908" xr:uid="{EE867615-258F-47D2-BF1C-F8CC0E1F01AC}"/>
    <cellStyle name="Note 4 4 2 8" xfId="26909" xr:uid="{32EB45C2-53E9-438E-B8E4-09EA630D9179}"/>
    <cellStyle name="Note 4 4 2 8 2" xfId="26910" xr:uid="{88E928AE-75EA-4581-AA18-D8E05837FA9A}"/>
    <cellStyle name="Note 4 4 2 8 3" xfId="26911" xr:uid="{61E7D675-39E9-4814-9C8A-392EF63F0C62}"/>
    <cellStyle name="Note 4 4 2 8 4" xfId="26912" xr:uid="{97A3D32C-6499-4BD3-AB85-16BC881FE383}"/>
    <cellStyle name="Note 4 4 2 9" xfId="26913" xr:uid="{E9D24BCB-2A0C-4D1D-81ED-62BE5FDEEBF8}"/>
    <cellStyle name="Note 4 4 2 9 2" xfId="26914" xr:uid="{F517F009-4E1B-482E-9640-0DC69353749C}"/>
    <cellStyle name="Note 4 4 3" xfId="26915" xr:uid="{B69B700F-03D6-4B08-AF8B-EE2C791212AD}"/>
    <cellStyle name="Note 4 4 3 2" xfId="26916" xr:uid="{0557D638-FA12-4264-9653-C8B8EB16C4CC}"/>
    <cellStyle name="Note 4 4 3 2 2" xfId="26917" xr:uid="{AD248DFA-06D7-4E0B-BD02-AD0BB723A244}"/>
    <cellStyle name="Note 4 4 3 3" xfId="26918" xr:uid="{70C484A6-F540-422F-95EE-6EC3614308A4}"/>
    <cellStyle name="Note 4 4 3 4" xfId="26919" xr:uid="{62AF634F-B8EE-47DB-8B55-A082004F379C}"/>
    <cellStyle name="Note 4 4 4" xfId="26920" xr:uid="{64FDFCB6-A5D5-4763-A646-6BD7143FA384}"/>
    <cellStyle name="Note 4 4 4 2" xfId="26921" xr:uid="{6CAF411C-534C-45B2-8573-444049F199DA}"/>
    <cellStyle name="Note 4 4 4 3" xfId="26922" xr:uid="{028338FA-06E8-4FDE-BE7B-EF0986BCEC78}"/>
    <cellStyle name="Note 4 4 4 4" xfId="26923" xr:uid="{E3EFA5B6-F15D-44B9-94E9-40A25B40C140}"/>
    <cellStyle name="Note 4 4 5" xfId="26924" xr:uid="{2EA5E346-1158-4902-A39A-B22234EFB2ED}"/>
    <cellStyle name="Note 4 4 5 2" xfId="26925" xr:uid="{1FC4AB09-69AF-4FB8-B664-FF9127EE2B7F}"/>
    <cellStyle name="Note 4 4 5 3" xfId="26926" xr:uid="{E20CD0D0-07BA-4783-9D64-CA0CE4A91A58}"/>
    <cellStyle name="Note 4 4 5 4" xfId="26927" xr:uid="{45054238-C8B0-4E83-8A83-E0F80788A14E}"/>
    <cellStyle name="Note 4 4 6" xfId="26928" xr:uid="{11ADA1EB-CD0B-4DB4-8577-CE7CB29C0F73}"/>
    <cellStyle name="Note 4 4 6 2" xfId="26929" xr:uid="{87C13868-7725-44DB-8BF8-734442AE93E5}"/>
    <cellStyle name="Note 4 4 6 3" xfId="26930" xr:uid="{28C93183-703D-4AAF-BA33-0E83DE89836D}"/>
    <cellStyle name="Note 4 4 6 4" xfId="26931" xr:uid="{F95DB206-F85A-468A-90ED-925DAAF6ADE0}"/>
    <cellStyle name="Note 4 4 7" xfId="26932" xr:uid="{5180F51D-1305-48B4-B5B3-19D88C562609}"/>
    <cellStyle name="Note 4 4 7 2" xfId="26933" xr:uid="{24D2B9EA-F006-4CA6-BA4C-D88E17DBA39A}"/>
    <cellStyle name="Note 4 4 7 3" xfId="26934" xr:uid="{8A101541-659A-4A43-9DCC-9F1FDFC47899}"/>
    <cellStyle name="Note 4 4 7 4" xfId="26935" xr:uid="{1F7AB0CA-C797-4725-A7AF-CE12BD530AE8}"/>
    <cellStyle name="Note 4 4 8" xfId="26936" xr:uid="{24F2ABB5-94EC-4FC4-86D6-3CD9D62FDBE6}"/>
    <cellStyle name="Note 4 4 8 2" xfId="26937" xr:uid="{1BB91AF9-6931-4749-9EDF-4C38AF0C41B2}"/>
    <cellStyle name="Note 4 4 8 3" xfId="26938" xr:uid="{6D39663D-0715-4EEE-8C4E-0B01337A58CA}"/>
    <cellStyle name="Note 4 4 8 4" xfId="26939" xr:uid="{96348796-1770-4F7A-B1CE-631AB55D8F3D}"/>
    <cellStyle name="Note 4 4 9" xfId="26940" xr:uid="{4B98102A-8986-40A1-8DEA-FDCF03848299}"/>
    <cellStyle name="Note 4 4 9 2" xfId="26941" xr:uid="{15A7B86C-271A-4D26-A8B0-EA71C1E17B45}"/>
    <cellStyle name="Note 4 4 9 3" xfId="26942" xr:uid="{8CE9CC84-A483-486D-99AB-E2DCBAEA7373}"/>
    <cellStyle name="Note 4 4 9 4" xfId="26943" xr:uid="{6F845656-AE1C-4AC4-B790-6BE939E4E6D5}"/>
    <cellStyle name="Note 4 5" xfId="26944" xr:uid="{7D3F0BDB-07CD-483D-B11F-1370F9F24613}"/>
    <cellStyle name="Note 4 5 10" xfId="26945" xr:uid="{65C83380-55E7-4453-95AA-FF0594B86911}"/>
    <cellStyle name="Note 4 5 10 2" xfId="26946" xr:uid="{62AF6CCE-A97E-47F2-B652-6E3C092B18E0}"/>
    <cellStyle name="Note 4 5 11" xfId="26947" xr:uid="{2D9673C6-D807-451F-9442-5C6E14C8C489}"/>
    <cellStyle name="Note 4 5 11 2" xfId="26948" xr:uid="{433732F8-0FF5-4E0E-8100-02A0131CCF4B}"/>
    <cellStyle name="Note 4 5 12" xfId="26949" xr:uid="{B66AAEC1-5CD6-42E6-9025-11835679F0AE}"/>
    <cellStyle name="Note 4 5 2" xfId="26950" xr:uid="{3A184B59-3FFB-43CF-A5BB-ED1DA7315BCC}"/>
    <cellStyle name="Note 4 5 2 10" xfId="26951" xr:uid="{E3C45317-2629-42AE-B66A-22A4EA5EC87F}"/>
    <cellStyle name="Note 4 5 2 10 2" xfId="26952" xr:uid="{ED68E7B2-10C8-4286-96A5-9F09AE4DA872}"/>
    <cellStyle name="Note 4 5 2 11" xfId="26953" xr:uid="{80E049E5-6877-4AE1-A54A-6F1CFF26B900}"/>
    <cellStyle name="Note 4 5 2 2" xfId="26954" xr:uid="{40564611-487A-4387-95DB-3880536AC895}"/>
    <cellStyle name="Note 4 5 2 2 2" xfId="26955" xr:uid="{41A15916-68E7-4C16-A7BA-6B9864C3D0A4}"/>
    <cellStyle name="Note 4 5 2 2 2 2" xfId="26956" xr:uid="{136B8549-B181-452F-980C-32427FFEBDBA}"/>
    <cellStyle name="Note 4 5 2 2 3" xfId="26957" xr:uid="{65D0CCC9-2D9D-46F4-A8BF-1426F153C01F}"/>
    <cellStyle name="Note 4 5 2 2 4" xfId="26958" xr:uid="{3E69E3AD-7F35-42FE-964C-79D1210B57EA}"/>
    <cellStyle name="Note 4 5 2 3" xfId="26959" xr:uid="{2E3DA877-10C8-4CF5-AAE4-D56FD9F3BF36}"/>
    <cellStyle name="Note 4 5 2 3 2" xfId="26960" xr:uid="{E0EFF0F9-9994-424F-A682-7C85CAF90724}"/>
    <cellStyle name="Note 4 5 2 3 3" xfId="26961" xr:uid="{5F9D9F4E-7B29-4D03-9732-A72D55A06120}"/>
    <cellStyle name="Note 4 5 2 3 4" xfId="26962" xr:uid="{2EA61401-CEF8-475B-9AF6-78D3F15C5F4E}"/>
    <cellStyle name="Note 4 5 2 4" xfId="26963" xr:uid="{E88F0907-C0C4-4C52-A5CF-D3E04544FF53}"/>
    <cellStyle name="Note 4 5 2 4 2" xfId="26964" xr:uid="{2029F8A0-0E33-4143-9E84-E518CFD3BB64}"/>
    <cellStyle name="Note 4 5 2 4 3" xfId="26965" xr:uid="{B6B86C62-1266-4D8F-A111-D067DC0E972B}"/>
    <cellStyle name="Note 4 5 2 4 4" xfId="26966" xr:uid="{FDC78F01-CD0F-4C64-A567-ADDB9F461613}"/>
    <cellStyle name="Note 4 5 2 5" xfId="26967" xr:uid="{3A227700-30AB-44AA-BAF0-9EFD265DCD2F}"/>
    <cellStyle name="Note 4 5 2 5 2" xfId="26968" xr:uid="{7C5D4F2C-3175-4352-90D5-D81E0B2FF030}"/>
    <cellStyle name="Note 4 5 2 5 3" xfId="26969" xr:uid="{671AAE2A-E9A0-47B3-B6E5-4412BA1E7C41}"/>
    <cellStyle name="Note 4 5 2 5 4" xfId="26970" xr:uid="{CA19D6A4-C61E-4966-AE8B-13601C1A3DDE}"/>
    <cellStyle name="Note 4 5 2 6" xfId="26971" xr:uid="{70F5A0A3-2E65-434C-BD6A-C5470A11B2EB}"/>
    <cellStyle name="Note 4 5 2 6 2" xfId="26972" xr:uid="{3B75F979-1147-41F9-B2D1-04EEC5A3A5B2}"/>
    <cellStyle name="Note 4 5 2 6 3" xfId="26973" xr:uid="{22526B2E-77D1-4160-B3FB-C6BA033EF99F}"/>
    <cellStyle name="Note 4 5 2 6 4" xfId="26974" xr:uid="{F2BCB612-57AA-4D4A-9954-8CA235B2C14E}"/>
    <cellStyle name="Note 4 5 2 7" xfId="26975" xr:uid="{FB61B69C-BB43-4865-81AD-F3366F11B386}"/>
    <cellStyle name="Note 4 5 2 7 2" xfId="26976" xr:uid="{FC41ABDD-FB83-4E86-AB01-2B6D7C5981B6}"/>
    <cellStyle name="Note 4 5 2 7 3" xfId="26977" xr:uid="{CBF94BE8-7EB9-4A97-8D78-FE9CBC91D9EB}"/>
    <cellStyle name="Note 4 5 2 7 4" xfId="26978" xr:uid="{03D1C594-262C-4915-A906-E4276D3AC913}"/>
    <cellStyle name="Note 4 5 2 8" xfId="26979" xr:uid="{A41E6EDE-50B2-4314-91FA-F8927067BAEE}"/>
    <cellStyle name="Note 4 5 2 8 2" xfId="26980" xr:uid="{D220B876-9898-4DB7-AF05-CBEE753AD288}"/>
    <cellStyle name="Note 4 5 2 8 3" xfId="26981" xr:uid="{F2B3F055-5F0D-4951-B2FC-D435547DABDC}"/>
    <cellStyle name="Note 4 5 2 8 4" xfId="26982" xr:uid="{49DE7C88-CC88-4064-899F-F49A4CC47B02}"/>
    <cellStyle name="Note 4 5 2 9" xfId="26983" xr:uid="{94899E57-9E2D-4EB3-AB0F-8339C3E1B93D}"/>
    <cellStyle name="Note 4 5 2 9 2" xfId="26984" xr:uid="{6977B183-1CE5-4399-81E1-09011AA32F2F}"/>
    <cellStyle name="Note 4 5 3" xfId="26985" xr:uid="{2F20B71B-6C56-4065-9E75-A0B3899A1785}"/>
    <cellStyle name="Note 4 5 3 2" xfId="26986" xr:uid="{66DFDB67-4245-4A4F-8395-B9C5E4AFFB7E}"/>
    <cellStyle name="Note 4 5 3 2 2" xfId="26987" xr:uid="{E0026448-4B94-46CD-B1C2-E53CC13D9427}"/>
    <cellStyle name="Note 4 5 3 3" xfId="26988" xr:uid="{242F8A48-57AA-4EE9-A7A6-9F74C65E31F2}"/>
    <cellStyle name="Note 4 5 3 4" xfId="26989" xr:uid="{5E28BC25-87FF-406F-A60F-E4FBD6F942D3}"/>
    <cellStyle name="Note 4 5 4" xfId="26990" xr:uid="{9B1A080C-02DE-4419-AEFF-A978EBE0E4CA}"/>
    <cellStyle name="Note 4 5 4 2" xfId="26991" xr:uid="{31855FB4-9718-40BA-A69C-AEA4BA9EBAA2}"/>
    <cellStyle name="Note 4 5 4 3" xfId="26992" xr:uid="{D66EC95F-827F-4092-9E40-CFEF7AB6F70A}"/>
    <cellStyle name="Note 4 5 4 4" xfId="26993" xr:uid="{7DDC2676-CE04-4ABE-92B5-76DFF71132C8}"/>
    <cellStyle name="Note 4 5 5" xfId="26994" xr:uid="{021B88C5-09E9-4AC8-8B35-5B9280A91294}"/>
    <cellStyle name="Note 4 5 5 2" xfId="26995" xr:uid="{0908C7C9-18DA-4921-999D-56C876AB5E21}"/>
    <cellStyle name="Note 4 5 5 3" xfId="26996" xr:uid="{6644B0FE-3A69-492A-87E2-821F7A93E86B}"/>
    <cellStyle name="Note 4 5 5 4" xfId="26997" xr:uid="{E1FDCC00-E94E-4D6F-A329-F30F99F8AFE2}"/>
    <cellStyle name="Note 4 5 6" xfId="26998" xr:uid="{5CDA575E-DAA7-4A02-87DA-140E75658F53}"/>
    <cellStyle name="Note 4 5 6 2" xfId="26999" xr:uid="{73EF42FC-3266-406D-A92E-9C5AEF27D2F1}"/>
    <cellStyle name="Note 4 5 6 3" xfId="27000" xr:uid="{35199DF5-CF3E-42BF-895D-BA1D2EBFC5FF}"/>
    <cellStyle name="Note 4 5 6 4" xfId="27001" xr:uid="{E666BB03-D021-4931-9945-804C60B84542}"/>
    <cellStyle name="Note 4 5 7" xfId="27002" xr:uid="{F7D1990C-6A33-4392-8954-29DA916D415F}"/>
    <cellStyle name="Note 4 5 7 2" xfId="27003" xr:uid="{CD1F6264-220B-4F12-B528-98D40EE14B8B}"/>
    <cellStyle name="Note 4 5 7 3" xfId="27004" xr:uid="{3BC2F17A-40C9-45AA-ACC5-2AA920BE7A9A}"/>
    <cellStyle name="Note 4 5 7 4" xfId="27005" xr:uid="{5FB19071-DAFD-4453-93EB-1DF80B9D059A}"/>
    <cellStyle name="Note 4 5 8" xfId="27006" xr:uid="{A97D69FC-0E91-450D-AC29-6612AB6E62A6}"/>
    <cellStyle name="Note 4 5 8 2" xfId="27007" xr:uid="{5B6CB2C3-470E-4945-830E-86AB4F8A5A31}"/>
    <cellStyle name="Note 4 5 8 3" xfId="27008" xr:uid="{B697696B-CAE5-4F29-B1CB-9492117168EA}"/>
    <cellStyle name="Note 4 5 8 4" xfId="27009" xr:uid="{06A28D79-2801-40C1-92F5-9811AD4558E8}"/>
    <cellStyle name="Note 4 5 9" xfId="27010" xr:uid="{D68C6F0E-124D-43C5-A191-D345F12CBDB6}"/>
    <cellStyle name="Note 4 5 9 2" xfId="27011" xr:uid="{F05CF8D7-435E-4BBF-A7BA-E6EE2E6FA6F5}"/>
    <cellStyle name="Note 4 5 9 3" xfId="27012" xr:uid="{D6FCC62B-86A4-4137-BF63-48CD9AD05D15}"/>
    <cellStyle name="Note 4 5 9 4" xfId="27013" xr:uid="{7CE94D5B-5601-4ED9-B7A7-7D0EFA9D5DBF}"/>
    <cellStyle name="Note 4 6" xfId="27014" xr:uid="{23BD611F-03C2-4CB3-A17D-EA582541343D}"/>
    <cellStyle name="Note 4 6 10" xfId="27015" xr:uid="{8363E6DC-0B88-45BE-94A1-0CC0804C6726}"/>
    <cellStyle name="Note 4 6 10 2" xfId="27016" xr:uid="{7A37B34C-167A-4A50-98CA-41BB86CE0672}"/>
    <cellStyle name="Note 4 6 11" xfId="27017" xr:uid="{4622D7FB-D008-4FFE-8BCA-7417A5BF7311}"/>
    <cellStyle name="Note 4 6 11 2" xfId="27018" xr:uid="{5FFA079E-BECD-4F07-9BE9-DFD3E0B6B7D5}"/>
    <cellStyle name="Note 4 6 12" xfId="27019" xr:uid="{70F3D876-F84A-4EE6-A39D-8288D31C925B}"/>
    <cellStyle name="Note 4 6 2" xfId="27020" xr:uid="{61EB7924-D27B-4351-B6EB-F1D54A51DFBC}"/>
    <cellStyle name="Note 4 6 2 10" xfId="27021" xr:uid="{62010114-F880-4007-BBFC-59AC2C855ABA}"/>
    <cellStyle name="Note 4 6 2 10 2" xfId="27022" xr:uid="{A123D8DF-A727-44E6-ACB2-24E02574F4C2}"/>
    <cellStyle name="Note 4 6 2 11" xfId="27023" xr:uid="{EFE36A52-4F88-4D61-B46F-3FB016780F7B}"/>
    <cellStyle name="Note 4 6 2 2" xfId="27024" xr:uid="{9C2683D7-CC4A-470F-BEB6-C969BEE3F813}"/>
    <cellStyle name="Note 4 6 2 2 2" xfId="27025" xr:uid="{F83D9080-8519-4298-B070-C8768414F08C}"/>
    <cellStyle name="Note 4 6 2 2 2 2" xfId="27026" xr:uid="{6CB327C5-EE1B-481F-8364-9AA8125789B3}"/>
    <cellStyle name="Note 4 6 2 2 3" xfId="27027" xr:uid="{E5B7CD6F-DBED-46D4-9BFA-001E83230802}"/>
    <cellStyle name="Note 4 6 2 2 4" xfId="27028" xr:uid="{42D5408F-C177-4690-B5DE-EB8981F4D991}"/>
    <cellStyle name="Note 4 6 2 3" xfId="27029" xr:uid="{8A745AFE-D4F4-4DB1-A74E-2C046364E8C6}"/>
    <cellStyle name="Note 4 6 2 3 2" xfId="27030" xr:uid="{0C2DB2BF-D217-4DCB-8CD5-0DD26BB1EAA8}"/>
    <cellStyle name="Note 4 6 2 3 3" xfId="27031" xr:uid="{528D7E30-07C5-4C9E-B122-E0FCAF881008}"/>
    <cellStyle name="Note 4 6 2 3 4" xfId="27032" xr:uid="{DC2474ED-325E-4DBF-B5C7-DECF98D5D921}"/>
    <cellStyle name="Note 4 6 2 4" xfId="27033" xr:uid="{66EA7A97-31B7-47C4-9F27-B52FB1253DE1}"/>
    <cellStyle name="Note 4 6 2 4 2" xfId="27034" xr:uid="{B759811F-6F72-40D4-B281-32DA88639BA3}"/>
    <cellStyle name="Note 4 6 2 4 3" xfId="27035" xr:uid="{1AD8F950-9C87-4373-833F-1C81C93C4CBA}"/>
    <cellStyle name="Note 4 6 2 4 4" xfId="27036" xr:uid="{641D5CA7-414D-48E5-A127-5AA6B0FD5B8B}"/>
    <cellStyle name="Note 4 6 2 5" xfId="27037" xr:uid="{8318F1AF-000C-41C8-91C6-01DD7ADEA065}"/>
    <cellStyle name="Note 4 6 2 5 2" xfId="27038" xr:uid="{809E6A54-1542-4A8B-A061-EA84772CD092}"/>
    <cellStyle name="Note 4 6 2 5 3" xfId="27039" xr:uid="{D00C804B-9AA5-41F1-B413-79735A4C9607}"/>
    <cellStyle name="Note 4 6 2 5 4" xfId="27040" xr:uid="{467676B9-F44A-4A13-A652-CCB953548AE8}"/>
    <cellStyle name="Note 4 6 2 6" xfId="27041" xr:uid="{FFC41FC3-AD50-4D6A-B3F9-E730FADF8678}"/>
    <cellStyle name="Note 4 6 2 6 2" xfId="27042" xr:uid="{5A97FF35-6CC4-44C0-A056-AC5E1E9F700E}"/>
    <cellStyle name="Note 4 6 2 6 3" xfId="27043" xr:uid="{0CC170E9-D710-4ACA-AC76-A80A70708002}"/>
    <cellStyle name="Note 4 6 2 6 4" xfId="27044" xr:uid="{2B505EF9-D49A-487B-ABC4-B76F6219251B}"/>
    <cellStyle name="Note 4 6 2 7" xfId="27045" xr:uid="{AD902EF0-CB8D-42FE-A075-FBC85CC72885}"/>
    <cellStyle name="Note 4 6 2 7 2" xfId="27046" xr:uid="{A55303B0-7F8B-42F3-91BC-8561FBC53D26}"/>
    <cellStyle name="Note 4 6 2 7 3" xfId="27047" xr:uid="{DE4EE06A-98A9-44E5-A1B2-E39AA006324A}"/>
    <cellStyle name="Note 4 6 2 7 4" xfId="27048" xr:uid="{C691A628-2DC4-4AAB-A79D-804EC2B765C3}"/>
    <cellStyle name="Note 4 6 2 8" xfId="27049" xr:uid="{A7C6F2C9-BF4D-4173-A73B-91B2B7EF6441}"/>
    <cellStyle name="Note 4 6 2 8 2" xfId="27050" xr:uid="{3584A775-ED08-4BC6-AC65-BF42A6DAE8E2}"/>
    <cellStyle name="Note 4 6 2 8 3" xfId="27051" xr:uid="{36970682-06A4-4700-9DDE-ACB5EEFDA356}"/>
    <cellStyle name="Note 4 6 2 8 4" xfId="27052" xr:uid="{F79EDA00-6AB1-4A96-9474-1C49F863742C}"/>
    <cellStyle name="Note 4 6 2 9" xfId="27053" xr:uid="{0CD6A56B-ED5C-438E-A738-8C633545B8E0}"/>
    <cellStyle name="Note 4 6 2 9 2" xfId="27054" xr:uid="{AEFD8CA8-3D06-443D-A88D-93A844CB8393}"/>
    <cellStyle name="Note 4 6 3" xfId="27055" xr:uid="{FD937322-7B38-4A18-AD99-4CB1F80B95DA}"/>
    <cellStyle name="Note 4 6 3 2" xfId="27056" xr:uid="{77234852-546D-4A1C-9213-B4EFBE0323BE}"/>
    <cellStyle name="Note 4 6 3 2 2" xfId="27057" xr:uid="{C3706642-6B78-459D-B304-3F819E6EFFD0}"/>
    <cellStyle name="Note 4 6 3 3" xfId="27058" xr:uid="{447C1794-8B2E-47C0-94A3-EFD88E6B1A20}"/>
    <cellStyle name="Note 4 6 3 4" xfId="27059" xr:uid="{E381B662-F45E-4CA2-910B-89C80B1C8765}"/>
    <cellStyle name="Note 4 6 4" xfId="27060" xr:uid="{145B70E9-0BF8-47AA-ADFC-D7EEEA59F866}"/>
    <cellStyle name="Note 4 6 4 2" xfId="27061" xr:uid="{DA379A13-86C8-46FC-9BA8-C58119C35D92}"/>
    <cellStyle name="Note 4 6 4 3" xfId="27062" xr:uid="{F2DE9EC2-F272-4FB4-AD59-0F95DD842B82}"/>
    <cellStyle name="Note 4 6 4 4" xfId="27063" xr:uid="{638A1340-B843-4300-B016-9A706081400D}"/>
    <cellStyle name="Note 4 6 5" xfId="27064" xr:uid="{ACE784D7-1246-431A-9586-859789911EC2}"/>
    <cellStyle name="Note 4 6 5 2" xfId="27065" xr:uid="{6CAE3E98-93C9-437D-828E-FD476B071758}"/>
    <cellStyle name="Note 4 6 5 3" xfId="27066" xr:uid="{7BE04378-10F9-4604-8AE8-2A0C1348BC5B}"/>
    <cellStyle name="Note 4 6 5 4" xfId="27067" xr:uid="{848FDEA9-85CC-4581-BE86-6867D83659EC}"/>
    <cellStyle name="Note 4 6 6" xfId="27068" xr:uid="{FD565BD6-CD4E-4915-B270-2FAD4B0F6EFB}"/>
    <cellStyle name="Note 4 6 6 2" xfId="27069" xr:uid="{91F56E6B-AC5C-4B13-B66A-E0D82C6CF3A5}"/>
    <cellStyle name="Note 4 6 6 3" xfId="27070" xr:uid="{A6AB930C-E535-455B-918E-42101B46F121}"/>
    <cellStyle name="Note 4 6 6 4" xfId="27071" xr:uid="{D548B3C4-C556-4051-A397-5EB815CE2560}"/>
    <cellStyle name="Note 4 6 7" xfId="27072" xr:uid="{17997546-0381-4277-A3BA-82E50A29ABA3}"/>
    <cellStyle name="Note 4 6 7 2" xfId="27073" xr:uid="{57E60642-1665-4BB7-98B8-6C7405BF3C46}"/>
    <cellStyle name="Note 4 6 7 3" xfId="27074" xr:uid="{D97A0AEB-D911-4165-9952-ABCA25E7F93F}"/>
    <cellStyle name="Note 4 6 7 4" xfId="27075" xr:uid="{B1CE97E9-32F4-4CF1-AB2A-2478EC5BB3EC}"/>
    <cellStyle name="Note 4 6 8" xfId="27076" xr:uid="{84168B3C-02F4-4F20-8B32-90043FD163DC}"/>
    <cellStyle name="Note 4 6 8 2" xfId="27077" xr:uid="{F27271C0-E367-4D07-BEBB-6DF474C34D7C}"/>
    <cellStyle name="Note 4 6 8 3" xfId="27078" xr:uid="{3598F48D-0E54-462A-B208-B54953504386}"/>
    <cellStyle name="Note 4 6 8 4" xfId="27079" xr:uid="{8507E1AC-3A59-4E33-AC9A-84FEED4AE18C}"/>
    <cellStyle name="Note 4 6 9" xfId="27080" xr:uid="{2E4D780F-6127-4531-ACEA-AD53ACFDC04E}"/>
    <cellStyle name="Note 4 6 9 2" xfId="27081" xr:uid="{3E1267EE-3F99-49EA-9970-06F50E3E0451}"/>
    <cellStyle name="Note 4 6 9 3" xfId="27082" xr:uid="{F58ACB7A-AE43-4E1A-8747-75444D347DEB}"/>
    <cellStyle name="Note 4 6 9 4" xfId="27083" xr:uid="{F44286D5-A154-480D-8416-7FEBA50B1165}"/>
    <cellStyle name="Note 4 7" xfId="27084" xr:uid="{AEBC03CC-82B1-465E-BA8E-8E09E0C9181F}"/>
    <cellStyle name="Note 4 7 10" xfId="27085" xr:uid="{B79ADAD5-6588-493F-B7AC-DBA76B553226}"/>
    <cellStyle name="Note 4 7 10 2" xfId="27086" xr:uid="{6D8D627C-4DD6-4158-B1DA-85A8E6880598}"/>
    <cellStyle name="Note 4 7 11" xfId="27087" xr:uid="{21EF6548-F198-4A57-BFD8-71730DF0BC99}"/>
    <cellStyle name="Note 4 7 11 2" xfId="27088" xr:uid="{D60C11DD-92C7-4E11-8250-F0148CB484CB}"/>
    <cellStyle name="Note 4 7 12" xfId="27089" xr:uid="{F9504EB8-67E3-49FB-A998-96740DF8CA10}"/>
    <cellStyle name="Note 4 7 2" xfId="27090" xr:uid="{0618E970-8677-458E-AD72-683A409250D9}"/>
    <cellStyle name="Note 4 7 2 10" xfId="27091" xr:uid="{E47D3C78-D958-489C-9D46-C7C58F274416}"/>
    <cellStyle name="Note 4 7 2 10 2" xfId="27092" xr:uid="{27E47E48-6024-402E-BBEB-9B3DA9ACF3DD}"/>
    <cellStyle name="Note 4 7 2 11" xfId="27093" xr:uid="{2FC3CD92-3E57-49D9-99FE-7E58CF617AC6}"/>
    <cellStyle name="Note 4 7 2 2" xfId="27094" xr:uid="{248271A3-F177-4061-A577-3F44C50B9F9B}"/>
    <cellStyle name="Note 4 7 2 2 2" xfId="27095" xr:uid="{4902EBF1-AA10-4BFD-896D-B816907403C0}"/>
    <cellStyle name="Note 4 7 2 2 2 2" xfId="27096" xr:uid="{4661002B-D42B-4EC2-8CC8-5814B66F626D}"/>
    <cellStyle name="Note 4 7 2 2 3" xfId="27097" xr:uid="{5EF33903-EFFA-4A39-BCFD-5CF4D9895E92}"/>
    <cellStyle name="Note 4 7 2 2 4" xfId="27098" xr:uid="{E5483ED3-746F-4816-BDB5-57A03F80FF45}"/>
    <cellStyle name="Note 4 7 2 3" xfId="27099" xr:uid="{006C206E-4436-4A95-BA99-711F3E02EABF}"/>
    <cellStyle name="Note 4 7 2 3 2" xfId="27100" xr:uid="{BE5E5166-1512-4354-A428-735B60A8A3F3}"/>
    <cellStyle name="Note 4 7 2 3 3" xfId="27101" xr:uid="{CA73ECE7-35C4-45D7-9CE2-1E42FA0BBAA7}"/>
    <cellStyle name="Note 4 7 2 3 4" xfId="27102" xr:uid="{F2B54E75-387F-4449-8CF4-5202A07E8CD8}"/>
    <cellStyle name="Note 4 7 2 4" xfId="27103" xr:uid="{B4019FF1-E44D-4D86-9D85-09302D592BE3}"/>
    <cellStyle name="Note 4 7 2 4 2" xfId="27104" xr:uid="{CFF2FD1A-6B55-4084-9B57-BE582EADE4C8}"/>
    <cellStyle name="Note 4 7 2 4 3" xfId="27105" xr:uid="{DA90B693-9D42-4B5D-A5DC-F06A03800D44}"/>
    <cellStyle name="Note 4 7 2 4 4" xfId="27106" xr:uid="{30AA106C-4403-47FC-B458-0D41F935F29A}"/>
    <cellStyle name="Note 4 7 2 5" xfId="27107" xr:uid="{EA8A837C-EA8A-4819-8DC6-49D11B51A0B8}"/>
    <cellStyle name="Note 4 7 2 5 2" xfId="27108" xr:uid="{8BB36F45-99B3-4F61-947E-4849E4F7CB07}"/>
    <cellStyle name="Note 4 7 2 5 3" xfId="27109" xr:uid="{D9AB3D7C-5CE1-4A4E-A1E4-00AB80A5BC8D}"/>
    <cellStyle name="Note 4 7 2 5 4" xfId="27110" xr:uid="{47069E10-AC0D-40DF-94D4-6B5E2EA518FF}"/>
    <cellStyle name="Note 4 7 2 6" xfId="27111" xr:uid="{E03AFDFA-DC64-4FAC-A919-C2DF0DCB3056}"/>
    <cellStyle name="Note 4 7 2 6 2" xfId="27112" xr:uid="{C764FB44-E6BF-4793-9331-38E0B38E9B31}"/>
    <cellStyle name="Note 4 7 2 6 3" xfId="27113" xr:uid="{A89AAC39-ADFC-466A-9289-A3D5F3D69EDA}"/>
    <cellStyle name="Note 4 7 2 6 4" xfId="27114" xr:uid="{FBB0D7B0-D48F-41B7-96EF-BC80268540C7}"/>
    <cellStyle name="Note 4 7 2 7" xfId="27115" xr:uid="{CCD660F0-2F21-4682-8286-A615AB6FC10E}"/>
    <cellStyle name="Note 4 7 2 7 2" xfId="27116" xr:uid="{0D9F5BD0-702A-4AAC-969B-E42C3E432290}"/>
    <cellStyle name="Note 4 7 2 7 3" xfId="27117" xr:uid="{1EE7B506-18DE-4BE8-9527-16DF32A0832C}"/>
    <cellStyle name="Note 4 7 2 7 4" xfId="27118" xr:uid="{BF2E698E-EED9-4D08-9286-FE23EB35032F}"/>
    <cellStyle name="Note 4 7 2 8" xfId="27119" xr:uid="{090C6DC0-1780-4CA7-9997-CFC744166DA7}"/>
    <cellStyle name="Note 4 7 2 8 2" xfId="27120" xr:uid="{D80273C4-205A-47DD-A3F6-68F62EB66743}"/>
    <cellStyle name="Note 4 7 2 8 3" xfId="27121" xr:uid="{0E29C743-8FD6-4A87-8088-232B189FC675}"/>
    <cellStyle name="Note 4 7 2 8 4" xfId="27122" xr:uid="{92A21014-FAF2-491B-BEA5-12CE4E53B758}"/>
    <cellStyle name="Note 4 7 2 9" xfId="27123" xr:uid="{9118235B-0E4E-4374-80A3-18893DBDA349}"/>
    <cellStyle name="Note 4 7 2 9 2" xfId="27124" xr:uid="{E87DC1BC-DCD7-49DB-A489-AA3ECA3C5FC4}"/>
    <cellStyle name="Note 4 7 3" xfId="27125" xr:uid="{1D69FB02-000F-43B0-9741-1949B1E5808B}"/>
    <cellStyle name="Note 4 7 3 2" xfId="27126" xr:uid="{20D52AFC-C59E-4410-ACD3-B2B12789F220}"/>
    <cellStyle name="Note 4 7 3 2 2" xfId="27127" xr:uid="{97C66683-6894-496C-B150-97BF165EE8BC}"/>
    <cellStyle name="Note 4 7 3 3" xfId="27128" xr:uid="{39A899A2-B8AD-4AE7-84DC-105523C20CFE}"/>
    <cellStyle name="Note 4 7 3 4" xfId="27129" xr:uid="{87D1A5E8-C061-4269-A33E-A69519ACB22F}"/>
    <cellStyle name="Note 4 7 4" xfId="27130" xr:uid="{C4556700-2500-4BD8-912F-D1210FF09BF3}"/>
    <cellStyle name="Note 4 7 4 2" xfId="27131" xr:uid="{1DAEAE93-33F7-441C-956F-6FC2947D0374}"/>
    <cellStyle name="Note 4 7 4 3" xfId="27132" xr:uid="{C3148393-9F4A-4946-9519-28B1B3B8C069}"/>
    <cellStyle name="Note 4 7 4 4" xfId="27133" xr:uid="{FC434792-2C3A-437F-8AF0-8191717C709D}"/>
    <cellStyle name="Note 4 7 5" xfId="27134" xr:uid="{1145858C-1E70-4CC9-AEBB-88ECDA58473F}"/>
    <cellStyle name="Note 4 7 5 2" xfId="27135" xr:uid="{8EF49A3B-E866-4BF3-B5AD-A8E6670ECA35}"/>
    <cellStyle name="Note 4 7 5 3" xfId="27136" xr:uid="{D2B4CBF6-FCF5-4FD8-8253-3A0A3DA7F5AA}"/>
    <cellStyle name="Note 4 7 5 4" xfId="27137" xr:uid="{8A8BE9CD-44A4-423B-906B-B3C6EAD1BBA8}"/>
    <cellStyle name="Note 4 7 6" xfId="27138" xr:uid="{A42BBDFF-FFF3-4B43-97AB-2977767D143B}"/>
    <cellStyle name="Note 4 7 6 2" xfId="27139" xr:uid="{3F12C6C2-7512-47F5-9898-4BA91733E5FD}"/>
    <cellStyle name="Note 4 7 6 3" xfId="27140" xr:uid="{F24AA6CE-5B9C-4AD8-8A1E-AA050ED861BB}"/>
    <cellStyle name="Note 4 7 6 4" xfId="27141" xr:uid="{8850758E-F8A2-45F7-BF08-442119A05039}"/>
    <cellStyle name="Note 4 7 7" xfId="27142" xr:uid="{3C82B7E1-302B-4603-9B87-A708B56E1014}"/>
    <cellStyle name="Note 4 7 7 2" xfId="27143" xr:uid="{9795F328-FAB7-4504-B563-BD48548B83B9}"/>
    <cellStyle name="Note 4 7 7 3" xfId="27144" xr:uid="{6B3967C5-4B9C-4E66-9C46-497F3A41654D}"/>
    <cellStyle name="Note 4 7 7 4" xfId="27145" xr:uid="{CD2049F9-D06F-4AC1-8AD6-BCF0D7AFAC6D}"/>
    <cellStyle name="Note 4 7 8" xfId="27146" xr:uid="{30EACAC7-1DCD-4186-BF10-BA04B31B2159}"/>
    <cellStyle name="Note 4 7 8 2" xfId="27147" xr:uid="{8D99182F-698B-42B9-9375-C3F88660AC1E}"/>
    <cellStyle name="Note 4 7 8 3" xfId="27148" xr:uid="{29F61895-DA11-4BFB-BE62-F730BA010BCD}"/>
    <cellStyle name="Note 4 7 8 4" xfId="27149" xr:uid="{39953E5D-98E0-4668-86D2-DF9F95C52645}"/>
    <cellStyle name="Note 4 7 9" xfId="27150" xr:uid="{C314D1BE-DB75-46EE-B906-BF26D6ABE371}"/>
    <cellStyle name="Note 4 7 9 2" xfId="27151" xr:uid="{02A97082-5DE7-4657-9C77-82928321832F}"/>
    <cellStyle name="Note 4 7 9 3" xfId="27152" xr:uid="{BE70183F-7B80-49DD-B08B-F5C81A5621A4}"/>
    <cellStyle name="Note 4 7 9 4" xfId="27153" xr:uid="{7CB9509B-5E9A-4349-88F5-CAF259F20161}"/>
    <cellStyle name="Note 4 8" xfId="27154" xr:uid="{4F9252F7-7B7E-46BE-A05E-8BA713E5FD9F}"/>
    <cellStyle name="Note 4 8 10" xfId="27155" xr:uid="{AA9C04FF-ED27-40C0-8404-66F481D54359}"/>
    <cellStyle name="Note 4 8 10 2" xfId="27156" xr:uid="{3362DD95-C939-4C8B-B6EB-4FE1E0CA83ED}"/>
    <cellStyle name="Note 4 8 11" xfId="27157" xr:uid="{6047DFB1-1AA6-4E36-9505-BC6B37AB3378}"/>
    <cellStyle name="Note 4 8 11 2" xfId="27158" xr:uid="{9ED71916-ECF2-4991-9D98-82323A7B0191}"/>
    <cellStyle name="Note 4 8 12" xfId="27159" xr:uid="{C47CD40B-96A8-4B4E-8C55-A082145B4521}"/>
    <cellStyle name="Note 4 8 2" xfId="27160" xr:uid="{6AF1FEA8-AB3E-45F1-A465-C6989EFC834D}"/>
    <cellStyle name="Note 4 8 2 10" xfId="27161" xr:uid="{91E00110-5DF7-47D6-A2F5-627464B8BB7F}"/>
    <cellStyle name="Note 4 8 2 10 2" xfId="27162" xr:uid="{6348D6FA-0D6B-44CD-AC4D-7D6F5147DDE1}"/>
    <cellStyle name="Note 4 8 2 11" xfId="27163" xr:uid="{14CE3F5D-8BCF-42D4-ABD9-BDBB308620F2}"/>
    <cellStyle name="Note 4 8 2 2" xfId="27164" xr:uid="{34C86F22-6CC7-4907-8754-A0498AE98F24}"/>
    <cellStyle name="Note 4 8 2 2 2" xfId="27165" xr:uid="{14E5B9C9-D005-47CD-B434-4EF7A56B9DEF}"/>
    <cellStyle name="Note 4 8 2 2 2 2" xfId="27166" xr:uid="{768B90DB-DCD7-49E6-9065-E7833A18665A}"/>
    <cellStyle name="Note 4 8 2 2 3" xfId="27167" xr:uid="{F0B93DCD-E867-4B5E-8ADA-F1255F64AE13}"/>
    <cellStyle name="Note 4 8 2 2 4" xfId="27168" xr:uid="{3D90FF53-AAD4-405D-9C94-AAF86E9CF0D1}"/>
    <cellStyle name="Note 4 8 2 3" xfId="27169" xr:uid="{6ADCC2A1-BC87-4172-8C27-8545B3A09E3C}"/>
    <cellStyle name="Note 4 8 2 3 2" xfId="27170" xr:uid="{DD30E34D-F18D-4913-AD03-4151AF7A1696}"/>
    <cellStyle name="Note 4 8 2 3 3" xfId="27171" xr:uid="{50B7C0A9-35C4-4916-9218-BE5F6616DB67}"/>
    <cellStyle name="Note 4 8 2 3 4" xfId="27172" xr:uid="{C1E07E5B-55CB-4581-BA21-9F01C3924B18}"/>
    <cellStyle name="Note 4 8 2 4" xfId="27173" xr:uid="{5A5CF91F-673A-4675-B015-0870A7D21ACB}"/>
    <cellStyle name="Note 4 8 2 4 2" xfId="27174" xr:uid="{48336DF2-CAB4-4FC1-9EF4-834A0EF03670}"/>
    <cellStyle name="Note 4 8 2 4 3" xfId="27175" xr:uid="{36713DC2-61A1-466E-BCC9-5A3459A5B3BE}"/>
    <cellStyle name="Note 4 8 2 4 4" xfId="27176" xr:uid="{7A03E35C-25F6-4ED9-9C33-DE998B2B3238}"/>
    <cellStyle name="Note 4 8 2 5" xfId="27177" xr:uid="{3F703D76-8CF7-4847-B154-A4CCA22D50D9}"/>
    <cellStyle name="Note 4 8 2 5 2" xfId="27178" xr:uid="{1F7D6E9D-43C8-4E4A-9A30-5E8102C666E2}"/>
    <cellStyle name="Note 4 8 2 5 3" xfId="27179" xr:uid="{1016075F-E85F-49D2-B8D4-04B9D32D379A}"/>
    <cellStyle name="Note 4 8 2 5 4" xfId="27180" xr:uid="{DF00616F-04DF-4CF8-9C33-C776A15ED5C0}"/>
    <cellStyle name="Note 4 8 2 6" xfId="27181" xr:uid="{146B925A-DD26-4591-BB3D-B884376277EB}"/>
    <cellStyle name="Note 4 8 2 6 2" xfId="27182" xr:uid="{BE95AEB9-085B-4CB2-802E-B52670B92A64}"/>
    <cellStyle name="Note 4 8 2 6 3" xfId="27183" xr:uid="{06F7B7E5-62E0-47C6-A40F-58CC85DBA0C5}"/>
    <cellStyle name="Note 4 8 2 6 4" xfId="27184" xr:uid="{7B3BF5DF-8E58-430A-93A9-E9F379071DB2}"/>
    <cellStyle name="Note 4 8 2 7" xfId="27185" xr:uid="{A4C0D966-000F-45F8-9DAA-E5B45249C143}"/>
    <cellStyle name="Note 4 8 2 7 2" xfId="27186" xr:uid="{3F31AF1F-BB0B-40F3-86FE-A420AE076256}"/>
    <cellStyle name="Note 4 8 2 7 3" xfId="27187" xr:uid="{F1CE0C08-FA17-4153-87DE-3D0DB2BED971}"/>
    <cellStyle name="Note 4 8 2 7 4" xfId="27188" xr:uid="{1F5F7860-A1EB-43A3-97A1-4BE31AB9372E}"/>
    <cellStyle name="Note 4 8 2 8" xfId="27189" xr:uid="{1B086EAB-7A47-49F3-A863-295C41BA6AA1}"/>
    <cellStyle name="Note 4 8 2 8 2" xfId="27190" xr:uid="{CA34EC84-C5DE-4621-8239-2D8EAA04AFD7}"/>
    <cellStyle name="Note 4 8 2 8 3" xfId="27191" xr:uid="{DACC23A7-FA20-4EC6-905B-74AEC8857487}"/>
    <cellStyle name="Note 4 8 2 8 4" xfId="27192" xr:uid="{0AAC88AE-66A4-4035-AD43-DF627510329E}"/>
    <cellStyle name="Note 4 8 2 9" xfId="27193" xr:uid="{89F25ED6-2AAA-4B34-9256-BFB4C71A89EB}"/>
    <cellStyle name="Note 4 8 2 9 2" xfId="27194" xr:uid="{E3754EAC-44B3-4ECE-AA72-32EB41A3B898}"/>
    <cellStyle name="Note 4 8 3" xfId="27195" xr:uid="{56486358-21A4-472E-81B7-C9F4026C0F42}"/>
    <cellStyle name="Note 4 8 3 2" xfId="27196" xr:uid="{3F5E9E05-1537-4F4D-B3EF-96EE641D35F9}"/>
    <cellStyle name="Note 4 8 3 2 2" xfId="27197" xr:uid="{1CFA12AE-7A21-405C-9B8A-56EF2668F008}"/>
    <cellStyle name="Note 4 8 3 3" xfId="27198" xr:uid="{82F5E2E0-25A1-4CC2-94A1-A5FFD422FCE3}"/>
    <cellStyle name="Note 4 8 3 4" xfId="27199" xr:uid="{7D2B7982-0858-45F5-A6E1-64ECE1B0B673}"/>
    <cellStyle name="Note 4 8 4" xfId="27200" xr:uid="{81248525-E956-4E30-B41E-680EF6203BD7}"/>
    <cellStyle name="Note 4 8 4 2" xfId="27201" xr:uid="{0AB64EB6-F362-48CB-B7B5-7056D9DB7E53}"/>
    <cellStyle name="Note 4 8 4 3" xfId="27202" xr:uid="{7726216F-8B6B-4182-9AD7-3C7881EAFC50}"/>
    <cellStyle name="Note 4 8 4 4" xfId="27203" xr:uid="{98DC608D-2DE0-4738-B2EE-C61E00012300}"/>
    <cellStyle name="Note 4 8 5" xfId="27204" xr:uid="{4DD7B252-8CC6-4FCF-B348-D6DAED0E4306}"/>
    <cellStyle name="Note 4 8 5 2" xfId="27205" xr:uid="{E685F920-5CA2-428A-9DC3-CA099F53C738}"/>
    <cellStyle name="Note 4 8 5 3" xfId="27206" xr:uid="{0A5247A9-D7D3-48CD-8926-F8BF8E5A2575}"/>
    <cellStyle name="Note 4 8 5 4" xfId="27207" xr:uid="{350C3292-E2CD-4838-8508-31AD41D32D61}"/>
    <cellStyle name="Note 4 8 6" xfId="27208" xr:uid="{E8A8B7E7-B49E-44CF-922B-B0B5659E943F}"/>
    <cellStyle name="Note 4 8 6 2" xfId="27209" xr:uid="{8292BF3F-BD50-4A05-9487-19C286E7A45C}"/>
    <cellStyle name="Note 4 8 6 3" xfId="27210" xr:uid="{D8ABADA4-420F-4825-BF75-D655EECB7270}"/>
    <cellStyle name="Note 4 8 6 4" xfId="27211" xr:uid="{0CABF10A-FDA5-42D5-B484-8A0B2DADD9F3}"/>
    <cellStyle name="Note 4 8 7" xfId="27212" xr:uid="{831CB0E1-4CBE-4A16-B13F-B8B528ECB51C}"/>
    <cellStyle name="Note 4 8 7 2" xfId="27213" xr:uid="{EFD30F28-FA15-4CE6-A835-894562CEA49A}"/>
    <cellStyle name="Note 4 8 7 3" xfId="27214" xr:uid="{52B82D66-61C8-426C-8D06-C91719D03EED}"/>
    <cellStyle name="Note 4 8 7 4" xfId="27215" xr:uid="{6A4B3DEE-E07E-45C2-B20E-F03064C0D4E1}"/>
    <cellStyle name="Note 4 8 8" xfId="27216" xr:uid="{47B0C339-F624-4C60-86D5-2F9F7943FA00}"/>
    <cellStyle name="Note 4 8 8 2" xfId="27217" xr:uid="{90AF4747-880D-472C-A40B-0F0755993564}"/>
    <cellStyle name="Note 4 8 8 3" xfId="27218" xr:uid="{082213CE-E358-4F43-B07A-1FC49D3336D7}"/>
    <cellStyle name="Note 4 8 8 4" xfId="27219" xr:uid="{74D8CB78-0A0B-4919-A6A4-D39504DB58F3}"/>
    <cellStyle name="Note 4 8 9" xfId="27220" xr:uid="{E4AFD0C3-FABE-471B-97EF-9F2C56F514B6}"/>
    <cellStyle name="Note 4 8 9 2" xfId="27221" xr:uid="{C46BF95B-87BB-4DB1-BE30-EAA2A3236112}"/>
    <cellStyle name="Note 4 8 9 3" xfId="27222" xr:uid="{1F0FEB1D-DC2D-405A-8885-91E699AD1795}"/>
    <cellStyle name="Note 4 8 9 4" xfId="27223" xr:uid="{DDB37C9A-4667-4FED-9D31-811247BEB53A}"/>
    <cellStyle name="Note 4 9" xfId="27224" xr:uid="{AB9D9D49-4494-4A7E-87FA-F3556817F4D3}"/>
    <cellStyle name="Note 4 9 10" xfId="27225" xr:uid="{BD797622-8680-4D9B-A7BE-F6633A12D446}"/>
    <cellStyle name="Note 4 9 10 2" xfId="27226" xr:uid="{DCE57497-12FC-439B-8385-BA5AF17DD1D6}"/>
    <cellStyle name="Note 4 9 11" xfId="27227" xr:uid="{EC5F0796-D780-48CB-BC5D-8C0EBE541DB2}"/>
    <cellStyle name="Note 4 9 11 2" xfId="27228" xr:uid="{2B987FE0-A9C6-459F-8074-CF1A6CEA6568}"/>
    <cellStyle name="Note 4 9 12" xfId="27229" xr:uid="{FA3B0631-D947-42F8-A247-6492CBB5D331}"/>
    <cellStyle name="Note 4 9 2" xfId="27230" xr:uid="{5FBB8D58-5660-42E4-B878-C38EABFB1D84}"/>
    <cellStyle name="Note 4 9 2 10" xfId="27231" xr:uid="{04977616-9E87-4A7A-8ACE-D2C97623659D}"/>
    <cellStyle name="Note 4 9 2 10 2" xfId="27232" xr:uid="{69B365C9-D173-4E68-A6E0-1DBA5777F19D}"/>
    <cellStyle name="Note 4 9 2 11" xfId="27233" xr:uid="{9F478BB5-2BB7-4C54-889B-C2C3C6DCD260}"/>
    <cellStyle name="Note 4 9 2 2" xfId="27234" xr:uid="{239F56F7-0687-40CF-BE9C-351B8969D17D}"/>
    <cellStyle name="Note 4 9 2 2 2" xfId="27235" xr:uid="{2BB5E7A1-188A-4C98-975C-DDC6BBF33450}"/>
    <cellStyle name="Note 4 9 2 2 2 2" xfId="27236" xr:uid="{25BD2817-45B8-4854-A3D2-21827B99B241}"/>
    <cellStyle name="Note 4 9 2 2 3" xfId="27237" xr:uid="{58395E73-9812-4C7F-AA1D-D4167C2299FF}"/>
    <cellStyle name="Note 4 9 2 2 4" xfId="27238" xr:uid="{0FBA0E59-57FF-47A4-B63B-A2F1EE7A6739}"/>
    <cellStyle name="Note 4 9 2 3" xfId="27239" xr:uid="{480D42CF-8B07-4E2A-8805-3A9AC3C9C44F}"/>
    <cellStyle name="Note 4 9 2 3 2" xfId="27240" xr:uid="{2D889DE1-F323-4CF5-AE0B-FB96AFCEAD2E}"/>
    <cellStyle name="Note 4 9 2 3 3" xfId="27241" xr:uid="{5874E489-A2A5-424A-B33C-974D93CDC0E0}"/>
    <cellStyle name="Note 4 9 2 3 4" xfId="27242" xr:uid="{75CA1415-90D8-44A9-A8E7-B0D3BC034348}"/>
    <cellStyle name="Note 4 9 2 4" xfId="27243" xr:uid="{70FFE77E-0A68-46EB-83AC-AEE2F7F94045}"/>
    <cellStyle name="Note 4 9 2 4 2" xfId="27244" xr:uid="{96A9EA2A-D93F-4E3F-A9D5-7A635C89C574}"/>
    <cellStyle name="Note 4 9 2 4 3" xfId="27245" xr:uid="{FDA801CD-4B87-4175-BE9F-65B11FAF3E6F}"/>
    <cellStyle name="Note 4 9 2 4 4" xfId="27246" xr:uid="{1E0C8921-60D8-4B10-8734-C47833018CE7}"/>
    <cellStyle name="Note 4 9 2 5" xfId="27247" xr:uid="{8047B902-8602-49B6-A536-D54DF51E4C74}"/>
    <cellStyle name="Note 4 9 2 5 2" xfId="27248" xr:uid="{B0852406-ED88-415C-9AB8-E0DF81484742}"/>
    <cellStyle name="Note 4 9 2 5 3" xfId="27249" xr:uid="{BA2AEDD9-46FF-430C-AA01-840462F8CA6E}"/>
    <cellStyle name="Note 4 9 2 5 4" xfId="27250" xr:uid="{27626090-7E6A-4DA8-A6C2-5D4353BE2AD0}"/>
    <cellStyle name="Note 4 9 2 6" xfId="27251" xr:uid="{F65B44C3-D4E9-4E9A-A82D-EA65A6D55147}"/>
    <cellStyle name="Note 4 9 2 6 2" xfId="27252" xr:uid="{28C1331B-F66E-4841-B22A-0CA8F2D4D9F3}"/>
    <cellStyle name="Note 4 9 2 6 3" xfId="27253" xr:uid="{FA006DF5-CA29-40D9-865F-BB17752CE177}"/>
    <cellStyle name="Note 4 9 2 6 4" xfId="27254" xr:uid="{D5A7F43D-6B42-44DA-B8B4-664B2015B44F}"/>
    <cellStyle name="Note 4 9 2 7" xfId="27255" xr:uid="{B75F8CED-1E0D-423E-8C42-2FD3981FB18D}"/>
    <cellStyle name="Note 4 9 2 7 2" xfId="27256" xr:uid="{77875F47-CA50-4140-A05C-D07AFBDDC1E8}"/>
    <cellStyle name="Note 4 9 2 7 3" xfId="27257" xr:uid="{7FB699CD-5824-4ADF-8320-A0C9EF3BD083}"/>
    <cellStyle name="Note 4 9 2 7 4" xfId="27258" xr:uid="{1B08B4EB-17BD-48ED-BC1E-2CEAA7351783}"/>
    <cellStyle name="Note 4 9 2 8" xfId="27259" xr:uid="{97992DAE-25E3-4D0E-9651-D3DFE8F9711F}"/>
    <cellStyle name="Note 4 9 2 8 2" xfId="27260" xr:uid="{FAAD4081-08EF-4E43-83C5-E1D91BD30C68}"/>
    <cellStyle name="Note 4 9 2 8 3" xfId="27261" xr:uid="{F6288AC0-9241-4D4B-A951-C9FA4BD744E9}"/>
    <cellStyle name="Note 4 9 2 8 4" xfId="27262" xr:uid="{4C5EBCFD-ACCF-4225-B479-411926286B06}"/>
    <cellStyle name="Note 4 9 2 9" xfId="27263" xr:uid="{86398A22-2FFF-44F3-AD9B-DFE35C510D4B}"/>
    <cellStyle name="Note 4 9 2 9 2" xfId="27264" xr:uid="{F8F17BF5-84C5-4ADC-8A41-17AD1AF5286A}"/>
    <cellStyle name="Note 4 9 3" xfId="27265" xr:uid="{9593BCA6-CB3B-40B6-9EE8-00DED3A3E712}"/>
    <cellStyle name="Note 4 9 3 2" xfId="27266" xr:uid="{88251CB2-7231-4EC3-8DF3-71A18BE8A456}"/>
    <cellStyle name="Note 4 9 3 2 2" xfId="27267" xr:uid="{ECA844C6-6DF1-45F7-8321-35E99C278DAF}"/>
    <cellStyle name="Note 4 9 3 3" xfId="27268" xr:uid="{6AD32532-AC5A-4268-8174-13DA19F34540}"/>
    <cellStyle name="Note 4 9 3 4" xfId="27269" xr:uid="{AE78BA80-2CF3-40AD-8E5C-434492DD79F5}"/>
    <cellStyle name="Note 4 9 4" xfId="27270" xr:uid="{9E36EC2A-CD7C-40F8-8FD7-3564CA187572}"/>
    <cellStyle name="Note 4 9 4 2" xfId="27271" xr:uid="{60BE1598-AF4C-4EE8-B8E2-256DD36C5E2B}"/>
    <cellStyle name="Note 4 9 4 3" xfId="27272" xr:uid="{71A5E0E7-FE02-4C4F-BC30-9051AA447C21}"/>
    <cellStyle name="Note 4 9 4 4" xfId="27273" xr:uid="{2502466C-DFA9-483F-9112-500B3C1CB9FA}"/>
    <cellStyle name="Note 4 9 5" xfId="27274" xr:uid="{DB8A0A0D-5791-4A13-8981-E4603636F161}"/>
    <cellStyle name="Note 4 9 5 2" xfId="27275" xr:uid="{83EA2964-9C18-4157-B237-AE322CA11ECF}"/>
    <cellStyle name="Note 4 9 5 3" xfId="27276" xr:uid="{0E85AC20-68AE-4517-9CE9-C74E43B0E789}"/>
    <cellStyle name="Note 4 9 5 4" xfId="27277" xr:uid="{61402C98-2665-48C4-BBD4-E138BA0203B3}"/>
    <cellStyle name="Note 4 9 6" xfId="27278" xr:uid="{393D4F50-F6E1-4A01-B10F-E445303C27C2}"/>
    <cellStyle name="Note 4 9 6 2" xfId="27279" xr:uid="{3482CD0F-B798-4BF9-BA8B-F1207F8805CE}"/>
    <cellStyle name="Note 4 9 6 3" xfId="27280" xr:uid="{C9C6A5DF-A85A-4A98-A358-CFED273874ED}"/>
    <cellStyle name="Note 4 9 6 4" xfId="27281" xr:uid="{0F1D7331-24A5-4919-BF2E-F97B8B3CD202}"/>
    <cellStyle name="Note 4 9 7" xfId="27282" xr:uid="{5729AD55-D2D8-4FAC-99A6-0CA28CE6BDBC}"/>
    <cellStyle name="Note 4 9 7 2" xfId="27283" xr:uid="{5B28071D-1E0E-423B-B9A8-9058227DD119}"/>
    <cellStyle name="Note 4 9 7 3" xfId="27284" xr:uid="{112C9E53-E88B-426B-ADC0-73C7048B1446}"/>
    <cellStyle name="Note 4 9 7 4" xfId="27285" xr:uid="{7415926B-2599-4B37-A65A-05AA7EAF01E5}"/>
    <cellStyle name="Note 4 9 8" xfId="27286" xr:uid="{33B91867-7816-46FB-A6EA-37509B8C8A17}"/>
    <cellStyle name="Note 4 9 8 2" xfId="27287" xr:uid="{F2492571-AB91-4EA6-A9E0-E0BD68BEA570}"/>
    <cellStyle name="Note 4 9 8 3" xfId="27288" xr:uid="{A460AC25-7453-4F25-A245-A6D3AF9F22DF}"/>
    <cellStyle name="Note 4 9 8 4" xfId="27289" xr:uid="{D9825E42-5E3B-4684-9A1D-D3712A4AF27A}"/>
    <cellStyle name="Note 4 9 9" xfId="27290" xr:uid="{0B8C5600-27D9-4079-A1A3-3E5B3C86E8C1}"/>
    <cellStyle name="Note 4 9 9 2" xfId="27291" xr:uid="{3C6D105E-E60D-4356-A7CF-1886734F6665}"/>
    <cellStyle name="Note 4 9 9 3" xfId="27292" xr:uid="{CB5FD0EF-36DF-4C94-84D9-6FCAA18F12BC}"/>
    <cellStyle name="Note 4 9 9 4" xfId="27293" xr:uid="{90E990B4-70FE-4B3B-941A-3B165EAC0EC8}"/>
    <cellStyle name="Note 4_ELC_final" xfId="27294" xr:uid="{A0C6A7A6-BBFF-457E-AE22-08F61453EC5F}"/>
    <cellStyle name="Note 40" xfId="27295" xr:uid="{90FF4B31-B5C1-4ECB-8D33-CF28217C290A}"/>
    <cellStyle name="Note 41" xfId="27296" xr:uid="{1C00909B-8803-4F1C-86F9-5702B52AB2CD}"/>
    <cellStyle name="Note 5" xfId="27297" xr:uid="{6453DE28-22BC-4344-AA77-27CABFD46F9B}"/>
    <cellStyle name="Note 5 10" xfId="27298" xr:uid="{99A511FC-8EF7-4870-8FF2-05E341D50E50}"/>
    <cellStyle name="Note 5 10 10" xfId="27299" xr:uid="{671BFDEF-C8D2-4545-863D-00B4E0FA0257}"/>
    <cellStyle name="Note 5 10 10 2" xfId="27300" xr:uid="{F3A494E5-B2A8-4490-B944-194932989E52}"/>
    <cellStyle name="Note 5 10 11" xfId="27301" xr:uid="{28B88C1E-590C-4780-B610-AB260CBF8919}"/>
    <cellStyle name="Note 5 10 11 2" xfId="27302" xr:uid="{428BF013-B1CB-4328-91BF-1EF469421652}"/>
    <cellStyle name="Note 5 10 12" xfId="27303" xr:uid="{50496C33-9004-4625-855E-6BC148F1541E}"/>
    <cellStyle name="Note 5 10 2" xfId="27304" xr:uid="{B8DE0878-AE3E-4D5B-9B4C-E451BEEE9EED}"/>
    <cellStyle name="Note 5 10 2 10" xfId="27305" xr:uid="{3F448F03-9F1D-4D08-A65A-0FDB989074A8}"/>
    <cellStyle name="Note 5 10 2 10 2" xfId="27306" xr:uid="{B000F00B-BCA2-4E98-BC39-113A230D5386}"/>
    <cellStyle name="Note 5 10 2 11" xfId="27307" xr:uid="{43868A76-8361-4997-B244-5462C54C4B35}"/>
    <cellStyle name="Note 5 10 2 2" xfId="27308" xr:uid="{AAE54D1F-394B-417F-BF6F-91CFAE4ECD18}"/>
    <cellStyle name="Note 5 10 2 2 2" xfId="27309" xr:uid="{98696B52-24BA-4940-9D46-CC3869C505E0}"/>
    <cellStyle name="Note 5 10 2 2 2 2" xfId="27310" xr:uid="{88A0D2F4-AE24-4522-AEF7-8A2F5F1B7939}"/>
    <cellStyle name="Note 5 10 2 2 3" xfId="27311" xr:uid="{01A2F7C1-EF74-46B8-97CA-1B8FD5ED85ED}"/>
    <cellStyle name="Note 5 10 2 2 4" xfId="27312" xr:uid="{5A0206A4-3DE3-471E-B763-013886B0EA35}"/>
    <cellStyle name="Note 5 10 2 3" xfId="27313" xr:uid="{11750A7D-28EF-4530-95F2-40B8677B279D}"/>
    <cellStyle name="Note 5 10 2 3 2" xfId="27314" xr:uid="{B51D17A6-CD61-4A28-8E0D-3E825B5AFCE2}"/>
    <cellStyle name="Note 5 10 2 3 3" xfId="27315" xr:uid="{2A7CA9F0-4B97-41A0-89F3-DD522F4DD860}"/>
    <cellStyle name="Note 5 10 2 3 4" xfId="27316" xr:uid="{DA8D48C5-E37C-47F8-A168-9784924D9EDD}"/>
    <cellStyle name="Note 5 10 2 4" xfId="27317" xr:uid="{70E37590-6EBC-4895-8E1C-2AEAFED3879C}"/>
    <cellStyle name="Note 5 10 2 4 2" xfId="27318" xr:uid="{9C7E6DDD-7BD7-4E0D-8C19-F09AAB8563E6}"/>
    <cellStyle name="Note 5 10 2 4 3" xfId="27319" xr:uid="{5C26464B-EAAF-4FD4-BD98-01BEB63F8A8D}"/>
    <cellStyle name="Note 5 10 2 4 4" xfId="27320" xr:uid="{609E6BB8-4425-445A-9905-67729F2566B1}"/>
    <cellStyle name="Note 5 10 2 5" xfId="27321" xr:uid="{BE74C7F7-D763-43DF-853E-51CCDB97FB90}"/>
    <cellStyle name="Note 5 10 2 5 2" xfId="27322" xr:uid="{C43CF438-DD18-4B52-AD36-9FE772FFF1DC}"/>
    <cellStyle name="Note 5 10 2 5 3" xfId="27323" xr:uid="{8A196900-8758-4907-882B-8343ECD1BA90}"/>
    <cellStyle name="Note 5 10 2 5 4" xfId="27324" xr:uid="{726E29DB-8E06-4EB0-9CB1-9AA0EDAA7597}"/>
    <cellStyle name="Note 5 10 2 6" xfId="27325" xr:uid="{D5B878C7-154E-4CDF-9464-10B5F8D2BD6A}"/>
    <cellStyle name="Note 5 10 2 6 2" xfId="27326" xr:uid="{F0DD9F3B-5128-4E25-9055-3A448D3A414A}"/>
    <cellStyle name="Note 5 10 2 6 3" xfId="27327" xr:uid="{FB04BBF5-5E76-486A-B96E-48E65A1BACAB}"/>
    <cellStyle name="Note 5 10 2 6 4" xfId="27328" xr:uid="{FA54FA12-3C66-4301-B154-A0E3526267F5}"/>
    <cellStyle name="Note 5 10 2 7" xfId="27329" xr:uid="{3E757DAD-A6E3-4DCA-B3BE-09C883C038C2}"/>
    <cellStyle name="Note 5 10 2 7 2" xfId="27330" xr:uid="{7A2F37DC-377E-4AE2-B3CB-2EAA705CDEFC}"/>
    <cellStyle name="Note 5 10 2 7 3" xfId="27331" xr:uid="{42F571FE-6F25-48EA-9653-E712A5F8F71E}"/>
    <cellStyle name="Note 5 10 2 7 4" xfId="27332" xr:uid="{E3311645-44F3-40F3-902C-B6FF0303A9FE}"/>
    <cellStyle name="Note 5 10 2 8" xfId="27333" xr:uid="{E477A646-06C9-4B1A-9DF5-B4893164354C}"/>
    <cellStyle name="Note 5 10 2 8 2" xfId="27334" xr:uid="{01FA4F6B-F915-4DA6-98C3-462A133C5F81}"/>
    <cellStyle name="Note 5 10 2 8 3" xfId="27335" xr:uid="{CE57FF47-4623-4288-AD63-B05FFA54AFED}"/>
    <cellStyle name="Note 5 10 2 8 4" xfId="27336" xr:uid="{0FCCFBDD-C47A-4BAF-BDBA-9065EB07E820}"/>
    <cellStyle name="Note 5 10 2 9" xfId="27337" xr:uid="{37B45879-F98A-4AC8-B8A3-E09D761AACAA}"/>
    <cellStyle name="Note 5 10 2 9 2" xfId="27338" xr:uid="{51952C89-8A4D-4338-ADC6-1C35BF9CFF12}"/>
    <cellStyle name="Note 5 10 3" xfId="27339" xr:uid="{DF234728-B740-443F-A46E-F90F09C2CC06}"/>
    <cellStyle name="Note 5 10 3 2" xfId="27340" xr:uid="{992A8896-0B2B-4CF1-855A-75EB408FF3FE}"/>
    <cellStyle name="Note 5 10 3 2 2" xfId="27341" xr:uid="{1283C8D6-D3FE-43CC-AC2E-1104518B4469}"/>
    <cellStyle name="Note 5 10 3 3" xfId="27342" xr:uid="{99931BA5-6C96-4CC3-8BFC-DA74EB33D186}"/>
    <cellStyle name="Note 5 10 3 4" xfId="27343" xr:uid="{E25A9ADE-B0E8-4435-A9B8-9326920489FF}"/>
    <cellStyle name="Note 5 10 4" xfId="27344" xr:uid="{DC5FAB88-1DC8-4E97-B78F-D40A4CF58A6F}"/>
    <cellStyle name="Note 5 10 4 2" xfId="27345" xr:uid="{385BD55B-435A-43BA-A077-E95374517E09}"/>
    <cellStyle name="Note 5 10 4 3" xfId="27346" xr:uid="{B637A259-BC43-428D-A120-9B3B17F14DD2}"/>
    <cellStyle name="Note 5 10 4 4" xfId="27347" xr:uid="{9ABB327B-1EA5-4B60-B391-6C525A2FFD54}"/>
    <cellStyle name="Note 5 10 5" xfId="27348" xr:uid="{F62CBB00-7F76-44CA-83D8-B26DF41B6F11}"/>
    <cellStyle name="Note 5 10 5 2" xfId="27349" xr:uid="{FF8A1775-74E6-4C0B-8134-5E9C0367797B}"/>
    <cellStyle name="Note 5 10 5 3" xfId="27350" xr:uid="{AE9C47E7-0F4A-465F-95AE-63D8C5B66C37}"/>
    <cellStyle name="Note 5 10 5 4" xfId="27351" xr:uid="{448EE558-7367-4A6B-A46D-0E9453CAF1A6}"/>
    <cellStyle name="Note 5 10 6" xfId="27352" xr:uid="{02961C0A-FE7E-4272-A0A4-74D6AD799FF4}"/>
    <cellStyle name="Note 5 10 6 2" xfId="27353" xr:uid="{1D838395-8DAF-4BEF-959F-26E8F333B72B}"/>
    <cellStyle name="Note 5 10 6 3" xfId="27354" xr:uid="{26ED9A8D-250A-4A0C-A697-440F88918F4A}"/>
    <cellStyle name="Note 5 10 6 4" xfId="27355" xr:uid="{3A2B0EC7-A07D-4618-ACCB-008C5C58EF11}"/>
    <cellStyle name="Note 5 10 7" xfId="27356" xr:uid="{C9B1896F-E189-4E23-AA73-CD098903F2B4}"/>
    <cellStyle name="Note 5 10 7 2" xfId="27357" xr:uid="{69E40F54-7FC7-422E-8389-39D358E0AD4A}"/>
    <cellStyle name="Note 5 10 7 3" xfId="27358" xr:uid="{4EF1FE3D-B9BC-4408-8327-750478BCF6A7}"/>
    <cellStyle name="Note 5 10 7 4" xfId="27359" xr:uid="{ED9B55EF-553B-4945-AF79-2DCB05CF5BE2}"/>
    <cellStyle name="Note 5 10 8" xfId="27360" xr:uid="{0CE1E727-8E3D-4561-BB5C-ABFCA3B790AD}"/>
    <cellStyle name="Note 5 10 8 2" xfId="27361" xr:uid="{54832140-EB1A-458B-89BC-705F22FFFCF4}"/>
    <cellStyle name="Note 5 10 8 3" xfId="27362" xr:uid="{A409ABC2-CA03-4577-A243-831F02314F66}"/>
    <cellStyle name="Note 5 10 8 4" xfId="27363" xr:uid="{C286FDC8-9AE4-474F-ABDF-CC232E4CF7EF}"/>
    <cellStyle name="Note 5 10 9" xfId="27364" xr:uid="{CBEE79A5-0123-4618-B3E8-24144C87DAA4}"/>
    <cellStyle name="Note 5 10 9 2" xfId="27365" xr:uid="{D2205DC4-0797-49B2-9F1F-E32FF63410B6}"/>
    <cellStyle name="Note 5 10 9 3" xfId="27366" xr:uid="{4B5C021E-03D3-48BB-A115-D81F1FCFDB28}"/>
    <cellStyle name="Note 5 10 9 4" xfId="27367" xr:uid="{D9B1EF38-3D89-43B7-8F10-9B111DC794C7}"/>
    <cellStyle name="Note 5 11" xfId="27368" xr:uid="{FF76C0F7-EFE7-4211-A7AF-DD638C556467}"/>
    <cellStyle name="Note 5 11 10" xfId="27369" xr:uid="{55BCF982-F8E6-4A33-B7CA-900DD5552C39}"/>
    <cellStyle name="Note 5 11 10 2" xfId="27370" xr:uid="{8BA8327A-55CF-43E8-ACA8-7895D91ECC7B}"/>
    <cellStyle name="Note 5 11 11" xfId="27371" xr:uid="{0D1D9FD9-09CE-4636-83AA-66784374D92C}"/>
    <cellStyle name="Note 5 11 11 2" xfId="27372" xr:uid="{E5A6244B-6FCE-407A-A2B4-419EEB710583}"/>
    <cellStyle name="Note 5 11 12" xfId="27373" xr:uid="{F033FB95-96F8-4B5D-9ED0-32B526DCB485}"/>
    <cellStyle name="Note 5 11 2" xfId="27374" xr:uid="{7F4098A7-7220-423A-BF75-4B63D9174598}"/>
    <cellStyle name="Note 5 11 2 10" xfId="27375" xr:uid="{CBC033A2-677C-4CA9-A33B-69FC691F77E4}"/>
    <cellStyle name="Note 5 11 2 10 2" xfId="27376" xr:uid="{DEF4BD96-9D3E-4204-8DF6-3CA51AE9C17E}"/>
    <cellStyle name="Note 5 11 2 11" xfId="27377" xr:uid="{3DF1F3C2-F2D5-4A76-A90C-1785161AF007}"/>
    <cellStyle name="Note 5 11 2 2" xfId="27378" xr:uid="{AC4DF3F5-72CD-4C3A-84DF-63BD10C66C43}"/>
    <cellStyle name="Note 5 11 2 2 2" xfId="27379" xr:uid="{1CF8EA38-54B4-4A57-93A7-7F146814E98B}"/>
    <cellStyle name="Note 5 11 2 2 2 2" xfId="27380" xr:uid="{7F62E66B-8145-4D80-92D1-82EBCDDB4E51}"/>
    <cellStyle name="Note 5 11 2 2 3" xfId="27381" xr:uid="{644E3203-148E-42D3-B526-0514F8B6183F}"/>
    <cellStyle name="Note 5 11 2 2 4" xfId="27382" xr:uid="{E15783B7-AD3D-40B1-8D9B-9B239F43AA50}"/>
    <cellStyle name="Note 5 11 2 3" xfId="27383" xr:uid="{1D6AF26A-BED8-4D9D-913C-8105498CA1ED}"/>
    <cellStyle name="Note 5 11 2 3 2" xfId="27384" xr:uid="{658E6319-675B-4BB8-9CF3-B41D10A6A92E}"/>
    <cellStyle name="Note 5 11 2 3 3" xfId="27385" xr:uid="{E8EA434B-8D9F-469B-9E02-69457C690DCE}"/>
    <cellStyle name="Note 5 11 2 3 4" xfId="27386" xr:uid="{2A75A99F-BB1E-4681-8EF9-DD9081FD738C}"/>
    <cellStyle name="Note 5 11 2 4" xfId="27387" xr:uid="{0F6CA051-BA10-4BCB-8C86-46BE6B7F385F}"/>
    <cellStyle name="Note 5 11 2 4 2" xfId="27388" xr:uid="{2CEA66B7-BC3E-4F6E-879D-6CDFB3BD11C9}"/>
    <cellStyle name="Note 5 11 2 4 3" xfId="27389" xr:uid="{0164E2D5-C038-44BE-8F0B-E6475A98576D}"/>
    <cellStyle name="Note 5 11 2 4 4" xfId="27390" xr:uid="{C05699E6-B6A1-4175-9820-D34D3554D521}"/>
    <cellStyle name="Note 5 11 2 5" xfId="27391" xr:uid="{37A2ACD9-637C-458D-9AEC-4FB58E97B82B}"/>
    <cellStyle name="Note 5 11 2 5 2" xfId="27392" xr:uid="{7703FEEB-02A0-4364-AE94-7FDD0C4E4DAD}"/>
    <cellStyle name="Note 5 11 2 5 3" xfId="27393" xr:uid="{23F948C1-D62B-47F8-9221-FC1F96D0547A}"/>
    <cellStyle name="Note 5 11 2 5 4" xfId="27394" xr:uid="{4CFC5C13-1B99-49C4-AFEB-61AF859B71DD}"/>
    <cellStyle name="Note 5 11 2 6" xfId="27395" xr:uid="{2691F0CE-2F1F-42CB-9F2A-D446D3B4636D}"/>
    <cellStyle name="Note 5 11 2 6 2" xfId="27396" xr:uid="{84A3D531-CD69-4A50-A642-8C669BB10403}"/>
    <cellStyle name="Note 5 11 2 6 3" xfId="27397" xr:uid="{B73ECAEA-BDFC-4B97-8F73-D81CB486B5A7}"/>
    <cellStyle name="Note 5 11 2 6 4" xfId="27398" xr:uid="{8EAD1FEE-76CF-449B-BEAD-207BC292967C}"/>
    <cellStyle name="Note 5 11 2 7" xfId="27399" xr:uid="{43CA0B17-61D5-4389-A4A1-3C4AE716713A}"/>
    <cellStyle name="Note 5 11 2 7 2" xfId="27400" xr:uid="{5C5D929B-56B4-48A5-BA0E-F476E814FA31}"/>
    <cellStyle name="Note 5 11 2 7 3" xfId="27401" xr:uid="{FC9093E5-E5D7-4BE4-A4E7-72FE1416C6BB}"/>
    <cellStyle name="Note 5 11 2 7 4" xfId="27402" xr:uid="{ADE05DED-3B7E-4E52-81FB-36981F6391B1}"/>
    <cellStyle name="Note 5 11 2 8" xfId="27403" xr:uid="{30CB4789-CD0D-4384-B73B-2D8E9A6E60C3}"/>
    <cellStyle name="Note 5 11 2 8 2" xfId="27404" xr:uid="{B960D548-24DB-4CA4-BB19-AF1C40C79931}"/>
    <cellStyle name="Note 5 11 2 8 3" xfId="27405" xr:uid="{DB7B19A1-8781-4833-AF69-C27B266457AC}"/>
    <cellStyle name="Note 5 11 2 8 4" xfId="27406" xr:uid="{504D6545-2178-4B94-BFB3-92DC6DC23D4A}"/>
    <cellStyle name="Note 5 11 2 9" xfId="27407" xr:uid="{30602195-348C-45DF-976E-32B7F4253881}"/>
    <cellStyle name="Note 5 11 2 9 2" xfId="27408" xr:uid="{29960CD4-164C-452A-A981-E664D36A2C3C}"/>
    <cellStyle name="Note 5 11 3" xfId="27409" xr:uid="{9C997787-AD31-47AC-B770-42C2815C78D1}"/>
    <cellStyle name="Note 5 11 3 2" xfId="27410" xr:uid="{27D49DE3-447E-4794-9620-749F3A04E3A2}"/>
    <cellStyle name="Note 5 11 3 2 2" xfId="27411" xr:uid="{0729C69A-0437-49F6-825E-6D49FAF5B36F}"/>
    <cellStyle name="Note 5 11 3 3" xfId="27412" xr:uid="{76EC082D-EF2C-499D-82EE-0F6A6D29D9E2}"/>
    <cellStyle name="Note 5 11 3 4" xfId="27413" xr:uid="{DFCFEFFF-0ECC-4EBC-95AA-214E95CCC38C}"/>
    <cellStyle name="Note 5 11 4" xfId="27414" xr:uid="{7F096654-E4BE-44D7-9B13-3792EB1D3060}"/>
    <cellStyle name="Note 5 11 4 2" xfId="27415" xr:uid="{E23DA85E-34F7-4F4A-9384-CB8498C35D54}"/>
    <cellStyle name="Note 5 11 4 3" xfId="27416" xr:uid="{791FD576-897E-4567-973F-3D3378B7F57F}"/>
    <cellStyle name="Note 5 11 4 4" xfId="27417" xr:uid="{0273AFB8-2FDE-4665-98D4-43BDB9400B17}"/>
    <cellStyle name="Note 5 11 5" xfId="27418" xr:uid="{18C35D6A-B7CB-487B-9B52-85724C5E8A7A}"/>
    <cellStyle name="Note 5 11 5 2" xfId="27419" xr:uid="{618FBBE4-F151-4925-9558-66C22A19F44C}"/>
    <cellStyle name="Note 5 11 5 3" xfId="27420" xr:uid="{C5ECC9D9-D3B8-4456-BDF2-D76264B69ED9}"/>
    <cellStyle name="Note 5 11 5 4" xfId="27421" xr:uid="{95457951-865D-49A2-A025-4AC5110FB669}"/>
    <cellStyle name="Note 5 11 6" xfId="27422" xr:uid="{AA7C669F-68C7-4C55-A1FF-4518BE758F9D}"/>
    <cellStyle name="Note 5 11 6 2" xfId="27423" xr:uid="{1860F555-7B1D-453C-A693-FAE6F5641A57}"/>
    <cellStyle name="Note 5 11 6 3" xfId="27424" xr:uid="{F575ED4E-71D5-4847-879C-9183B0C96C3A}"/>
    <cellStyle name="Note 5 11 6 4" xfId="27425" xr:uid="{6DC40AD0-0D9C-4D37-96E1-7685E6F613E6}"/>
    <cellStyle name="Note 5 11 7" xfId="27426" xr:uid="{941D17AD-20F3-4A91-9146-1CD94FAD0902}"/>
    <cellStyle name="Note 5 11 7 2" xfId="27427" xr:uid="{9232F156-4B97-4D32-8CD8-5A5ABC999B73}"/>
    <cellStyle name="Note 5 11 7 3" xfId="27428" xr:uid="{D28A4C58-AB09-41EA-A157-1AD5D56B0934}"/>
    <cellStyle name="Note 5 11 7 4" xfId="27429" xr:uid="{B6E8FBCA-8B3A-42C2-ADAE-20306D2C4FDA}"/>
    <cellStyle name="Note 5 11 8" xfId="27430" xr:uid="{BC1F57C5-15B8-4CF8-A1B7-0B7F1F3C0532}"/>
    <cellStyle name="Note 5 11 8 2" xfId="27431" xr:uid="{BFDF8A2B-EEE7-472B-8BF1-BC867789381D}"/>
    <cellStyle name="Note 5 11 8 3" xfId="27432" xr:uid="{08F1D887-E065-4A77-BC6D-09165F9F6BB7}"/>
    <cellStyle name="Note 5 11 8 4" xfId="27433" xr:uid="{C4BE6932-0FDF-4AF6-B314-044B8318D39E}"/>
    <cellStyle name="Note 5 11 9" xfId="27434" xr:uid="{64E33396-A3FE-40B8-A359-0B2AF0492548}"/>
    <cellStyle name="Note 5 11 9 2" xfId="27435" xr:uid="{5C87D312-D563-44BC-8B7C-0340F168CE5E}"/>
    <cellStyle name="Note 5 11 9 3" xfId="27436" xr:uid="{35063112-2F3F-49D7-B1EC-192A096DB1BC}"/>
    <cellStyle name="Note 5 11 9 4" xfId="27437" xr:uid="{FDBFF5DF-98C2-40A1-A898-CB6E704FD92E}"/>
    <cellStyle name="Note 5 12" xfId="27438" xr:uid="{6FED0D37-8670-4A51-B202-A6241CC05464}"/>
    <cellStyle name="Note 5 12 10" xfId="27439" xr:uid="{9E4C8DB4-CE0B-4E9B-B54D-A429E0BC8CBC}"/>
    <cellStyle name="Note 5 12 10 2" xfId="27440" xr:uid="{05CC6369-8B08-4493-A2D1-6CE26EA07984}"/>
    <cellStyle name="Note 5 12 11" xfId="27441" xr:uid="{0CC95CE8-ADF1-4F00-A227-DDA0745C6579}"/>
    <cellStyle name="Note 5 12 2" xfId="27442" xr:uid="{6A05A5D6-609D-4B0A-ADE7-F8BE5114BAEB}"/>
    <cellStyle name="Note 5 12 2 2" xfId="27443" xr:uid="{6563A152-4318-4AA3-8BF6-F6D287759324}"/>
    <cellStyle name="Note 5 12 2 2 2" xfId="27444" xr:uid="{5B1C0BEA-3506-4CE2-87DF-4ACAA79FAD6A}"/>
    <cellStyle name="Note 5 12 2 3" xfId="27445" xr:uid="{72F43B32-B738-4102-B583-869773C43025}"/>
    <cellStyle name="Note 5 12 2 4" xfId="27446" xr:uid="{B511C217-EABE-4715-899D-36DC9D13BD91}"/>
    <cellStyle name="Note 5 12 3" xfId="27447" xr:uid="{BE19A5CF-7588-444A-9A35-77A2975004E1}"/>
    <cellStyle name="Note 5 12 3 2" xfId="27448" xr:uid="{BCFFB9F4-A69F-46B3-96CB-FA55F71766F1}"/>
    <cellStyle name="Note 5 12 3 3" xfId="27449" xr:uid="{30190822-4B1A-4C7F-9BCE-A8FA69BB42EB}"/>
    <cellStyle name="Note 5 12 3 4" xfId="27450" xr:uid="{BD2BD0D1-FAC5-492B-A69C-F15F1FE44073}"/>
    <cellStyle name="Note 5 12 4" xfId="27451" xr:uid="{4231777A-5455-473E-ACC0-863CDC041757}"/>
    <cellStyle name="Note 5 12 4 2" xfId="27452" xr:uid="{C507C7CA-C3C2-4632-A2FC-33B8E5597B80}"/>
    <cellStyle name="Note 5 12 4 3" xfId="27453" xr:uid="{AD8904DC-E23E-431A-B795-1DA0A59A1825}"/>
    <cellStyle name="Note 5 12 4 4" xfId="27454" xr:uid="{1ADAEB83-B1DA-40B3-A963-BC722FB40BF6}"/>
    <cellStyle name="Note 5 12 5" xfId="27455" xr:uid="{7E8DF973-A2A2-46DB-B9E6-8A9ED0682689}"/>
    <cellStyle name="Note 5 12 5 2" xfId="27456" xr:uid="{F065BDA6-4791-4C1A-9371-1E5B47C84281}"/>
    <cellStyle name="Note 5 12 5 3" xfId="27457" xr:uid="{654AAA8C-81C7-4203-8BA3-49392C75A9C0}"/>
    <cellStyle name="Note 5 12 5 4" xfId="27458" xr:uid="{6BD4CB57-EA64-40A9-958B-4F4C4980918D}"/>
    <cellStyle name="Note 5 12 6" xfId="27459" xr:uid="{C6B6C62F-0511-4237-83ED-F1BF9FE45CB8}"/>
    <cellStyle name="Note 5 12 6 2" xfId="27460" xr:uid="{DE4F791C-B813-487C-B31C-58CC6BCD5533}"/>
    <cellStyle name="Note 5 12 6 3" xfId="27461" xr:uid="{9C197809-FBA1-42E1-83DB-E94F07A29718}"/>
    <cellStyle name="Note 5 12 6 4" xfId="27462" xr:uid="{4456424B-334F-4E16-B45F-F55AA35B945A}"/>
    <cellStyle name="Note 5 12 7" xfId="27463" xr:uid="{E77F7FBD-8182-456E-A0E1-D4A241BDCC70}"/>
    <cellStyle name="Note 5 12 7 2" xfId="27464" xr:uid="{8FBA0BFF-F2DB-452F-BDBB-55F5CA946176}"/>
    <cellStyle name="Note 5 12 7 3" xfId="27465" xr:uid="{818B23F1-730C-4DED-824C-D24868C4E98D}"/>
    <cellStyle name="Note 5 12 7 4" xfId="27466" xr:uid="{A83B9373-3686-4A3E-BE45-3E91585FEFA3}"/>
    <cellStyle name="Note 5 12 8" xfId="27467" xr:uid="{A08A8263-4511-4C50-8B81-9A2ADE7FDEB5}"/>
    <cellStyle name="Note 5 12 8 2" xfId="27468" xr:uid="{1F6FD5C0-2AA7-423B-AD78-6E9E1BCF94A3}"/>
    <cellStyle name="Note 5 12 8 3" xfId="27469" xr:uid="{AB92A19F-E904-466A-94B3-A5DE64D46ABF}"/>
    <cellStyle name="Note 5 12 8 4" xfId="27470" xr:uid="{F15287D3-E2FF-405A-814C-FFE204EBCC87}"/>
    <cellStyle name="Note 5 12 9" xfId="27471" xr:uid="{62DCF290-109A-4E20-867F-966CE33D1A3C}"/>
    <cellStyle name="Note 5 12 9 2" xfId="27472" xr:uid="{C3D917DA-79E9-4DF2-92A7-A9937CF4AC58}"/>
    <cellStyle name="Note 5 13" xfId="27473" xr:uid="{FB8288B3-4E65-4597-8BB3-12A06468A22E}"/>
    <cellStyle name="Note 5 13 2" xfId="27474" xr:uid="{FC3233B1-D486-4EAA-B8C3-A5678FCDCA1E}"/>
    <cellStyle name="Note 5 13 2 2" xfId="27475" xr:uid="{5493B1A1-6CEB-4163-A3B1-F7B5F2E7A717}"/>
    <cellStyle name="Note 5 13 3" xfId="27476" xr:uid="{7DC10F9D-978B-4B7B-9535-BBA7F31A8E0E}"/>
    <cellStyle name="Note 5 13 4" xfId="27477" xr:uid="{856C7865-EF46-40A8-AFC5-2998EFF506A7}"/>
    <cellStyle name="Note 5 14" xfId="27478" xr:uid="{50385FE3-F36C-4771-9DB9-E9ADCA4977A1}"/>
    <cellStyle name="Note 5 14 2" xfId="27479" xr:uid="{A6A3369B-E644-458D-B02D-3512AF588A3F}"/>
    <cellStyle name="Note 5 14 3" xfId="27480" xr:uid="{28B502B0-54F8-4CF0-9120-A147E9ADF308}"/>
    <cellStyle name="Note 5 14 4" xfId="27481" xr:uid="{CBA3A94E-19C4-48AB-BD51-44235E5CE35C}"/>
    <cellStyle name="Note 5 15" xfId="27482" xr:uid="{F2794CAF-C9C2-471E-AD83-EDD34AB8E590}"/>
    <cellStyle name="Note 5 15 2" xfId="27483" xr:uid="{220E077C-9580-4E3C-9E36-CF7C6D30E60A}"/>
    <cellStyle name="Note 5 15 3" xfId="27484" xr:uid="{2682C7E0-DF04-4DAF-BDF0-8B00C32CAE77}"/>
    <cellStyle name="Note 5 15 4" xfId="27485" xr:uid="{0A8BBC5A-70DE-4002-8579-4A21CC396F8C}"/>
    <cellStyle name="Note 5 16" xfId="27486" xr:uid="{4E1E85CA-E3AF-4B4C-8072-20CA7E626C6D}"/>
    <cellStyle name="Note 5 16 2" xfId="27487" xr:uid="{A9DBE5A5-8565-443F-BDD1-2FD1E77701BF}"/>
    <cellStyle name="Note 5 16 3" xfId="27488" xr:uid="{0FB68352-92CA-47CA-9280-FA7589C07D78}"/>
    <cellStyle name="Note 5 16 4" xfId="27489" xr:uid="{3C3EBC1B-9FBB-4E42-8F32-AB561A31B094}"/>
    <cellStyle name="Note 5 17" xfId="27490" xr:uid="{3304B71E-9D2B-40FC-B286-95F7FF7E1A89}"/>
    <cellStyle name="Note 5 17 2" xfId="27491" xr:uid="{8C1A28E3-D890-4C76-BF75-56A3AACD9793}"/>
    <cellStyle name="Note 5 17 3" xfId="27492" xr:uid="{699017C0-5E47-4150-9191-D83B9F927B86}"/>
    <cellStyle name="Note 5 17 4" xfId="27493" xr:uid="{1CBBA7E5-B218-4B2F-96B0-843E7136B58B}"/>
    <cellStyle name="Note 5 18" xfId="27494" xr:uid="{2794330C-9323-4E81-9878-B402417AB009}"/>
    <cellStyle name="Note 5 18 2" xfId="27495" xr:uid="{ADB39111-D0FE-468F-8BDB-649CDE09BF13}"/>
    <cellStyle name="Note 5 18 3" xfId="27496" xr:uid="{94F1EDDD-A3E4-46C5-8E10-2E32FC3155D8}"/>
    <cellStyle name="Note 5 18 4" xfId="27497" xr:uid="{CF4F4E22-A331-450D-9AC1-9B854172E21A}"/>
    <cellStyle name="Note 5 19" xfId="27498" xr:uid="{83B4CF33-6260-4A83-A9CE-14DD4E12D5CF}"/>
    <cellStyle name="Note 5 19 2" xfId="27499" xr:uid="{7D9B7C0A-3731-4AB1-AEC5-0396FF86FFD0}"/>
    <cellStyle name="Note 5 19 3" xfId="27500" xr:uid="{284F8446-F2A0-4DD4-8021-5EDBF6144635}"/>
    <cellStyle name="Note 5 19 4" xfId="27501" xr:uid="{74E5EC71-D468-457C-BDC8-FB326A0CE583}"/>
    <cellStyle name="Note 5 2" xfId="27502" xr:uid="{4B026A1A-A909-4162-85A8-C369E249BAFF}"/>
    <cellStyle name="Note 5 2 10" xfId="27503" xr:uid="{C88B21EC-3B11-4162-A8E0-D95CA92C7771}"/>
    <cellStyle name="Note 5 2 10 2" xfId="27504" xr:uid="{5BA00E03-74A3-4E14-8062-4DDB236FBE68}"/>
    <cellStyle name="Note 5 2 11" xfId="27505" xr:uid="{B72DA4A9-0268-42D8-AA81-551F6F85324C}"/>
    <cellStyle name="Note 5 2 11 2" xfId="27506" xr:uid="{ECDA3FC7-9631-4194-AA00-145213F33AB6}"/>
    <cellStyle name="Note 5 2 12" xfId="27507" xr:uid="{E28A4601-2AF1-4C68-B538-F5C507FE4FE7}"/>
    <cellStyle name="Note 5 2 13" xfId="27508" xr:uid="{5F015385-2C7B-42E0-9C08-D898233A7CCD}"/>
    <cellStyle name="Note 5 2 2" xfId="27509" xr:uid="{4211C651-7F87-4150-B422-9ECC38162821}"/>
    <cellStyle name="Note 5 2 2 10" xfId="27510" xr:uid="{F777641B-C3DE-43C0-B37A-7DC03AEAEAE2}"/>
    <cellStyle name="Note 5 2 2 10 2" xfId="27511" xr:uid="{0203B421-E3CA-4423-B33A-B3B8436FC551}"/>
    <cellStyle name="Note 5 2 2 11" xfId="27512" xr:uid="{8706DD7C-AA1D-4109-8E4B-F35CB2D39837}"/>
    <cellStyle name="Note 5 2 2 2" xfId="27513" xr:uid="{0FD6C236-25A1-44EF-8A6D-A97A1FAB7380}"/>
    <cellStyle name="Note 5 2 2 2 2" xfId="27514" xr:uid="{1A53684F-60AB-42C6-B9F9-3E0912E15E45}"/>
    <cellStyle name="Note 5 2 2 2 2 2" xfId="27515" xr:uid="{1D0AA5D9-CF99-4A45-A7C6-5FEF9088BEF4}"/>
    <cellStyle name="Note 5 2 2 2 3" xfId="27516" xr:uid="{B2BFF7BD-3795-40A0-9C20-D9E238F7B5B6}"/>
    <cellStyle name="Note 5 2 2 2 4" xfId="27517" xr:uid="{02879E7C-CA19-4558-8CAC-92C4D20F8E6E}"/>
    <cellStyle name="Note 5 2 2 3" xfId="27518" xr:uid="{84F561B0-B2A3-4CA5-A88B-81EE0CFC61AF}"/>
    <cellStyle name="Note 5 2 2 3 2" xfId="27519" xr:uid="{B96844A0-FE64-4A89-B623-2438E14D0431}"/>
    <cellStyle name="Note 5 2 2 3 3" xfId="27520" xr:uid="{F5BA34A8-AEB0-4E7F-AE11-1CCB2C1BCE34}"/>
    <cellStyle name="Note 5 2 2 3 4" xfId="27521" xr:uid="{B8E83D00-1F7B-48C5-9016-E439FBC809B7}"/>
    <cellStyle name="Note 5 2 2 4" xfId="27522" xr:uid="{BF1D1C4B-15D8-4DAB-93B0-065F69785F5F}"/>
    <cellStyle name="Note 5 2 2 4 2" xfId="27523" xr:uid="{190E1A8A-DECA-4580-9841-6EAA9F8BCA4B}"/>
    <cellStyle name="Note 5 2 2 4 3" xfId="27524" xr:uid="{B50C1102-C9B3-498B-B818-496DC0B60377}"/>
    <cellStyle name="Note 5 2 2 4 4" xfId="27525" xr:uid="{A214FE0B-28EE-4B0A-BB75-EDFBFE690A77}"/>
    <cellStyle name="Note 5 2 2 5" xfId="27526" xr:uid="{018B1E28-1656-444D-8750-1BD1F062038D}"/>
    <cellStyle name="Note 5 2 2 5 2" xfId="27527" xr:uid="{7981D230-5A1F-4C43-9643-AE0AEDB98AB0}"/>
    <cellStyle name="Note 5 2 2 5 3" xfId="27528" xr:uid="{3AA34331-22DE-427D-84C8-8921222C6CE7}"/>
    <cellStyle name="Note 5 2 2 5 4" xfId="27529" xr:uid="{F448A164-7C5B-4CA9-8935-CF9774621FAB}"/>
    <cellStyle name="Note 5 2 2 6" xfId="27530" xr:uid="{8AA8C9AC-CB7F-44D4-9151-9B2F55919EAC}"/>
    <cellStyle name="Note 5 2 2 6 2" xfId="27531" xr:uid="{5BCDA0A2-1EDE-4548-AF17-0C5DCCC5A46E}"/>
    <cellStyle name="Note 5 2 2 6 3" xfId="27532" xr:uid="{409C0D37-9681-43BF-A723-F8F6E66FC7A4}"/>
    <cellStyle name="Note 5 2 2 6 4" xfId="27533" xr:uid="{50D4ED65-E591-4C6D-8649-0F26B3A36AA5}"/>
    <cellStyle name="Note 5 2 2 7" xfId="27534" xr:uid="{05A4179D-8A45-4D2A-88F0-73505C87B2F9}"/>
    <cellStyle name="Note 5 2 2 7 2" xfId="27535" xr:uid="{05394FB1-EE85-4BFD-9451-3AD7060E5823}"/>
    <cellStyle name="Note 5 2 2 7 3" xfId="27536" xr:uid="{FCB9C24E-432D-40C7-98B5-A58727EF7CC7}"/>
    <cellStyle name="Note 5 2 2 7 4" xfId="27537" xr:uid="{1DF878DE-2D44-44B9-91D8-A33245D4960C}"/>
    <cellStyle name="Note 5 2 2 8" xfId="27538" xr:uid="{530F75A1-DFEE-4906-9DE0-B0CB05C7C649}"/>
    <cellStyle name="Note 5 2 2 8 2" xfId="27539" xr:uid="{AA512495-D4DE-4A8A-865B-61DD902D7DBF}"/>
    <cellStyle name="Note 5 2 2 8 3" xfId="27540" xr:uid="{D0A9CC05-EE1E-4E71-99F2-518C716D3390}"/>
    <cellStyle name="Note 5 2 2 8 4" xfId="27541" xr:uid="{709A1358-49BF-40B5-886F-83779D43DC77}"/>
    <cellStyle name="Note 5 2 2 9" xfId="27542" xr:uid="{7B72D800-E0F6-4374-86EA-B5D69030273D}"/>
    <cellStyle name="Note 5 2 2 9 2" xfId="27543" xr:uid="{D3F62DAA-AE18-4BB7-89E0-13860A6AFB09}"/>
    <cellStyle name="Note 5 2 3" xfId="27544" xr:uid="{70185A7C-E02C-422D-92A4-F7F2F9EC3DAF}"/>
    <cellStyle name="Note 5 2 3 2" xfId="27545" xr:uid="{88E0E0B7-FFE3-4812-84FC-E9C9ED6F8164}"/>
    <cellStyle name="Note 5 2 3 2 2" xfId="27546" xr:uid="{1624199C-595B-440E-BE7E-BD0E9ED650F6}"/>
    <cellStyle name="Note 5 2 3 3" xfId="27547" xr:uid="{70042346-2023-46A7-B211-C55BE116D06D}"/>
    <cellStyle name="Note 5 2 3 4" xfId="27548" xr:uid="{921E2182-41A9-408B-9F43-A41BAFCB2607}"/>
    <cellStyle name="Note 5 2 4" xfId="27549" xr:uid="{DF0A4C33-6026-4C0D-A334-A94405DAD3BE}"/>
    <cellStyle name="Note 5 2 4 2" xfId="27550" xr:uid="{952A8C56-6EC2-47B4-88ED-B785F5A820AB}"/>
    <cellStyle name="Note 5 2 4 3" xfId="27551" xr:uid="{83250D6B-75A0-42D3-9B7F-384F1CE42AE2}"/>
    <cellStyle name="Note 5 2 4 4" xfId="27552" xr:uid="{3CDB4153-6165-4307-96CB-9F2CB69BD79F}"/>
    <cellStyle name="Note 5 2 5" xfId="27553" xr:uid="{1568F91D-99BD-4019-85C1-F5E2E88A1FCE}"/>
    <cellStyle name="Note 5 2 5 2" xfId="27554" xr:uid="{6813722F-29A5-4312-829B-5063D54CE9B8}"/>
    <cellStyle name="Note 5 2 5 3" xfId="27555" xr:uid="{6632E98D-3A33-4212-A06F-F0E3C185684D}"/>
    <cellStyle name="Note 5 2 5 4" xfId="27556" xr:uid="{B2860CB8-D43A-4E6D-B1DC-435EE5312C03}"/>
    <cellStyle name="Note 5 2 6" xfId="27557" xr:uid="{91CA883D-C0E1-4ACB-9083-F95B3D4854CF}"/>
    <cellStyle name="Note 5 2 6 2" xfId="27558" xr:uid="{3889259F-4C96-483E-8BE5-D25442671AD3}"/>
    <cellStyle name="Note 5 2 6 3" xfId="27559" xr:uid="{C38D3DF8-BA8F-4698-8E7B-EC50C5CF6106}"/>
    <cellStyle name="Note 5 2 6 4" xfId="27560" xr:uid="{864EC77E-0A76-4C86-9531-14AABC7F9A64}"/>
    <cellStyle name="Note 5 2 7" xfId="27561" xr:uid="{3A721586-6614-42F9-A6DF-6903DC78FC99}"/>
    <cellStyle name="Note 5 2 7 2" xfId="27562" xr:uid="{C6E2844B-EA1B-4A15-B8E8-6FBC31B8DE87}"/>
    <cellStyle name="Note 5 2 7 3" xfId="27563" xr:uid="{170E63B8-4258-473C-A5D8-0044F43AB21E}"/>
    <cellStyle name="Note 5 2 7 4" xfId="27564" xr:uid="{504671D5-DA73-455F-909F-07A20FA9B7C7}"/>
    <cellStyle name="Note 5 2 8" xfId="27565" xr:uid="{BB137A51-4E95-4EC5-931C-8F4E1F9FCAEF}"/>
    <cellStyle name="Note 5 2 8 2" xfId="27566" xr:uid="{8F11D74C-A70C-4C03-9969-76AC4B95D2A0}"/>
    <cellStyle name="Note 5 2 8 3" xfId="27567" xr:uid="{98CF86D3-2DB6-4D0D-A25E-C3BDB09AC535}"/>
    <cellStyle name="Note 5 2 8 4" xfId="27568" xr:uid="{D544938E-1390-421A-BDA6-32142053D433}"/>
    <cellStyle name="Note 5 2 9" xfId="27569" xr:uid="{9C7823B2-5757-4067-8BA1-4238BAA2C236}"/>
    <cellStyle name="Note 5 2 9 2" xfId="27570" xr:uid="{D997C84E-B76E-400E-94E6-DC7E54EAD9B5}"/>
    <cellStyle name="Note 5 2 9 3" xfId="27571" xr:uid="{E1A160D8-2FD8-4553-8F4D-97AA99630947}"/>
    <cellStyle name="Note 5 2 9 4" xfId="27572" xr:uid="{8372F490-76DB-4282-B1F7-04FB4F8816BD}"/>
    <cellStyle name="Note 5 20" xfId="27573" xr:uid="{A6DCD9D3-58E7-49FF-A0A2-27ED1ABFA1D5}"/>
    <cellStyle name="Note 5 20 2" xfId="27574" xr:uid="{2CCBC8B8-FBC8-4CF3-97F5-6F1F34A4B432}"/>
    <cellStyle name="Note 5 21" xfId="27575" xr:uid="{A4D121D5-B199-4B48-BD91-29AE31683B91}"/>
    <cellStyle name="Note 5 21 2" xfId="27576" xr:uid="{4F628F44-45DF-4E3C-9285-EAE33A815978}"/>
    <cellStyle name="Note 5 22" xfId="27577" xr:uid="{761A2787-BA1D-4522-9F2D-4D8DDBFDC267}"/>
    <cellStyle name="Note 5 23" xfId="27578" xr:uid="{572051BD-4C48-4C6D-A606-25E729D585C5}"/>
    <cellStyle name="Note 5 3" xfId="27579" xr:uid="{8AABB56C-F1E6-4546-8845-EDD4288ED77E}"/>
    <cellStyle name="Note 5 3 10" xfId="27580" xr:uid="{E28BEFD8-32ED-470C-A36F-9DF254558497}"/>
    <cellStyle name="Note 5 3 10 2" xfId="27581" xr:uid="{2C4BF37D-3E98-4DD9-A435-40479AFCCE31}"/>
    <cellStyle name="Note 5 3 11" xfId="27582" xr:uid="{32537612-8965-4740-9AE9-14C7DF62127C}"/>
    <cellStyle name="Note 5 3 11 2" xfId="27583" xr:uid="{0513A23A-23D0-4110-9118-EFD22CDB13B4}"/>
    <cellStyle name="Note 5 3 12" xfId="27584" xr:uid="{2584E374-6CAC-4DC9-9823-5CD821ED4652}"/>
    <cellStyle name="Note 5 3 13" xfId="27585" xr:uid="{99F16E12-47D2-458E-B9E7-0945DAA8D0DE}"/>
    <cellStyle name="Note 5 3 2" xfId="27586" xr:uid="{199ECEE8-EE79-4114-9425-E71F88D273DF}"/>
    <cellStyle name="Note 5 3 2 10" xfId="27587" xr:uid="{C052B419-B8D9-483F-A262-349D4E7B7B1A}"/>
    <cellStyle name="Note 5 3 2 10 2" xfId="27588" xr:uid="{0D23C7E5-E82B-4876-973B-93728BEB2FEA}"/>
    <cellStyle name="Note 5 3 2 11" xfId="27589" xr:uid="{6A8E92B1-0F5E-4C1A-949A-4BEBE9846099}"/>
    <cellStyle name="Note 5 3 2 12" xfId="27590" xr:uid="{FAD3654C-5BB6-49F5-8333-C41622C41536}"/>
    <cellStyle name="Note 5 3 2 2" xfId="27591" xr:uid="{CD9B5D15-B8ED-41D5-AFAF-3F47FE3A6AD4}"/>
    <cellStyle name="Note 5 3 2 2 2" xfId="27592" xr:uid="{36F78CAE-37F9-4362-80C0-DA11AFB8CFD0}"/>
    <cellStyle name="Note 5 3 2 2 2 2" xfId="27593" xr:uid="{7F1EA807-7282-44BA-A57E-CD1C578B8D43}"/>
    <cellStyle name="Note 5 3 2 2 3" xfId="27594" xr:uid="{2FF99B41-0ABF-49AC-B7A3-1FC525AA6F57}"/>
    <cellStyle name="Note 5 3 2 2 4" xfId="27595" xr:uid="{8C38C813-DDB8-4184-A7ED-C668777137BC}"/>
    <cellStyle name="Note 5 3 2 3" xfId="27596" xr:uid="{73DAF611-B808-4B72-8CD6-BB7F551E937D}"/>
    <cellStyle name="Note 5 3 2 3 2" xfId="27597" xr:uid="{94DC840E-B208-4DD7-BE78-03FCA01A7820}"/>
    <cellStyle name="Note 5 3 2 3 3" xfId="27598" xr:uid="{53B001E2-5605-4DD0-B5A1-03A3E5B63D67}"/>
    <cellStyle name="Note 5 3 2 3 4" xfId="27599" xr:uid="{50E4355E-2823-4A1E-9644-6C9A8929D556}"/>
    <cellStyle name="Note 5 3 2 4" xfId="27600" xr:uid="{DD3BB3F5-EBE2-4ABE-A611-F4AA0159FCDC}"/>
    <cellStyle name="Note 5 3 2 4 2" xfId="27601" xr:uid="{6EB5119F-859D-4233-AC59-E8730833F23B}"/>
    <cellStyle name="Note 5 3 2 4 3" xfId="27602" xr:uid="{3358EFBA-38E3-4BC0-97C3-AD4329CABF7E}"/>
    <cellStyle name="Note 5 3 2 4 4" xfId="27603" xr:uid="{44EEB2D1-6AAD-4355-8348-4AA2E823BF5A}"/>
    <cellStyle name="Note 5 3 2 5" xfId="27604" xr:uid="{C5E1A4DF-B259-4227-821E-EFFC9F35AAC7}"/>
    <cellStyle name="Note 5 3 2 5 2" xfId="27605" xr:uid="{90E2188D-5EB1-40D4-8BBE-7355CC475972}"/>
    <cellStyle name="Note 5 3 2 5 3" xfId="27606" xr:uid="{9C5368EE-128D-461A-8E28-DB7B88893BE5}"/>
    <cellStyle name="Note 5 3 2 5 4" xfId="27607" xr:uid="{4C712EF7-A283-48AC-99A2-688BD9BA4E13}"/>
    <cellStyle name="Note 5 3 2 6" xfId="27608" xr:uid="{E1BC6962-CE56-4335-9E6B-C81041735BFA}"/>
    <cellStyle name="Note 5 3 2 6 2" xfId="27609" xr:uid="{6F9461C2-ED72-4947-A3CD-5F5C6F513462}"/>
    <cellStyle name="Note 5 3 2 6 3" xfId="27610" xr:uid="{EF859E32-B6E6-470D-A44F-6FD68F1C754F}"/>
    <cellStyle name="Note 5 3 2 6 4" xfId="27611" xr:uid="{06B96AB5-E7D4-45CA-84D0-22CE6BFDB2B0}"/>
    <cellStyle name="Note 5 3 2 7" xfId="27612" xr:uid="{93991743-667C-40A2-AED7-EC791C0DBEF4}"/>
    <cellStyle name="Note 5 3 2 7 2" xfId="27613" xr:uid="{0F812889-C525-4C48-A9B3-34915FFE93D5}"/>
    <cellStyle name="Note 5 3 2 7 3" xfId="27614" xr:uid="{FE3F8C87-6A5E-4C43-80BC-78CCBD9AD04D}"/>
    <cellStyle name="Note 5 3 2 7 4" xfId="27615" xr:uid="{ACB523BE-6D68-4754-9540-35409506936F}"/>
    <cellStyle name="Note 5 3 2 8" xfId="27616" xr:uid="{E4E79107-6F9B-480C-90BF-2890C0B2638C}"/>
    <cellStyle name="Note 5 3 2 8 2" xfId="27617" xr:uid="{85BC46F8-9838-42EB-A645-7315777C941A}"/>
    <cellStyle name="Note 5 3 2 8 3" xfId="27618" xr:uid="{4C9BAA6A-9763-4BFA-9905-31E941F3AC1D}"/>
    <cellStyle name="Note 5 3 2 8 4" xfId="27619" xr:uid="{C1B4436D-CF49-4CFC-BBD7-A233B98F4F62}"/>
    <cellStyle name="Note 5 3 2 9" xfId="27620" xr:uid="{AED617A9-08EA-4AFD-AE9C-135D13F1CB9D}"/>
    <cellStyle name="Note 5 3 2 9 2" xfId="27621" xr:uid="{A67DB937-405A-4C2A-8300-D35EB3E27C24}"/>
    <cellStyle name="Note 5 3 3" xfId="27622" xr:uid="{73D3DCC1-F8AA-4E31-A45D-1A30D79F4817}"/>
    <cellStyle name="Note 5 3 3 2" xfId="27623" xr:uid="{168F19CC-8575-465F-ADF4-D455F9EC331E}"/>
    <cellStyle name="Note 5 3 3 2 2" xfId="27624" xr:uid="{D1B99B92-5EF7-463F-8122-B4BA2125C75E}"/>
    <cellStyle name="Note 5 3 3 3" xfId="27625" xr:uid="{1A36A3B2-4426-4E24-A627-28657B0B219F}"/>
    <cellStyle name="Note 5 3 3 4" xfId="27626" xr:uid="{DBC18B3F-0C38-4A4A-BC84-1CE918063DAD}"/>
    <cellStyle name="Note 5 3 4" xfId="27627" xr:uid="{3E58496E-BE30-402E-A72A-A221E2DB53B3}"/>
    <cellStyle name="Note 5 3 4 2" xfId="27628" xr:uid="{9C9C0B4C-71E4-45E5-822F-984052D41385}"/>
    <cellStyle name="Note 5 3 4 3" xfId="27629" xr:uid="{02F668DA-188E-4DBB-B059-6ED40C41F5D7}"/>
    <cellStyle name="Note 5 3 4 4" xfId="27630" xr:uid="{3D0A44F7-C2E9-4E69-B89F-FAF6BDB39ABD}"/>
    <cellStyle name="Note 5 3 5" xfId="27631" xr:uid="{1EEA6309-95FF-4B22-86A1-D78081C03E55}"/>
    <cellStyle name="Note 5 3 5 2" xfId="27632" xr:uid="{5DD4008D-F89A-4780-8EE7-0D7E2F9D129A}"/>
    <cellStyle name="Note 5 3 5 3" xfId="27633" xr:uid="{4221B73C-E1A0-459F-B125-AB837F78EF1B}"/>
    <cellStyle name="Note 5 3 5 4" xfId="27634" xr:uid="{714E95F8-2480-4BAB-8A20-25FD714E7A10}"/>
    <cellStyle name="Note 5 3 6" xfId="27635" xr:uid="{49445541-2283-433C-BDB6-B51A5A44EC2B}"/>
    <cellStyle name="Note 5 3 6 2" xfId="27636" xr:uid="{53B923F3-1C52-4F90-A30E-03FDA226BD08}"/>
    <cellStyle name="Note 5 3 6 3" xfId="27637" xr:uid="{5445A687-4C87-4B14-B84E-9C1790695BDF}"/>
    <cellStyle name="Note 5 3 6 4" xfId="27638" xr:uid="{EEE5354E-E206-4621-ADC1-3A443EFC159F}"/>
    <cellStyle name="Note 5 3 7" xfId="27639" xr:uid="{E0FF59DD-8F9F-4F8E-BEEF-4257C2762CE1}"/>
    <cellStyle name="Note 5 3 7 2" xfId="27640" xr:uid="{64AC22C4-9CC0-4194-A99C-545B3196BC2E}"/>
    <cellStyle name="Note 5 3 7 3" xfId="27641" xr:uid="{5FFF3A33-60FF-4FA1-9383-7E486212592C}"/>
    <cellStyle name="Note 5 3 7 4" xfId="27642" xr:uid="{E90D75A5-AA83-4F4D-96A7-4CB3938006AC}"/>
    <cellStyle name="Note 5 3 8" xfId="27643" xr:uid="{A8BE46A9-8E16-4FB7-BA13-1718F8E33BE7}"/>
    <cellStyle name="Note 5 3 8 2" xfId="27644" xr:uid="{BD9DDFDF-F1E6-467B-A43D-BA8FEC9495FC}"/>
    <cellStyle name="Note 5 3 8 3" xfId="27645" xr:uid="{A77D9BA2-7B57-45B3-AB0E-37F5000E79B7}"/>
    <cellStyle name="Note 5 3 8 4" xfId="27646" xr:uid="{5CFBC83B-BD5B-417A-B88F-3EC7447CDFA3}"/>
    <cellStyle name="Note 5 3 9" xfId="27647" xr:uid="{F874A734-6E42-4D59-A5F0-856043AB8A5A}"/>
    <cellStyle name="Note 5 3 9 2" xfId="27648" xr:uid="{CB032656-96F3-4621-B47B-7A4259A3D088}"/>
    <cellStyle name="Note 5 3 9 3" xfId="27649" xr:uid="{1B6D04D3-CB3D-4F2D-A8A1-BC3EED465764}"/>
    <cellStyle name="Note 5 3 9 4" xfId="27650" xr:uid="{78886C33-D5AC-4831-9121-0974CE68A702}"/>
    <cellStyle name="Note 5 3_ELC_final" xfId="27651" xr:uid="{AE56414D-1DB6-401F-90CE-B68B7C0896E3}"/>
    <cellStyle name="Note 5 4" xfId="27652" xr:uid="{A3144214-DD00-4A41-9BA2-0EAEC54E33BF}"/>
    <cellStyle name="Note 5 4 10" xfId="27653" xr:uid="{F258ADD3-B1F5-4CD3-BC04-E828B592FC74}"/>
    <cellStyle name="Note 5 4 10 2" xfId="27654" xr:uid="{98E60DEF-6E3F-4691-9B96-5C782CFC5B01}"/>
    <cellStyle name="Note 5 4 11" xfId="27655" xr:uid="{302DAEFC-13A9-4971-AF0C-3246DC293433}"/>
    <cellStyle name="Note 5 4 11 2" xfId="27656" xr:uid="{2CBA3CBC-52D0-47A5-A530-5304CC5CF43A}"/>
    <cellStyle name="Note 5 4 12" xfId="27657" xr:uid="{65FFAF37-C8AE-482D-9CA2-DA1E52C8C652}"/>
    <cellStyle name="Note 5 4 13" xfId="27658" xr:uid="{E8DC7122-9B06-41FF-BB62-6A967844C2CF}"/>
    <cellStyle name="Note 5 4 2" xfId="27659" xr:uid="{E16AB22D-E8FE-4549-8DAC-CAC18BAEA5AF}"/>
    <cellStyle name="Note 5 4 2 10" xfId="27660" xr:uid="{36DD2297-B4DB-4742-8ECD-974DC85D4BC5}"/>
    <cellStyle name="Note 5 4 2 10 2" xfId="27661" xr:uid="{AC7780C4-8695-4A28-92AE-96045F78785F}"/>
    <cellStyle name="Note 5 4 2 11" xfId="27662" xr:uid="{982EBE6B-156A-4CE7-886A-4093B944C46F}"/>
    <cellStyle name="Note 5 4 2 2" xfId="27663" xr:uid="{860432EC-909B-496A-ADAB-AA48E2396D39}"/>
    <cellStyle name="Note 5 4 2 2 2" xfId="27664" xr:uid="{5A4D34A3-D601-443A-8D88-6B188B0564FC}"/>
    <cellStyle name="Note 5 4 2 2 2 2" xfId="27665" xr:uid="{57ED8D91-5FB8-4950-8DF2-43A503625638}"/>
    <cellStyle name="Note 5 4 2 2 3" xfId="27666" xr:uid="{378380C1-5A66-4BED-8B69-661D81FD6921}"/>
    <cellStyle name="Note 5 4 2 2 4" xfId="27667" xr:uid="{901F101D-48B0-4642-A021-DF145E29F484}"/>
    <cellStyle name="Note 5 4 2 3" xfId="27668" xr:uid="{235324F1-F499-46AC-AB1E-9242B3E9F99C}"/>
    <cellStyle name="Note 5 4 2 3 2" xfId="27669" xr:uid="{CE8B9F47-02EC-49EF-8907-7A26F3C0B3DA}"/>
    <cellStyle name="Note 5 4 2 3 3" xfId="27670" xr:uid="{621FA8B0-7A8D-4101-9AAF-7BBC0D7D0E8C}"/>
    <cellStyle name="Note 5 4 2 3 4" xfId="27671" xr:uid="{E8C3F46F-669D-4A0C-82C6-027310E74C5F}"/>
    <cellStyle name="Note 5 4 2 4" xfId="27672" xr:uid="{FAD254BE-7B11-4A2C-AEEE-EFC4BFD1621C}"/>
    <cellStyle name="Note 5 4 2 4 2" xfId="27673" xr:uid="{97F96791-5258-45E5-9613-0F792B60FADE}"/>
    <cellStyle name="Note 5 4 2 4 3" xfId="27674" xr:uid="{3A290B89-904E-4300-8236-AC32CE6C70A1}"/>
    <cellStyle name="Note 5 4 2 4 4" xfId="27675" xr:uid="{29C4BE48-90F7-4256-B1E7-586A4C2989FF}"/>
    <cellStyle name="Note 5 4 2 5" xfId="27676" xr:uid="{6BBE520A-EEE7-4FFE-BD3F-B99F383E4846}"/>
    <cellStyle name="Note 5 4 2 5 2" xfId="27677" xr:uid="{1CE40D39-8918-4D5E-96C7-89B734FD06EB}"/>
    <cellStyle name="Note 5 4 2 5 3" xfId="27678" xr:uid="{CE2B49F3-A44E-41E7-B162-3D4C565CDE62}"/>
    <cellStyle name="Note 5 4 2 5 4" xfId="27679" xr:uid="{405728E8-2339-4DE0-9F20-C0E6D3E5AD15}"/>
    <cellStyle name="Note 5 4 2 6" xfId="27680" xr:uid="{A132162B-8D47-4654-9DBB-762DFE23F024}"/>
    <cellStyle name="Note 5 4 2 6 2" xfId="27681" xr:uid="{F15CF1C1-D75E-4FEA-B989-479911EF6519}"/>
    <cellStyle name="Note 5 4 2 6 3" xfId="27682" xr:uid="{22CF5EE5-B7D8-4416-B069-5AE0C52EE805}"/>
    <cellStyle name="Note 5 4 2 6 4" xfId="27683" xr:uid="{6266A268-05C8-4960-A162-0B0F106CF045}"/>
    <cellStyle name="Note 5 4 2 7" xfId="27684" xr:uid="{A5E9630D-A452-4161-A055-70EFCA9AD097}"/>
    <cellStyle name="Note 5 4 2 7 2" xfId="27685" xr:uid="{104F23D1-DCEF-4A1D-81E0-37AFE6DDA810}"/>
    <cellStyle name="Note 5 4 2 7 3" xfId="27686" xr:uid="{C3661B87-9316-4030-BCBB-F294B702E0D5}"/>
    <cellStyle name="Note 5 4 2 7 4" xfId="27687" xr:uid="{21F629E4-84DF-4355-857F-6A05E8E95AC9}"/>
    <cellStyle name="Note 5 4 2 8" xfId="27688" xr:uid="{1DF8C35B-EECF-4730-A09E-1D82D32B8321}"/>
    <cellStyle name="Note 5 4 2 8 2" xfId="27689" xr:uid="{163E550A-4B3E-47B6-B003-31CA76117AF4}"/>
    <cellStyle name="Note 5 4 2 8 3" xfId="27690" xr:uid="{0F5EED2A-AF58-463D-BC0C-93BD71F6A9E8}"/>
    <cellStyle name="Note 5 4 2 8 4" xfId="27691" xr:uid="{53DAEECE-7B5F-400C-A386-32477633D641}"/>
    <cellStyle name="Note 5 4 2 9" xfId="27692" xr:uid="{C614CA69-4D44-4454-BA90-D98F19D7BB37}"/>
    <cellStyle name="Note 5 4 2 9 2" xfId="27693" xr:uid="{8BB08D04-F929-43FE-B5DD-C8AF510C5BF5}"/>
    <cellStyle name="Note 5 4 3" xfId="27694" xr:uid="{EA705434-9ADA-4A71-AC87-7E60FD06F031}"/>
    <cellStyle name="Note 5 4 3 2" xfId="27695" xr:uid="{455AE6A0-8FDD-44FA-B4BB-B663ED497DE4}"/>
    <cellStyle name="Note 5 4 3 2 2" xfId="27696" xr:uid="{29F300F7-4FBC-458A-A5CD-0E69F90EDDC7}"/>
    <cellStyle name="Note 5 4 3 3" xfId="27697" xr:uid="{63989009-CE1C-4B8E-BAC5-56893101B60B}"/>
    <cellStyle name="Note 5 4 3 4" xfId="27698" xr:uid="{27ED97E0-118E-440B-AF78-0FC4558322C0}"/>
    <cellStyle name="Note 5 4 4" xfId="27699" xr:uid="{9D712E7C-0BE3-437E-B8DA-4179CE093218}"/>
    <cellStyle name="Note 5 4 4 2" xfId="27700" xr:uid="{6641F068-3CC9-4261-ACEF-E7BC2B1F7852}"/>
    <cellStyle name="Note 5 4 4 3" xfId="27701" xr:uid="{D7BCBF54-FF44-43C2-A3B0-3CA0293FFB98}"/>
    <cellStyle name="Note 5 4 4 4" xfId="27702" xr:uid="{7A01241A-DA1F-46B3-BD4C-A6AFDEE43DBB}"/>
    <cellStyle name="Note 5 4 5" xfId="27703" xr:uid="{BD6196D2-9CFE-4E05-AC1F-3A332B4F70A2}"/>
    <cellStyle name="Note 5 4 5 2" xfId="27704" xr:uid="{D0D53083-8D19-4D2B-936E-8AEFDD5011E3}"/>
    <cellStyle name="Note 5 4 5 3" xfId="27705" xr:uid="{42386EB4-4A26-4739-B4CE-42569158BCD3}"/>
    <cellStyle name="Note 5 4 5 4" xfId="27706" xr:uid="{968027E4-E856-4A8D-8A01-00F12099BF22}"/>
    <cellStyle name="Note 5 4 6" xfId="27707" xr:uid="{5BD14963-DF9F-438A-8249-FAC61CF2DD42}"/>
    <cellStyle name="Note 5 4 6 2" xfId="27708" xr:uid="{3A03FDE3-8A56-49E6-9CA7-1BB794216758}"/>
    <cellStyle name="Note 5 4 6 3" xfId="27709" xr:uid="{2B773BEB-4C9B-4838-8B1E-9ACC7B2059D0}"/>
    <cellStyle name="Note 5 4 6 4" xfId="27710" xr:uid="{2CA73FAE-2BFA-43F5-B745-326B48461689}"/>
    <cellStyle name="Note 5 4 7" xfId="27711" xr:uid="{66A0ED5F-DD4F-44C4-8203-3DA07E87A9B3}"/>
    <cellStyle name="Note 5 4 7 2" xfId="27712" xr:uid="{49D312D9-2B29-44BA-9D19-63C8A18EE38A}"/>
    <cellStyle name="Note 5 4 7 3" xfId="27713" xr:uid="{02798B23-9EBD-4529-98F8-E9B1C03B317E}"/>
    <cellStyle name="Note 5 4 7 4" xfId="27714" xr:uid="{5879701E-A484-4EE2-91E4-560BABCA8470}"/>
    <cellStyle name="Note 5 4 8" xfId="27715" xr:uid="{79270DFE-884F-41F1-BB96-677DAE130B9F}"/>
    <cellStyle name="Note 5 4 8 2" xfId="27716" xr:uid="{E273A91B-CF10-4E3A-8D87-7F8C4ACB82AC}"/>
    <cellStyle name="Note 5 4 8 3" xfId="27717" xr:uid="{1AE878C8-F522-40E4-8781-D12453493F73}"/>
    <cellStyle name="Note 5 4 8 4" xfId="27718" xr:uid="{597E3972-30CC-404F-9C08-C21FDDA220B7}"/>
    <cellStyle name="Note 5 4 9" xfId="27719" xr:uid="{9AA1BA0B-42BB-46B2-86F4-86A95D0A1B3B}"/>
    <cellStyle name="Note 5 4 9 2" xfId="27720" xr:uid="{D975FE96-D306-41BC-949C-A25B346506DC}"/>
    <cellStyle name="Note 5 4 9 3" xfId="27721" xr:uid="{D7E4EE03-EE7F-474F-9A6E-25E55E2DF891}"/>
    <cellStyle name="Note 5 4 9 4" xfId="27722" xr:uid="{4E93CCAF-006F-4B9C-A375-56EB372E3B2C}"/>
    <cellStyle name="Note 5 5" xfId="27723" xr:uid="{595CFCF7-6DD6-4F9B-92D5-CBBE8E58B49D}"/>
    <cellStyle name="Note 5 5 10" xfId="27724" xr:uid="{FDFB0149-D89F-4A0B-993A-1F4DCFACCAB7}"/>
    <cellStyle name="Note 5 5 10 2" xfId="27725" xr:uid="{B0A129AA-1AA1-4C0C-A135-2136C75E887A}"/>
    <cellStyle name="Note 5 5 11" xfId="27726" xr:uid="{7A7BA137-5DA5-4994-A13A-17AC64DD0CBA}"/>
    <cellStyle name="Note 5 5 11 2" xfId="27727" xr:uid="{54C05E0B-2BCE-431F-8295-FBD90F75B1CF}"/>
    <cellStyle name="Note 5 5 12" xfId="27728" xr:uid="{15A1267B-9BC2-4FBE-8508-55BFA1798341}"/>
    <cellStyle name="Note 5 5 2" xfId="27729" xr:uid="{7FFAFD44-2736-4187-A434-11542F90E0BC}"/>
    <cellStyle name="Note 5 5 2 10" xfId="27730" xr:uid="{B5B61E0B-F4B7-4B94-9D08-1815AAB5B244}"/>
    <cellStyle name="Note 5 5 2 10 2" xfId="27731" xr:uid="{F27FBE6E-84B5-40A0-841A-CB695E477367}"/>
    <cellStyle name="Note 5 5 2 11" xfId="27732" xr:uid="{3863AB20-34C4-4A69-80A4-E55B778F31DC}"/>
    <cellStyle name="Note 5 5 2 2" xfId="27733" xr:uid="{11C8C7C2-0CF5-4D6E-9471-A519C92A1073}"/>
    <cellStyle name="Note 5 5 2 2 2" xfId="27734" xr:uid="{2223A2D4-5EC4-4315-920E-04C2FC8A0276}"/>
    <cellStyle name="Note 5 5 2 2 2 2" xfId="27735" xr:uid="{0ECE7962-AC82-4768-AF3E-7A3C47D3ACEB}"/>
    <cellStyle name="Note 5 5 2 2 3" xfId="27736" xr:uid="{34DF2B6A-600D-428F-8AA6-DD745C03CB2D}"/>
    <cellStyle name="Note 5 5 2 2 4" xfId="27737" xr:uid="{2047D523-7FD3-4455-9533-158F45C651CA}"/>
    <cellStyle name="Note 5 5 2 3" xfId="27738" xr:uid="{7AB605F7-B63E-4C0A-84DF-E5BFB978275A}"/>
    <cellStyle name="Note 5 5 2 3 2" xfId="27739" xr:uid="{C23AFB6F-5069-4C4C-8C2E-23BBDBD3C90D}"/>
    <cellStyle name="Note 5 5 2 3 3" xfId="27740" xr:uid="{58431034-9DB9-4CBC-AC69-68992AA8FF28}"/>
    <cellStyle name="Note 5 5 2 3 4" xfId="27741" xr:uid="{B44358A5-AAC0-48FD-9D80-A4B6BB1D4CE6}"/>
    <cellStyle name="Note 5 5 2 4" xfId="27742" xr:uid="{383B1085-FD7B-4AA9-8DFC-999F7797F84F}"/>
    <cellStyle name="Note 5 5 2 4 2" xfId="27743" xr:uid="{EE93FB94-C77B-4009-8D30-E16B9EEA9F5C}"/>
    <cellStyle name="Note 5 5 2 4 3" xfId="27744" xr:uid="{9728473D-940C-40D4-B77F-61F895593A4E}"/>
    <cellStyle name="Note 5 5 2 4 4" xfId="27745" xr:uid="{6F9DD98E-D681-43D1-9C8C-E35A2978EB79}"/>
    <cellStyle name="Note 5 5 2 5" xfId="27746" xr:uid="{5851FE1C-B01D-4E89-8B83-09B54BD04C1B}"/>
    <cellStyle name="Note 5 5 2 5 2" xfId="27747" xr:uid="{2F12D817-F4B6-45BF-B976-391F7F5D8F21}"/>
    <cellStyle name="Note 5 5 2 5 3" xfId="27748" xr:uid="{2EF9AA63-2BBC-4744-86F8-C6D0465CF4B8}"/>
    <cellStyle name="Note 5 5 2 5 4" xfId="27749" xr:uid="{680485B5-3D08-431C-A77D-CB33C59BF48D}"/>
    <cellStyle name="Note 5 5 2 6" xfId="27750" xr:uid="{8305582D-A4C3-4560-A54C-3CA3316FA394}"/>
    <cellStyle name="Note 5 5 2 6 2" xfId="27751" xr:uid="{BABD55A0-3E9E-4411-AFC1-24DE024D5B9C}"/>
    <cellStyle name="Note 5 5 2 6 3" xfId="27752" xr:uid="{C71A5728-2E86-4AC8-9372-442CBA2E4B8B}"/>
    <cellStyle name="Note 5 5 2 6 4" xfId="27753" xr:uid="{2646FF89-4174-4365-9532-387AB27CC304}"/>
    <cellStyle name="Note 5 5 2 7" xfId="27754" xr:uid="{F13C036A-4420-4B28-916D-A5491F3D0E5D}"/>
    <cellStyle name="Note 5 5 2 7 2" xfId="27755" xr:uid="{47073046-E0C9-4868-B0BB-8A5FD9FAFE40}"/>
    <cellStyle name="Note 5 5 2 7 3" xfId="27756" xr:uid="{04C87AAD-99C6-4089-9665-802B71F75274}"/>
    <cellStyle name="Note 5 5 2 7 4" xfId="27757" xr:uid="{6998DAC5-D609-44C4-9E01-1D919B02E10D}"/>
    <cellStyle name="Note 5 5 2 8" xfId="27758" xr:uid="{E5589011-6347-46A9-B439-B39068D1A998}"/>
    <cellStyle name="Note 5 5 2 8 2" xfId="27759" xr:uid="{BDDAB568-0612-4ECA-8726-7E02E28B7791}"/>
    <cellStyle name="Note 5 5 2 8 3" xfId="27760" xr:uid="{B53B7D15-993D-4BB1-853F-0815F48CC5C4}"/>
    <cellStyle name="Note 5 5 2 8 4" xfId="27761" xr:uid="{A2DD51B3-B9DA-4783-A2A1-52C855984DB3}"/>
    <cellStyle name="Note 5 5 2 9" xfId="27762" xr:uid="{3D68E884-0C27-41EE-87C4-3AFB675D2AF4}"/>
    <cellStyle name="Note 5 5 2 9 2" xfId="27763" xr:uid="{3AFC8C71-33C3-4ED5-90F5-21338DA2D94B}"/>
    <cellStyle name="Note 5 5 3" xfId="27764" xr:uid="{2433B66C-3D43-408C-ABD3-BB2032F771AF}"/>
    <cellStyle name="Note 5 5 3 2" xfId="27765" xr:uid="{BA114AAA-3FEC-4F80-8FBE-9F350841D6CB}"/>
    <cellStyle name="Note 5 5 3 2 2" xfId="27766" xr:uid="{946C5192-F77B-4700-B682-E2DD6FC3C321}"/>
    <cellStyle name="Note 5 5 3 3" xfId="27767" xr:uid="{9D9A807C-6118-45CD-819A-40DF9CCB618D}"/>
    <cellStyle name="Note 5 5 3 4" xfId="27768" xr:uid="{4482714E-617E-4B81-8AA0-485505C599E3}"/>
    <cellStyle name="Note 5 5 4" xfId="27769" xr:uid="{52DACD31-5B8E-48DC-8CC8-512FF17F0546}"/>
    <cellStyle name="Note 5 5 4 2" xfId="27770" xr:uid="{DA908D80-AB8A-4DD4-9FFA-3AE698120C05}"/>
    <cellStyle name="Note 5 5 4 3" xfId="27771" xr:uid="{EB36DEF8-11AD-4D4F-8777-5DF81C432815}"/>
    <cellStyle name="Note 5 5 4 4" xfId="27772" xr:uid="{21D3B72B-1D1E-46C1-9266-0A433B486279}"/>
    <cellStyle name="Note 5 5 5" xfId="27773" xr:uid="{022E1CDC-E3A1-4139-8F9A-449D4DEC27D7}"/>
    <cellStyle name="Note 5 5 5 2" xfId="27774" xr:uid="{729671A5-424F-407F-B18E-80A1461AD594}"/>
    <cellStyle name="Note 5 5 5 3" xfId="27775" xr:uid="{7E619205-C230-43C3-BCFA-3355691A97B9}"/>
    <cellStyle name="Note 5 5 5 4" xfId="27776" xr:uid="{AE1F241E-2FC6-4375-B728-E25FA5CF0BF9}"/>
    <cellStyle name="Note 5 5 6" xfId="27777" xr:uid="{3CBA16E7-B015-4601-8E79-8BBBA8DAD81B}"/>
    <cellStyle name="Note 5 5 6 2" xfId="27778" xr:uid="{16003F04-3F3E-4337-9D94-0229A7B35EF1}"/>
    <cellStyle name="Note 5 5 6 3" xfId="27779" xr:uid="{E4271D87-846B-4286-B219-E62577399218}"/>
    <cellStyle name="Note 5 5 6 4" xfId="27780" xr:uid="{2CEF81BF-A9B0-4179-9F06-A241C908500F}"/>
    <cellStyle name="Note 5 5 7" xfId="27781" xr:uid="{D1ABEA40-8E43-4D5D-86E4-F2AFF7849E4B}"/>
    <cellStyle name="Note 5 5 7 2" xfId="27782" xr:uid="{B0590722-7765-4B9B-9425-D56298767638}"/>
    <cellStyle name="Note 5 5 7 3" xfId="27783" xr:uid="{4E1422FD-455B-4EA9-8E97-DB089049B71A}"/>
    <cellStyle name="Note 5 5 7 4" xfId="27784" xr:uid="{FFF814EC-33B8-4BDC-BD26-1798CDE09353}"/>
    <cellStyle name="Note 5 5 8" xfId="27785" xr:uid="{235F192D-CFE9-42D8-B2F5-533895BE977C}"/>
    <cellStyle name="Note 5 5 8 2" xfId="27786" xr:uid="{41AF5ACD-9816-46F8-B483-27D4A7D7568E}"/>
    <cellStyle name="Note 5 5 8 3" xfId="27787" xr:uid="{8B0C0422-CF12-440F-B6C5-70188EAC3D2B}"/>
    <cellStyle name="Note 5 5 8 4" xfId="27788" xr:uid="{B60FA7E4-AC0D-4A25-8BEA-79B713B71160}"/>
    <cellStyle name="Note 5 5 9" xfId="27789" xr:uid="{5194CE3B-24BE-4BD4-A813-B04C872CC108}"/>
    <cellStyle name="Note 5 5 9 2" xfId="27790" xr:uid="{01279689-0167-4876-952B-97E3420AA90D}"/>
    <cellStyle name="Note 5 5 9 3" xfId="27791" xr:uid="{62DD93AF-55F9-49C3-9179-C9DEBFAA0BCE}"/>
    <cellStyle name="Note 5 5 9 4" xfId="27792" xr:uid="{AE2FC023-8752-4299-913A-8B64FD98C2EE}"/>
    <cellStyle name="Note 5 6" xfId="27793" xr:uid="{3C678688-601D-4917-BB57-0B52D97EC1FD}"/>
    <cellStyle name="Note 5 6 10" xfId="27794" xr:uid="{7C77BF8F-AC2C-4EF1-9014-EE1C253CF3E3}"/>
    <cellStyle name="Note 5 6 10 2" xfId="27795" xr:uid="{F704E50F-58AA-4F4F-90C2-FDDE90B0E032}"/>
    <cellStyle name="Note 5 6 11" xfId="27796" xr:uid="{9A1CF4B9-8853-438E-85CE-11996D69035E}"/>
    <cellStyle name="Note 5 6 11 2" xfId="27797" xr:uid="{3C5F98D0-64B6-40E0-9BE9-29280BBC9E3D}"/>
    <cellStyle name="Note 5 6 12" xfId="27798" xr:uid="{12F72CA0-0F37-41BE-A18D-0A34A146B096}"/>
    <cellStyle name="Note 5 6 2" xfId="27799" xr:uid="{E584BA42-CA5A-4439-8F89-34685509601E}"/>
    <cellStyle name="Note 5 6 2 10" xfId="27800" xr:uid="{5534AA91-DDFB-4099-A7A0-FAB685602126}"/>
    <cellStyle name="Note 5 6 2 10 2" xfId="27801" xr:uid="{D123FC38-14CE-4531-AA67-437AEC4394AC}"/>
    <cellStyle name="Note 5 6 2 11" xfId="27802" xr:uid="{B9510931-5909-45A1-839A-AD644D75B5A8}"/>
    <cellStyle name="Note 5 6 2 2" xfId="27803" xr:uid="{0B4A102C-7A52-4550-B53A-2A77C02F49F6}"/>
    <cellStyle name="Note 5 6 2 2 2" xfId="27804" xr:uid="{652F4FBB-73C5-436D-83A6-C71420E782F5}"/>
    <cellStyle name="Note 5 6 2 2 2 2" xfId="27805" xr:uid="{732DC549-1707-4A9D-8319-DAB9B1986A9E}"/>
    <cellStyle name="Note 5 6 2 2 3" xfId="27806" xr:uid="{B8477527-EC9B-4B6D-A9BE-D6C5A5F1828E}"/>
    <cellStyle name="Note 5 6 2 2 4" xfId="27807" xr:uid="{CD9107DC-BD33-485D-98E9-FB42F8E43075}"/>
    <cellStyle name="Note 5 6 2 3" xfId="27808" xr:uid="{0A49E2C0-64DF-4299-9E7C-566A5F0ED8E4}"/>
    <cellStyle name="Note 5 6 2 3 2" xfId="27809" xr:uid="{0440F49A-FAB5-4407-B087-800026CA8633}"/>
    <cellStyle name="Note 5 6 2 3 3" xfId="27810" xr:uid="{988A847B-B9F2-4E17-8B5C-8109C50F804C}"/>
    <cellStyle name="Note 5 6 2 3 4" xfId="27811" xr:uid="{7D42BA0E-1454-4087-B048-9532C635DB8C}"/>
    <cellStyle name="Note 5 6 2 4" xfId="27812" xr:uid="{FECE328D-9F65-45CA-8AF1-740D2453F903}"/>
    <cellStyle name="Note 5 6 2 4 2" xfId="27813" xr:uid="{57F9BE3A-BC62-42FA-886E-20FAC9D3BC75}"/>
    <cellStyle name="Note 5 6 2 4 3" xfId="27814" xr:uid="{C66D897B-ECD3-4AA6-9185-1F8D2FDB7C71}"/>
    <cellStyle name="Note 5 6 2 4 4" xfId="27815" xr:uid="{A87F5733-1FF6-42B2-B2DA-58AAA624E4F0}"/>
    <cellStyle name="Note 5 6 2 5" xfId="27816" xr:uid="{442EA61E-F91C-4F1F-A49D-C95BCD2601D6}"/>
    <cellStyle name="Note 5 6 2 5 2" xfId="27817" xr:uid="{85F2752C-E189-4D8F-B759-C090943DF522}"/>
    <cellStyle name="Note 5 6 2 5 3" xfId="27818" xr:uid="{961D7381-5AF7-46AA-BDE0-DE76661EED0D}"/>
    <cellStyle name="Note 5 6 2 5 4" xfId="27819" xr:uid="{06674D6A-7F32-4B14-BF36-7D233B15365E}"/>
    <cellStyle name="Note 5 6 2 6" xfId="27820" xr:uid="{FD81DBF9-9FC7-41C7-B2D2-9B7A40DBC6C6}"/>
    <cellStyle name="Note 5 6 2 6 2" xfId="27821" xr:uid="{E50D4E92-3359-4A65-82FE-C8F686806B2D}"/>
    <cellStyle name="Note 5 6 2 6 3" xfId="27822" xr:uid="{BF95F4A1-D68F-46E9-88D2-A4B1F1AFFB5F}"/>
    <cellStyle name="Note 5 6 2 6 4" xfId="27823" xr:uid="{791DB8F7-BC15-4FD1-B256-96BCCCC22DC5}"/>
    <cellStyle name="Note 5 6 2 7" xfId="27824" xr:uid="{079D9836-73D7-4D4D-9988-763AA372680B}"/>
    <cellStyle name="Note 5 6 2 7 2" xfId="27825" xr:uid="{2A18D8B0-DAEC-4562-920C-5E1EA6B80BF2}"/>
    <cellStyle name="Note 5 6 2 7 3" xfId="27826" xr:uid="{747F90F1-3FA4-484A-B59A-63DDF465786C}"/>
    <cellStyle name="Note 5 6 2 7 4" xfId="27827" xr:uid="{D9B86DFD-3B4B-4FC3-921A-28B8BF783DB7}"/>
    <cellStyle name="Note 5 6 2 8" xfId="27828" xr:uid="{F049C55A-3A71-4D09-B69B-151A27240E72}"/>
    <cellStyle name="Note 5 6 2 8 2" xfId="27829" xr:uid="{76677C91-48A4-4C27-AA75-2772AA80D0ED}"/>
    <cellStyle name="Note 5 6 2 8 3" xfId="27830" xr:uid="{E005F57B-002D-4F1C-9800-6D649949AB8A}"/>
    <cellStyle name="Note 5 6 2 8 4" xfId="27831" xr:uid="{7BF1BCF6-24E0-44D6-9C63-B9AD65AEB8EF}"/>
    <cellStyle name="Note 5 6 2 9" xfId="27832" xr:uid="{6CC9968F-E665-4F2D-8D1A-C30DC971BE44}"/>
    <cellStyle name="Note 5 6 2 9 2" xfId="27833" xr:uid="{AEAAE44D-9E10-42D8-8976-489039355F9D}"/>
    <cellStyle name="Note 5 6 3" xfId="27834" xr:uid="{FB8972FF-FA73-4E96-B81C-42F4AC09A7FD}"/>
    <cellStyle name="Note 5 6 3 2" xfId="27835" xr:uid="{D6392B37-1C9C-49C6-9BAC-3E620F8D5EA8}"/>
    <cellStyle name="Note 5 6 3 2 2" xfId="27836" xr:uid="{6515511D-2E28-4B4D-878D-B4EC50486E5D}"/>
    <cellStyle name="Note 5 6 3 3" xfId="27837" xr:uid="{FD93D6CD-F169-4A84-9A26-C2FC5527EEEE}"/>
    <cellStyle name="Note 5 6 3 4" xfId="27838" xr:uid="{5C83965A-AE16-4D2B-8062-CB4F1B97DD20}"/>
    <cellStyle name="Note 5 6 4" xfId="27839" xr:uid="{7C50269E-8624-446B-9E42-CA7B7AE40893}"/>
    <cellStyle name="Note 5 6 4 2" xfId="27840" xr:uid="{C514E4DB-3AB6-464E-9E75-AFBF6195F883}"/>
    <cellStyle name="Note 5 6 4 3" xfId="27841" xr:uid="{D374D872-2CA7-4504-A070-A32D7FD9BC37}"/>
    <cellStyle name="Note 5 6 4 4" xfId="27842" xr:uid="{1C35A0E1-18D2-4CC6-B86B-6DE70756FCFD}"/>
    <cellStyle name="Note 5 6 5" xfId="27843" xr:uid="{C14B0AA3-1DBA-4360-BF03-51B00AB123CE}"/>
    <cellStyle name="Note 5 6 5 2" xfId="27844" xr:uid="{87FDECFA-CD58-4547-BF5C-C351218BD701}"/>
    <cellStyle name="Note 5 6 5 3" xfId="27845" xr:uid="{4468B2E0-E087-4135-BC0F-A9EF4CC1F85C}"/>
    <cellStyle name="Note 5 6 5 4" xfId="27846" xr:uid="{BEDDC3F2-2D54-4064-B97B-0771CD765675}"/>
    <cellStyle name="Note 5 6 6" xfId="27847" xr:uid="{3FBC8DC2-7D03-42EF-AEF7-E1D8C7A7F493}"/>
    <cellStyle name="Note 5 6 6 2" xfId="27848" xr:uid="{6A21C9F5-0EFE-4F20-960B-AA32DA2B9A06}"/>
    <cellStyle name="Note 5 6 6 3" xfId="27849" xr:uid="{3ED710B0-AE4C-4B94-92E3-00A203373542}"/>
    <cellStyle name="Note 5 6 6 4" xfId="27850" xr:uid="{A7019895-9A50-491E-858E-4808BEFA5B84}"/>
    <cellStyle name="Note 5 6 7" xfId="27851" xr:uid="{BDDAD425-3781-40F6-8DDD-67F7959DDB1B}"/>
    <cellStyle name="Note 5 6 7 2" xfId="27852" xr:uid="{4D3FE258-7F51-4271-84FD-8F7824AB5B79}"/>
    <cellStyle name="Note 5 6 7 3" xfId="27853" xr:uid="{070A0B7F-2911-41C7-8B0A-65CABDEE9DDA}"/>
    <cellStyle name="Note 5 6 7 4" xfId="27854" xr:uid="{C8EA202A-D292-476B-A933-429898C2FCF1}"/>
    <cellStyle name="Note 5 6 8" xfId="27855" xr:uid="{C7D6E514-3D41-43AB-B830-9FBCCE1D66B0}"/>
    <cellStyle name="Note 5 6 8 2" xfId="27856" xr:uid="{73282879-FC6C-4F56-A590-F96BE9775E3E}"/>
    <cellStyle name="Note 5 6 8 3" xfId="27857" xr:uid="{98321110-4E68-4377-B7D7-B9FAEEC0AE52}"/>
    <cellStyle name="Note 5 6 8 4" xfId="27858" xr:uid="{5126CF69-2482-40B5-A89E-2BBBEB7CBA73}"/>
    <cellStyle name="Note 5 6 9" xfId="27859" xr:uid="{EEC50FC7-9964-4C4A-A490-6959D1BAA6A3}"/>
    <cellStyle name="Note 5 6 9 2" xfId="27860" xr:uid="{8C120ACC-B46B-4402-BC19-7B067CA6E823}"/>
    <cellStyle name="Note 5 6 9 3" xfId="27861" xr:uid="{935B0A07-9130-4B88-8913-BF5DD9EFE4BB}"/>
    <cellStyle name="Note 5 6 9 4" xfId="27862" xr:uid="{C6102794-B3FA-4402-8810-5BA0287D23D8}"/>
    <cellStyle name="Note 5 7" xfId="27863" xr:uid="{078A5932-FDB3-4390-8331-23081EACBDC7}"/>
    <cellStyle name="Note 5 7 10" xfId="27864" xr:uid="{7E1CA955-28CD-4480-9898-A09221AF5820}"/>
    <cellStyle name="Note 5 7 10 2" xfId="27865" xr:uid="{6A9E5421-7046-4538-A530-5CDDFC46A75F}"/>
    <cellStyle name="Note 5 7 11" xfId="27866" xr:uid="{D847ECA2-4CD5-4772-B5B0-30CEA8C6A525}"/>
    <cellStyle name="Note 5 7 11 2" xfId="27867" xr:uid="{A87E248E-FB67-4628-BFBA-E3E4D04C1457}"/>
    <cellStyle name="Note 5 7 12" xfId="27868" xr:uid="{7BF6F7C5-C2D1-4AAD-B523-C4B78BC9206A}"/>
    <cellStyle name="Note 5 7 2" xfId="27869" xr:uid="{C8A1E5A6-A473-4F49-8FDF-7AB300CF3927}"/>
    <cellStyle name="Note 5 7 2 10" xfId="27870" xr:uid="{9D3B5486-4C64-4F10-B744-70AFD6F376C3}"/>
    <cellStyle name="Note 5 7 2 10 2" xfId="27871" xr:uid="{99E457F1-D533-4865-9EB0-B1E468116096}"/>
    <cellStyle name="Note 5 7 2 11" xfId="27872" xr:uid="{8F9F03A5-1931-43B9-93B6-E2DEF1749264}"/>
    <cellStyle name="Note 5 7 2 2" xfId="27873" xr:uid="{394CCC22-A1D3-4898-BAF2-149C64298679}"/>
    <cellStyle name="Note 5 7 2 2 2" xfId="27874" xr:uid="{623FA958-A2D9-48C2-8AF3-209C9DB3475B}"/>
    <cellStyle name="Note 5 7 2 2 2 2" xfId="27875" xr:uid="{ED7A08B5-4B64-4B44-9A1A-1BA23D0957DE}"/>
    <cellStyle name="Note 5 7 2 2 3" xfId="27876" xr:uid="{66D0F7FD-BC76-4C69-83F9-A3FAE492BCCF}"/>
    <cellStyle name="Note 5 7 2 2 4" xfId="27877" xr:uid="{9A3F37E2-5DC1-4526-90C5-CA709E1DE014}"/>
    <cellStyle name="Note 5 7 2 3" xfId="27878" xr:uid="{09B2962B-78D9-4935-BA0B-C75AE2F491C6}"/>
    <cellStyle name="Note 5 7 2 3 2" xfId="27879" xr:uid="{2A14DB8A-DDD7-4681-9EB3-822BD8449582}"/>
    <cellStyle name="Note 5 7 2 3 3" xfId="27880" xr:uid="{0F0439B6-0D40-4E7C-BD36-C8726E653802}"/>
    <cellStyle name="Note 5 7 2 3 4" xfId="27881" xr:uid="{BCE7AB2B-CA7C-495C-A2C3-972E85773429}"/>
    <cellStyle name="Note 5 7 2 4" xfId="27882" xr:uid="{C1F15954-3181-4BBB-A016-C877350657A9}"/>
    <cellStyle name="Note 5 7 2 4 2" xfId="27883" xr:uid="{0EFCAFB4-8101-4551-8596-867F8EA7A241}"/>
    <cellStyle name="Note 5 7 2 4 3" xfId="27884" xr:uid="{FB8F5274-B73E-482B-AA5F-9B7DE02E5CA3}"/>
    <cellStyle name="Note 5 7 2 4 4" xfId="27885" xr:uid="{3BCEFC54-4BAA-43D2-AD4F-E481513BF704}"/>
    <cellStyle name="Note 5 7 2 5" xfId="27886" xr:uid="{D37BEFA9-06C2-428A-A274-DB97EB22BDCF}"/>
    <cellStyle name="Note 5 7 2 5 2" xfId="27887" xr:uid="{2E586E2B-A898-41BE-9620-6463E853B985}"/>
    <cellStyle name="Note 5 7 2 5 3" xfId="27888" xr:uid="{667D6C56-182D-4216-82A8-292E9BC8C893}"/>
    <cellStyle name="Note 5 7 2 5 4" xfId="27889" xr:uid="{C41F7F45-D356-4E0D-8267-EBEC521C4982}"/>
    <cellStyle name="Note 5 7 2 6" xfId="27890" xr:uid="{884B0A9C-BB2E-47E6-995D-0C72520365F4}"/>
    <cellStyle name="Note 5 7 2 6 2" xfId="27891" xr:uid="{84465D87-E513-4C09-976D-3621FF7CEDB4}"/>
    <cellStyle name="Note 5 7 2 6 3" xfId="27892" xr:uid="{80E1EE79-0743-403F-9E9E-C006A1B4C8B1}"/>
    <cellStyle name="Note 5 7 2 6 4" xfId="27893" xr:uid="{5221F198-C9AD-4114-B4D3-96835DC619E7}"/>
    <cellStyle name="Note 5 7 2 7" xfId="27894" xr:uid="{F0964188-C803-4F74-BDAA-91A242CA4855}"/>
    <cellStyle name="Note 5 7 2 7 2" xfId="27895" xr:uid="{F12E42F6-67D6-41C8-B473-DA9C78EC461A}"/>
    <cellStyle name="Note 5 7 2 7 3" xfId="27896" xr:uid="{1FB6F272-3380-4C97-A72F-68E3C7955142}"/>
    <cellStyle name="Note 5 7 2 7 4" xfId="27897" xr:uid="{CE3B5B0C-20EE-4597-A5C6-29E20A671F55}"/>
    <cellStyle name="Note 5 7 2 8" xfId="27898" xr:uid="{2AACE3E6-FDEC-4022-BD06-35EB9038AA66}"/>
    <cellStyle name="Note 5 7 2 8 2" xfId="27899" xr:uid="{F5B57EDC-04CD-4548-B8A0-DCA16E4ADBC1}"/>
    <cellStyle name="Note 5 7 2 8 3" xfId="27900" xr:uid="{C7410694-37EB-46FF-9CAA-57F44A41689C}"/>
    <cellStyle name="Note 5 7 2 8 4" xfId="27901" xr:uid="{15111566-C8F3-497B-BA9D-0C465977C806}"/>
    <cellStyle name="Note 5 7 2 9" xfId="27902" xr:uid="{16EDFFAD-48CE-4872-A8FF-9792C2BD7000}"/>
    <cellStyle name="Note 5 7 2 9 2" xfId="27903" xr:uid="{3C18DC21-3134-4AF3-BA40-4DA4CD525B11}"/>
    <cellStyle name="Note 5 7 3" xfId="27904" xr:uid="{E259F3ED-4922-4EB5-B6A4-79EEB621C8D0}"/>
    <cellStyle name="Note 5 7 3 2" xfId="27905" xr:uid="{78CCA653-4BCD-4697-8655-084EFECAD64F}"/>
    <cellStyle name="Note 5 7 3 2 2" xfId="27906" xr:uid="{05A11BC5-68DC-4994-98AE-BF7A4DD9571D}"/>
    <cellStyle name="Note 5 7 3 3" xfId="27907" xr:uid="{1B80A932-961B-49BE-A146-AA62C78E5B30}"/>
    <cellStyle name="Note 5 7 3 4" xfId="27908" xr:uid="{35230AB3-4EBB-4273-9B4C-8B2DF838DDD9}"/>
    <cellStyle name="Note 5 7 4" xfId="27909" xr:uid="{64E1DE0F-A628-4E4A-BEDA-EC8A7303219C}"/>
    <cellStyle name="Note 5 7 4 2" xfId="27910" xr:uid="{ACA14F36-A9CE-4959-BCFB-1F182867471D}"/>
    <cellStyle name="Note 5 7 4 3" xfId="27911" xr:uid="{3466F19B-ABA3-43C9-B8C1-E386D1BDA3BC}"/>
    <cellStyle name="Note 5 7 4 4" xfId="27912" xr:uid="{1DE2F574-2F05-4936-BC22-CECB02096E9F}"/>
    <cellStyle name="Note 5 7 5" xfId="27913" xr:uid="{EFB18581-EC95-4850-AA2E-8F0B883E7EF2}"/>
    <cellStyle name="Note 5 7 5 2" xfId="27914" xr:uid="{D618A136-7F84-40B2-A36F-361215BB341F}"/>
    <cellStyle name="Note 5 7 5 3" xfId="27915" xr:uid="{E716C732-5F10-4818-AC7B-701F15D90442}"/>
    <cellStyle name="Note 5 7 5 4" xfId="27916" xr:uid="{EB5E59C7-C14A-4F76-AF7E-F34722CF728F}"/>
    <cellStyle name="Note 5 7 6" xfId="27917" xr:uid="{30E31925-6C63-49A5-95D0-709EDC4FAD2A}"/>
    <cellStyle name="Note 5 7 6 2" xfId="27918" xr:uid="{64F7D72E-EB58-4E50-824B-17576AC7B9E9}"/>
    <cellStyle name="Note 5 7 6 3" xfId="27919" xr:uid="{D2A54AFE-5CD2-4AD7-8AB7-3C25C2F82A29}"/>
    <cellStyle name="Note 5 7 6 4" xfId="27920" xr:uid="{8036A4EF-11A3-489B-9EED-A39F5D988E83}"/>
    <cellStyle name="Note 5 7 7" xfId="27921" xr:uid="{CDA0B152-B32E-476C-99E9-DCE68F126EF9}"/>
    <cellStyle name="Note 5 7 7 2" xfId="27922" xr:uid="{F9724FAD-0B49-4E55-901A-CB50D47F0B0F}"/>
    <cellStyle name="Note 5 7 7 3" xfId="27923" xr:uid="{6FD2F925-007B-4564-A5FA-5D9AD7B7D3E0}"/>
    <cellStyle name="Note 5 7 7 4" xfId="27924" xr:uid="{9CC11B05-C20C-4048-9643-8B50158721B6}"/>
    <cellStyle name="Note 5 7 8" xfId="27925" xr:uid="{CDEC8D2E-FD66-4452-9EE2-8FABD81DB7A4}"/>
    <cellStyle name="Note 5 7 8 2" xfId="27926" xr:uid="{74BC0B50-7978-4D24-8C4C-04BD9D49FB15}"/>
    <cellStyle name="Note 5 7 8 3" xfId="27927" xr:uid="{27379A8E-E13F-4C6F-A5CF-FB5AFDE4A363}"/>
    <cellStyle name="Note 5 7 8 4" xfId="27928" xr:uid="{5E3F3D76-382A-4459-8129-10A135A44A83}"/>
    <cellStyle name="Note 5 7 9" xfId="27929" xr:uid="{48FAC8B9-B854-4B70-A85C-6EE571C200BE}"/>
    <cellStyle name="Note 5 7 9 2" xfId="27930" xr:uid="{11E13A1F-BEBC-4968-A7B1-83E1856F1481}"/>
    <cellStyle name="Note 5 7 9 3" xfId="27931" xr:uid="{5B4CEE2A-A97B-4954-8F30-09A118C9FD5D}"/>
    <cellStyle name="Note 5 7 9 4" xfId="27932" xr:uid="{9B32C399-9C7A-4E27-BB51-701C64B02DB4}"/>
    <cellStyle name="Note 5 8" xfId="27933" xr:uid="{91831656-BF72-447D-AD13-F1DF6BE8B9B1}"/>
    <cellStyle name="Note 5 8 10" xfId="27934" xr:uid="{01B600FD-5338-417B-803A-7CFFEA2C52B6}"/>
    <cellStyle name="Note 5 8 10 2" xfId="27935" xr:uid="{4B1E9697-205D-4FF4-AD6C-D5D3A0F4E581}"/>
    <cellStyle name="Note 5 8 11" xfId="27936" xr:uid="{537D79FD-15F2-4621-843D-E23A49CF52B8}"/>
    <cellStyle name="Note 5 8 11 2" xfId="27937" xr:uid="{23F4D194-B447-4CFF-8536-AA13C1D4D7B9}"/>
    <cellStyle name="Note 5 8 12" xfId="27938" xr:uid="{736B5690-7B49-4B14-BB23-250D2A769611}"/>
    <cellStyle name="Note 5 8 2" xfId="27939" xr:uid="{8D28D019-60C7-444E-B5EF-C11B063A2ED9}"/>
    <cellStyle name="Note 5 8 2 10" xfId="27940" xr:uid="{A3FA3796-3D7F-4380-8D8E-24D3FFBC43BC}"/>
    <cellStyle name="Note 5 8 2 10 2" xfId="27941" xr:uid="{FB03B4DD-4835-434F-9B21-B66382023E4D}"/>
    <cellStyle name="Note 5 8 2 11" xfId="27942" xr:uid="{485599DA-D03B-4975-A3DE-E331BBFD94F2}"/>
    <cellStyle name="Note 5 8 2 2" xfId="27943" xr:uid="{C2219702-ED0F-4763-80F8-EC7F5B0FAB0A}"/>
    <cellStyle name="Note 5 8 2 2 2" xfId="27944" xr:uid="{100D47A5-ADF2-4B82-83BD-FA5129F90967}"/>
    <cellStyle name="Note 5 8 2 2 2 2" xfId="27945" xr:uid="{23E61B0B-9EF0-4B8C-9A85-C5BD06023856}"/>
    <cellStyle name="Note 5 8 2 2 3" xfId="27946" xr:uid="{B1E56D82-9F5B-4243-9F5C-785ACC209FE0}"/>
    <cellStyle name="Note 5 8 2 2 4" xfId="27947" xr:uid="{C754B509-8E5E-451F-A896-287A405457CA}"/>
    <cellStyle name="Note 5 8 2 3" xfId="27948" xr:uid="{F177B629-4D57-4596-B79E-E37DD020C2E8}"/>
    <cellStyle name="Note 5 8 2 3 2" xfId="27949" xr:uid="{D90A84E7-4ECC-48B1-A378-434D0151F052}"/>
    <cellStyle name="Note 5 8 2 3 3" xfId="27950" xr:uid="{32374EC3-F11B-4E14-BF9E-099AEA40C637}"/>
    <cellStyle name="Note 5 8 2 3 4" xfId="27951" xr:uid="{DB4ADF66-3F02-4048-AB44-A3429003EB93}"/>
    <cellStyle name="Note 5 8 2 4" xfId="27952" xr:uid="{9B71A01F-2823-427C-B0EF-73C768138474}"/>
    <cellStyle name="Note 5 8 2 4 2" xfId="27953" xr:uid="{41D22B60-2721-4F60-93CD-130263C3D63D}"/>
    <cellStyle name="Note 5 8 2 4 3" xfId="27954" xr:uid="{6A9AC6BB-9D48-4E21-BE9C-5659C89893B3}"/>
    <cellStyle name="Note 5 8 2 4 4" xfId="27955" xr:uid="{212088D3-4C3F-415E-82D8-39EB42CBBA50}"/>
    <cellStyle name="Note 5 8 2 5" xfId="27956" xr:uid="{C3C70BD2-0978-4249-8067-DD63F725E710}"/>
    <cellStyle name="Note 5 8 2 5 2" xfId="27957" xr:uid="{D1B44C0E-80AA-4560-824C-F02B56016384}"/>
    <cellStyle name="Note 5 8 2 5 3" xfId="27958" xr:uid="{836FFDD8-BD7E-4B11-B0D9-907B743F81D3}"/>
    <cellStyle name="Note 5 8 2 5 4" xfId="27959" xr:uid="{1A1DE406-113A-448B-BCC9-83B265567B37}"/>
    <cellStyle name="Note 5 8 2 6" xfId="27960" xr:uid="{0B7FF752-D53B-42CA-AB78-264B23E064A6}"/>
    <cellStyle name="Note 5 8 2 6 2" xfId="27961" xr:uid="{2FAC3A89-82CC-4C2B-B0C6-E1C74A5954E5}"/>
    <cellStyle name="Note 5 8 2 6 3" xfId="27962" xr:uid="{D08F2918-DB73-403D-8C77-B7BFFF01E95F}"/>
    <cellStyle name="Note 5 8 2 6 4" xfId="27963" xr:uid="{4F1A3044-300D-4159-B855-26C7AEEC880C}"/>
    <cellStyle name="Note 5 8 2 7" xfId="27964" xr:uid="{1D5EF3FC-8B7F-42E6-A5C4-D6DF5643A646}"/>
    <cellStyle name="Note 5 8 2 7 2" xfId="27965" xr:uid="{15F29E99-0EB4-4F90-A8CC-9E4A3679424E}"/>
    <cellStyle name="Note 5 8 2 7 3" xfId="27966" xr:uid="{A2FA2F7E-C19D-468F-A407-E734018129A9}"/>
    <cellStyle name="Note 5 8 2 7 4" xfId="27967" xr:uid="{CF785459-BE11-4856-8D43-C2A9BF894386}"/>
    <cellStyle name="Note 5 8 2 8" xfId="27968" xr:uid="{3252AB1C-3630-4076-B090-A11CC95C0085}"/>
    <cellStyle name="Note 5 8 2 8 2" xfId="27969" xr:uid="{656A3BE2-B05F-4E29-B8AE-9C23BEEF137D}"/>
    <cellStyle name="Note 5 8 2 8 3" xfId="27970" xr:uid="{4DB5D60D-657E-4247-8678-9707B5BB2E0C}"/>
    <cellStyle name="Note 5 8 2 8 4" xfId="27971" xr:uid="{1454998D-372C-4193-920D-F1A516DED126}"/>
    <cellStyle name="Note 5 8 2 9" xfId="27972" xr:uid="{2A524B77-C14F-4FE1-8E23-B5BBB890F5EB}"/>
    <cellStyle name="Note 5 8 2 9 2" xfId="27973" xr:uid="{2556492B-AC16-4A9F-A2E7-C08DF097B685}"/>
    <cellStyle name="Note 5 8 3" xfId="27974" xr:uid="{9D22093B-8F47-461D-B997-AACA751028DB}"/>
    <cellStyle name="Note 5 8 3 2" xfId="27975" xr:uid="{1A9B5281-514D-441C-8FFE-831CD85EA308}"/>
    <cellStyle name="Note 5 8 3 2 2" xfId="27976" xr:uid="{F190128D-4211-4F4B-8A0E-A31B4CE48A29}"/>
    <cellStyle name="Note 5 8 3 3" xfId="27977" xr:uid="{70DA5F03-6EF3-4075-9423-A316334BD9AA}"/>
    <cellStyle name="Note 5 8 3 4" xfId="27978" xr:uid="{AE7E2FF4-C71B-4BBC-A1DD-BFA7012D811E}"/>
    <cellStyle name="Note 5 8 4" xfId="27979" xr:uid="{6C7D8DD5-D2F2-49FC-A972-3B5F87AC70C9}"/>
    <cellStyle name="Note 5 8 4 2" xfId="27980" xr:uid="{67093409-1F70-4661-91BE-234C3597FC40}"/>
    <cellStyle name="Note 5 8 4 3" xfId="27981" xr:uid="{DC4E9645-E3B6-4224-9CE1-3CBA986BE682}"/>
    <cellStyle name="Note 5 8 4 4" xfId="27982" xr:uid="{558D658F-8BD9-4AE0-96A9-20ED54DFE5C0}"/>
    <cellStyle name="Note 5 8 5" xfId="27983" xr:uid="{159510C2-4371-4111-B504-6F0B3C862003}"/>
    <cellStyle name="Note 5 8 5 2" xfId="27984" xr:uid="{D471778D-6A1D-4A11-91AF-305C429FDFAD}"/>
    <cellStyle name="Note 5 8 5 3" xfId="27985" xr:uid="{07678E9C-25CC-408D-8D98-F020CFCEF32F}"/>
    <cellStyle name="Note 5 8 5 4" xfId="27986" xr:uid="{4DEBDA5A-FE2B-44D5-BAE2-2104BD569869}"/>
    <cellStyle name="Note 5 8 6" xfId="27987" xr:uid="{95631FC1-5030-4C25-89B2-41AFDE8A62C4}"/>
    <cellStyle name="Note 5 8 6 2" xfId="27988" xr:uid="{FE07D478-B5D5-4390-A358-E4425BD2051D}"/>
    <cellStyle name="Note 5 8 6 3" xfId="27989" xr:uid="{07672D78-78AB-4C5B-8BDD-31C2295B85BE}"/>
    <cellStyle name="Note 5 8 6 4" xfId="27990" xr:uid="{CDA84933-59ED-4E3D-8C48-A825BDE902A3}"/>
    <cellStyle name="Note 5 8 7" xfId="27991" xr:uid="{9B5FFE18-9632-4185-83E5-6BA93858AE9C}"/>
    <cellStyle name="Note 5 8 7 2" xfId="27992" xr:uid="{66E1C379-8B06-45F4-A6B7-20DAD6B9C96F}"/>
    <cellStyle name="Note 5 8 7 3" xfId="27993" xr:uid="{A2CE8C36-D3D0-4AA4-B1EF-18DC4637AA28}"/>
    <cellStyle name="Note 5 8 7 4" xfId="27994" xr:uid="{066BF957-7269-4F87-A27C-8474946458CC}"/>
    <cellStyle name="Note 5 8 8" xfId="27995" xr:uid="{1942798D-09C8-4D90-8AF5-F3B6AA39D08D}"/>
    <cellStyle name="Note 5 8 8 2" xfId="27996" xr:uid="{A8B87057-176C-4FD1-91DD-DA4C886A85B3}"/>
    <cellStyle name="Note 5 8 8 3" xfId="27997" xr:uid="{EAF4E880-5182-41EF-BF22-618715DB50C5}"/>
    <cellStyle name="Note 5 8 8 4" xfId="27998" xr:uid="{C5BD2D79-9DCC-40C0-A0BB-633C361F739B}"/>
    <cellStyle name="Note 5 8 9" xfId="27999" xr:uid="{41655E89-58F9-44E1-8211-1C25E48AF08C}"/>
    <cellStyle name="Note 5 8 9 2" xfId="28000" xr:uid="{B2193D42-5749-4C91-8329-8A6E582DDEAB}"/>
    <cellStyle name="Note 5 8 9 3" xfId="28001" xr:uid="{266D13C0-2E8E-4761-8A1A-7200F688C602}"/>
    <cellStyle name="Note 5 8 9 4" xfId="28002" xr:uid="{42BA2191-C46F-493A-AAC3-F8C959E1510E}"/>
    <cellStyle name="Note 5 9" xfId="28003" xr:uid="{61A4DC92-3B3C-4C39-8186-0E46F5078F09}"/>
    <cellStyle name="Note 5 9 10" xfId="28004" xr:uid="{E2E516D6-2A2B-4C82-88BA-85EA20CFDCD0}"/>
    <cellStyle name="Note 5 9 10 2" xfId="28005" xr:uid="{BDE75EE3-1A01-4E23-9E95-C2B14CF27A03}"/>
    <cellStyle name="Note 5 9 11" xfId="28006" xr:uid="{8FE7634C-3260-4D99-8782-75DD9DD5E56E}"/>
    <cellStyle name="Note 5 9 11 2" xfId="28007" xr:uid="{86DC00A9-1835-4535-87C7-42BD37FE14F1}"/>
    <cellStyle name="Note 5 9 12" xfId="28008" xr:uid="{DD6344B6-5974-413A-845A-34B5F392B09C}"/>
    <cellStyle name="Note 5 9 2" xfId="28009" xr:uid="{587F274F-2AB0-442E-96DB-833624B89B76}"/>
    <cellStyle name="Note 5 9 2 10" xfId="28010" xr:uid="{E29F25C3-67C6-4489-A22A-7FE6A00A7726}"/>
    <cellStyle name="Note 5 9 2 10 2" xfId="28011" xr:uid="{B9AFBD8A-22B8-4CCC-A8B3-9B12DAEAE572}"/>
    <cellStyle name="Note 5 9 2 11" xfId="28012" xr:uid="{A21EC568-857F-4EBF-A2B3-ECD4ED41110B}"/>
    <cellStyle name="Note 5 9 2 2" xfId="28013" xr:uid="{53CF63C6-3DAA-42E2-893D-BE27D0C8ED4E}"/>
    <cellStyle name="Note 5 9 2 2 2" xfId="28014" xr:uid="{3613ABF8-B412-4BDE-9226-66C33042E58C}"/>
    <cellStyle name="Note 5 9 2 2 2 2" xfId="28015" xr:uid="{B4249B53-2A13-466C-870B-C9C05877A0FF}"/>
    <cellStyle name="Note 5 9 2 2 3" xfId="28016" xr:uid="{2DF19E95-4409-4088-9374-2C6FA6D67168}"/>
    <cellStyle name="Note 5 9 2 2 4" xfId="28017" xr:uid="{7E6AA832-9CCF-49F3-868F-BE86FCF505DA}"/>
    <cellStyle name="Note 5 9 2 3" xfId="28018" xr:uid="{DEF43EDD-E787-425A-9B28-9B0B689A3000}"/>
    <cellStyle name="Note 5 9 2 3 2" xfId="28019" xr:uid="{A36DFCD4-26A6-4817-B1B9-5672D420380F}"/>
    <cellStyle name="Note 5 9 2 3 3" xfId="28020" xr:uid="{F78D2299-ED0E-4CD7-BD84-5408CE07455D}"/>
    <cellStyle name="Note 5 9 2 3 4" xfId="28021" xr:uid="{6E45DCF9-DB94-49B3-BAA5-FB60D9BA6189}"/>
    <cellStyle name="Note 5 9 2 4" xfId="28022" xr:uid="{C049826D-798F-453F-8B71-151184F44FC2}"/>
    <cellStyle name="Note 5 9 2 4 2" xfId="28023" xr:uid="{48F1B0B9-C2BC-4CE2-A2E4-B266D4909764}"/>
    <cellStyle name="Note 5 9 2 4 3" xfId="28024" xr:uid="{583F596C-BBCF-4D28-AC57-5FA5A08FD9A3}"/>
    <cellStyle name="Note 5 9 2 4 4" xfId="28025" xr:uid="{8205A686-3366-49D1-ADEF-C0D9EC21BF8D}"/>
    <cellStyle name="Note 5 9 2 5" xfId="28026" xr:uid="{472C7BC7-0306-4972-B02B-2E7D4A44CD4C}"/>
    <cellStyle name="Note 5 9 2 5 2" xfId="28027" xr:uid="{7AC3D0C9-DFB6-42BD-803E-5FC19A7EF2DE}"/>
    <cellStyle name="Note 5 9 2 5 3" xfId="28028" xr:uid="{FC06B238-B899-460C-93A1-C4E7FB8E3AC2}"/>
    <cellStyle name="Note 5 9 2 5 4" xfId="28029" xr:uid="{FD79C828-0F41-4303-A76F-E042BD2CF409}"/>
    <cellStyle name="Note 5 9 2 6" xfId="28030" xr:uid="{3C9E2665-4F8E-41F1-8096-D8327CCFC8DE}"/>
    <cellStyle name="Note 5 9 2 6 2" xfId="28031" xr:uid="{445AA35D-E63F-4D4E-BB43-0B5199C1D014}"/>
    <cellStyle name="Note 5 9 2 6 3" xfId="28032" xr:uid="{4CA35CE4-4FC8-4B2B-8A08-CBF0F4B68ABA}"/>
    <cellStyle name="Note 5 9 2 6 4" xfId="28033" xr:uid="{E627DEAF-F039-4EFE-98A5-8F04DA9C7B69}"/>
    <cellStyle name="Note 5 9 2 7" xfId="28034" xr:uid="{9B059A77-3BE2-437C-B911-969D869C2634}"/>
    <cellStyle name="Note 5 9 2 7 2" xfId="28035" xr:uid="{E271AE0C-26A9-4FD9-894B-1ED5212B247E}"/>
    <cellStyle name="Note 5 9 2 7 3" xfId="28036" xr:uid="{B2B14A0D-3105-454D-A45D-B87D2C5904F4}"/>
    <cellStyle name="Note 5 9 2 7 4" xfId="28037" xr:uid="{D2758CC2-91F2-4CDB-89D0-CA0F35CB0CC8}"/>
    <cellStyle name="Note 5 9 2 8" xfId="28038" xr:uid="{E9BC7321-C284-4FCB-A207-59551991FAB8}"/>
    <cellStyle name="Note 5 9 2 8 2" xfId="28039" xr:uid="{F30D82AA-17A2-4CFF-8985-07865397D315}"/>
    <cellStyle name="Note 5 9 2 8 3" xfId="28040" xr:uid="{FE0B50CF-1BC2-4189-9572-9074D28511D8}"/>
    <cellStyle name="Note 5 9 2 8 4" xfId="28041" xr:uid="{D7852948-350A-4091-8BCA-38FF26C9EA89}"/>
    <cellStyle name="Note 5 9 2 9" xfId="28042" xr:uid="{D29E1937-FA7B-438D-99D9-0429BDBD8079}"/>
    <cellStyle name="Note 5 9 2 9 2" xfId="28043" xr:uid="{BF9E0B51-D513-45F3-ADE7-942A86D37066}"/>
    <cellStyle name="Note 5 9 3" xfId="28044" xr:uid="{084F5D21-13C1-4EEE-845B-79408C560D28}"/>
    <cellStyle name="Note 5 9 3 2" xfId="28045" xr:uid="{AD790103-6D8E-47F5-A410-753D9BE07DA1}"/>
    <cellStyle name="Note 5 9 3 2 2" xfId="28046" xr:uid="{24BD22D3-BDEE-45AB-B950-5500851B4CAC}"/>
    <cellStyle name="Note 5 9 3 3" xfId="28047" xr:uid="{46AAC4F3-91DC-4B65-991D-6CE382475EB6}"/>
    <cellStyle name="Note 5 9 3 4" xfId="28048" xr:uid="{EAB0840D-56F3-45C6-B572-2C38E4715D1B}"/>
    <cellStyle name="Note 5 9 4" xfId="28049" xr:uid="{38DDAE3E-2A40-4921-A1E2-1FBBC3799B98}"/>
    <cellStyle name="Note 5 9 4 2" xfId="28050" xr:uid="{1525933C-98FB-47D5-A902-5BEA20BB50F1}"/>
    <cellStyle name="Note 5 9 4 3" xfId="28051" xr:uid="{9F8375E8-5E02-4A18-B93B-2C2FF9DE38D5}"/>
    <cellStyle name="Note 5 9 4 4" xfId="28052" xr:uid="{12F9D9BB-2B59-4282-A398-E97C254C2295}"/>
    <cellStyle name="Note 5 9 5" xfId="28053" xr:uid="{ACCF7A1D-8899-4A04-AA5A-47565F3913F7}"/>
    <cellStyle name="Note 5 9 5 2" xfId="28054" xr:uid="{C2B1C20D-13BB-4658-8373-896BA8F54D77}"/>
    <cellStyle name="Note 5 9 5 3" xfId="28055" xr:uid="{0ED7BC17-51B5-4CFA-AF30-BA05D55571CF}"/>
    <cellStyle name="Note 5 9 5 4" xfId="28056" xr:uid="{C8D817DD-6EE8-4525-97E4-F64CCCB59E59}"/>
    <cellStyle name="Note 5 9 6" xfId="28057" xr:uid="{D4ACCA8E-18A9-4ECA-A4F1-D68C780A4324}"/>
    <cellStyle name="Note 5 9 6 2" xfId="28058" xr:uid="{AC18E4AC-1E72-4EE9-BBFE-7709895FE2AD}"/>
    <cellStyle name="Note 5 9 6 3" xfId="28059" xr:uid="{C5EA581F-8146-4058-A4DC-F9FCB447D283}"/>
    <cellStyle name="Note 5 9 6 4" xfId="28060" xr:uid="{E3EF0471-3196-44B7-BD5E-E54110036779}"/>
    <cellStyle name="Note 5 9 7" xfId="28061" xr:uid="{13F1BF64-96EB-46B5-A212-838C76B6E330}"/>
    <cellStyle name="Note 5 9 7 2" xfId="28062" xr:uid="{20073F07-F125-45AB-BBEE-45116C4BF427}"/>
    <cellStyle name="Note 5 9 7 3" xfId="28063" xr:uid="{931899EE-8D99-4DD9-97AE-B8C4522671BE}"/>
    <cellStyle name="Note 5 9 7 4" xfId="28064" xr:uid="{B3CD50FF-4B0D-4CC5-85A4-9718F1C4907B}"/>
    <cellStyle name="Note 5 9 8" xfId="28065" xr:uid="{AE8B02C9-4438-41DA-9F0F-EAA86BFD6F85}"/>
    <cellStyle name="Note 5 9 8 2" xfId="28066" xr:uid="{AC94AA81-01DB-4A3F-BE44-72BF80A3CFA3}"/>
    <cellStyle name="Note 5 9 8 3" xfId="28067" xr:uid="{12950E44-8BC4-4EA2-8A22-7C0BD10FE887}"/>
    <cellStyle name="Note 5 9 8 4" xfId="28068" xr:uid="{3D827A46-891B-4622-8DB1-5A7823EC1371}"/>
    <cellStyle name="Note 5 9 9" xfId="28069" xr:uid="{8CFF694A-A1CF-4A29-AF54-B497170A6239}"/>
    <cellStyle name="Note 5 9 9 2" xfId="28070" xr:uid="{107E3743-C91C-4E06-893D-BFA64F7844A1}"/>
    <cellStyle name="Note 5 9 9 3" xfId="28071" xr:uid="{79397EFF-D70A-4424-9C00-E9C997FC872C}"/>
    <cellStyle name="Note 5 9 9 4" xfId="28072" xr:uid="{12D770A4-8CF2-446D-99C0-F4A2EF1816A0}"/>
    <cellStyle name="Note 5_ELC_final" xfId="28073" xr:uid="{A4E7C02A-7AB5-4973-BB35-109BB7921E3C}"/>
    <cellStyle name="Note 6" xfId="28074" xr:uid="{6AC3AAFB-20ED-4858-A2F8-915D80638E68}"/>
    <cellStyle name="Note 6 10" xfId="28075" xr:uid="{A6E7719D-EA08-4FBD-83E9-78CEC19789AD}"/>
    <cellStyle name="Note 6 10 10" xfId="28076" xr:uid="{5325085C-0AED-4FCF-96B8-FE3BD231FA10}"/>
    <cellStyle name="Note 6 10 10 2" xfId="28077" xr:uid="{95844214-1DF6-4AA8-9E15-E2BA4AF6A61F}"/>
    <cellStyle name="Note 6 10 11" xfId="28078" xr:uid="{5524BE23-6FF2-4688-9F8D-2D9085CAAF5B}"/>
    <cellStyle name="Note 6 10 11 2" xfId="28079" xr:uid="{32705A0D-9F28-4549-9854-28C184BB9195}"/>
    <cellStyle name="Note 6 10 12" xfId="28080" xr:uid="{4669A909-5768-4DF0-9255-909BBBA047D6}"/>
    <cellStyle name="Note 6 10 2" xfId="28081" xr:uid="{EF05686A-25EC-41EF-92A2-97DACE363EFA}"/>
    <cellStyle name="Note 6 10 2 10" xfId="28082" xr:uid="{6E55F825-E4EE-41D5-9588-1C7518C51787}"/>
    <cellStyle name="Note 6 10 2 10 2" xfId="28083" xr:uid="{99890938-F042-46FC-AB9A-BC377C668E50}"/>
    <cellStyle name="Note 6 10 2 11" xfId="28084" xr:uid="{82743D40-1224-439A-8761-D7E998E526E0}"/>
    <cellStyle name="Note 6 10 2 2" xfId="28085" xr:uid="{200C4357-355D-4A99-8A78-CEDCCF735380}"/>
    <cellStyle name="Note 6 10 2 2 2" xfId="28086" xr:uid="{395196E7-B98A-4178-93C4-1E1FD424D3D2}"/>
    <cellStyle name="Note 6 10 2 2 2 2" xfId="28087" xr:uid="{4875CEEB-59DB-4F45-9D2A-DCA26FF449A5}"/>
    <cellStyle name="Note 6 10 2 2 3" xfId="28088" xr:uid="{4D18F7E0-8035-48B9-931B-34CC23DB338A}"/>
    <cellStyle name="Note 6 10 2 2 4" xfId="28089" xr:uid="{3F80AE24-56BD-4C7A-AB6C-E98965552139}"/>
    <cellStyle name="Note 6 10 2 3" xfId="28090" xr:uid="{CB04CAC0-03BC-4A14-A8D2-8314F2C69A16}"/>
    <cellStyle name="Note 6 10 2 3 2" xfId="28091" xr:uid="{C7984CCA-98A3-439C-9DC2-BD3A7CDADF6C}"/>
    <cellStyle name="Note 6 10 2 3 3" xfId="28092" xr:uid="{7EFD608F-0630-45D8-96B8-15963D3339E3}"/>
    <cellStyle name="Note 6 10 2 3 4" xfId="28093" xr:uid="{8D6073F4-CA5C-4A45-92CE-053F8DAAF3F4}"/>
    <cellStyle name="Note 6 10 2 4" xfId="28094" xr:uid="{12F5DD37-6241-432A-A954-29005DA8591F}"/>
    <cellStyle name="Note 6 10 2 4 2" xfId="28095" xr:uid="{FE3F1BC5-B8EC-40AB-8353-94ECF5951848}"/>
    <cellStyle name="Note 6 10 2 4 3" xfId="28096" xr:uid="{7D5E50A7-08A1-4A6C-8880-041F50EE3E66}"/>
    <cellStyle name="Note 6 10 2 4 4" xfId="28097" xr:uid="{6B33D107-B516-4C72-B7BF-BEA7FBD6FB7A}"/>
    <cellStyle name="Note 6 10 2 5" xfId="28098" xr:uid="{B1E057DB-DAFA-4DAF-A57C-740DBB97C668}"/>
    <cellStyle name="Note 6 10 2 5 2" xfId="28099" xr:uid="{A8AB114F-21BD-440F-B9E0-96FF87E8A901}"/>
    <cellStyle name="Note 6 10 2 5 3" xfId="28100" xr:uid="{50F1022A-6EC4-405F-B649-C4C080438FC2}"/>
    <cellStyle name="Note 6 10 2 5 4" xfId="28101" xr:uid="{CB2AD993-7A09-4B1A-9E33-62BC5930C561}"/>
    <cellStyle name="Note 6 10 2 6" xfId="28102" xr:uid="{E6BC7465-B40A-4027-86F6-14FD1EBFD2DA}"/>
    <cellStyle name="Note 6 10 2 6 2" xfId="28103" xr:uid="{60D72C83-B232-4651-968F-097E6980DF0C}"/>
    <cellStyle name="Note 6 10 2 6 3" xfId="28104" xr:uid="{3169BE74-F39D-4316-8B25-D61D397FBF40}"/>
    <cellStyle name="Note 6 10 2 6 4" xfId="28105" xr:uid="{9A821E75-97C0-40D5-A6E2-706EAA9D9B41}"/>
    <cellStyle name="Note 6 10 2 7" xfId="28106" xr:uid="{E1C1A753-8CFC-4C76-9CFC-48A263BCFD75}"/>
    <cellStyle name="Note 6 10 2 7 2" xfId="28107" xr:uid="{A1CEA73A-2978-4A0F-81D7-654509A72B04}"/>
    <cellStyle name="Note 6 10 2 7 3" xfId="28108" xr:uid="{486717F9-B0EF-4C44-B528-F1515EB9E14E}"/>
    <cellStyle name="Note 6 10 2 7 4" xfId="28109" xr:uid="{165F5B84-559A-4A53-8E75-123DA6D7FFDE}"/>
    <cellStyle name="Note 6 10 2 8" xfId="28110" xr:uid="{379FDC58-A706-47FA-A093-8C23718CE983}"/>
    <cellStyle name="Note 6 10 2 8 2" xfId="28111" xr:uid="{B8206B5F-0268-40E4-AE1F-CFCB3757061B}"/>
    <cellStyle name="Note 6 10 2 8 3" xfId="28112" xr:uid="{35B3145E-3DC1-45C2-A92F-AD68AD7313D0}"/>
    <cellStyle name="Note 6 10 2 8 4" xfId="28113" xr:uid="{DA64A683-6BF2-4D51-A8B4-7199F11FE6E8}"/>
    <cellStyle name="Note 6 10 2 9" xfId="28114" xr:uid="{D20D4A65-6EE8-4A5E-B4A1-9E03CAEDEDA6}"/>
    <cellStyle name="Note 6 10 2 9 2" xfId="28115" xr:uid="{25BD4988-0EC3-4BCA-8FF9-AE1A68B006B2}"/>
    <cellStyle name="Note 6 10 3" xfId="28116" xr:uid="{3BC7A365-42E4-468F-9919-097162FB00B7}"/>
    <cellStyle name="Note 6 10 3 2" xfId="28117" xr:uid="{26E098FD-0D74-48E7-93CD-7ABE49CA5A2C}"/>
    <cellStyle name="Note 6 10 3 2 2" xfId="28118" xr:uid="{3F8BCB18-CCE4-4B15-9A22-BC46067733C9}"/>
    <cellStyle name="Note 6 10 3 3" xfId="28119" xr:uid="{9BB38282-26DD-4442-969B-34021984390E}"/>
    <cellStyle name="Note 6 10 3 4" xfId="28120" xr:uid="{F8B5EFC1-D26E-4B76-A108-5BA2C7396291}"/>
    <cellStyle name="Note 6 10 4" xfId="28121" xr:uid="{470BAF54-CE76-4F5F-8943-77A59CA16A62}"/>
    <cellStyle name="Note 6 10 4 2" xfId="28122" xr:uid="{38D6F7AB-5681-4C57-8811-99DED948E614}"/>
    <cellStyle name="Note 6 10 4 3" xfId="28123" xr:uid="{FD7E54F3-A559-4468-BA68-C0083DD21AC6}"/>
    <cellStyle name="Note 6 10 4 4" xfId="28124" xr:uid="{AA9FCCF9-A6EA-41CE-8577-0BB4AD5B2811}"/>
    <cellStyle name="Note 6 10 5" xfId="28125" xr:uid="{55C7CF32-E37E-4C4A-A933-DC653D5F6838}"/>
    <cellStyle name="Note 6 10 5 2" xfId="28126" xr:uid="{877DAA15-60BC-4B37-BD68-420736A7AF9D}"/>
    <cellStyle name="Note 6 10 5 3" xfId="28127" xr:uid="{53E96F30-C573-47B4-996F-D711C6C703FD}"/>
    <cellStyle name="Note 6 10 5 4" xfId="28128" xr:uid="{CE56BDD6-5201-48DD-AB54-BF19CF907394}"/>
    <cellStyle name="Note 6 10 6" xfId="28129" xr:uid="{3B0D7F14-8F02-4EDF-A580-8B14476D0FE5}"/>
    <cellStyle name="Note 6 10 6 2" xfId="28130" xr:uid="{0D17B17F-7FF1-4048-AA62-51BDBAB5D863}"/>
    <cellStyle name="Note 6 10 6 3" xfId="28131" xr:uid="{E007D0C8-661A-4F17-B307-213FD4455FAD}"/>
    <cellStyle name="Note 6 10 6 4" xfId="28132" xr:uid="{40B7CC2F-FF9D-4172-99A9-F10578226E94}"/>
    <cellStyle name="Note 6 10 7" xfId="28133" xr:uid="{24AEA42D-247D-44CE-A4F9-278390A3A950}"/>
    <cellStyle name="Note 6 10 7 2" xfId="28134" xr:uid="{CBAAB449-A502-4C07-B175-2E8870393150}"/>
    <cellStyle name="Note 6 10 7 3" xfId="28135" xr:uid="{D314FC3C-46CA-4E63-91F8-EA6E153E7AC8}"/>
    <cellStyle name="Note 6 10 7 4" xfId="28136" xr:uid="{0AE6350F-4038-4906-BC09-3A3D0392D90D}"/>
    <cellStyle name="Note 6 10 8" xfId="28137" xr:uid="{F693D8FA-6DD5-4879-B52E-86C5BDBC10AC}"/>
    <cellStyle name="Note 6 10 8 2" xfId="28138" xr:uid="{DFA05B42-BC08-4EFF-82C5-240FE6005630}"/>
    <cellStyle name="Note 6 10 8 3" xfId="28139" xr:uid="{8F2962E1-3375-44D8-BFA7-9DF073A73800}"/>
    <cellStyle name="Note 6 10 8 4" xfId="28140" xr:uid="{FD428E10-DAA3-4FE7-81B9-0D2DCED5C322}"/>
    <cellStyle name="Note 6 10 9" xfId="28141" xr:uid="{7B339C9B-B21C-4452-9712-A7A5F94FBAB1}"/>
    <cellStyle name="Note 6 10 9 2" xfId="28142" xr:uid="{A1A19EB2-691D-46B6-BE4B-355550A6526D}"/>
    <cellStyle name="Note 6 10 9 3" xfId="28143" xr:uid="{4C0662BB-B9B3-414E-9F70-440BEC025FAB}"/>
    <cellStyle name="Note 6 10 9 4" xfId="28144" xr:uid="{6521E50D-AE4D-4A17-AE6A-982B1CDFE109}"/>
    <cellStyle name="Note 6 11" xfId="28145" xr:uid="{36510650-BAF3-47AA-A33B-1EC7842D8B7A}"/>
    <cellStyle name="Note 6 11 10" xfId="28146" xr:uid="{A2AB3881-C204-4DA0-8FEB-FF4405741720}"/>
    <cellStyle name="Note 6 11 10 2" xfId="28147" xr:uid="{A750BFC9-DD21-41ED-B64A-FDFD51FD8C70}"/>
    <cellStyle name="Note 6 11 11" xfId="28148" xr:uid="{192540A2-2C01-4D21-B9B9-41368AE04AD2}"/>
    <cellStyle name="Note 6 11 11 2" xfId="28149" xr:uid="{5323101F-8342-4763-94D8-CDC8693A8140}"/>
    <cellStyle name="Note 6 11 12" xfId="28150" xr:uid="{BE2A1033-1B77-496A-973F-DE27436132B9}"/>
    <cellStyle name="Note 6 11 2" xfId="28151" xr:uid="{D67EB797-D46D-4816-9E04-5FCBD0D85056}"/>
    <cellStyle name="Note 6 11 2 10" xfId="28152" xr:uid="{6955448C-3265-4B98-8AA2-1A2E84120C18}"/>
    <cellStyle name="Note 6 11 2 10 2" xfId="28153" xr:uid="{1F0E7E35-E2AD-4FDC-BE6D-D48572EB1845}"/>
    <cellStyle name="Note 6 11 2 11" xfId="28154" xr:uid="{CB1130D3-4CD1-4494-A9E5-17AD43D29730}"/>
    <cellStyle name="Note 6 11 2 2" xfId="28155" xr:uid="{1ED3FF07-A082-4669-83BB-E41D291A079F}"/>
    <cellStyle name="Note 6 11 2 2 2" xfId="28156" xr:uid="{1C198976-ABD7-428F-ACDC-DF00929E9772}"/>
    <cellStyle name="Note 6 11 2 2 2 2" xfId="28157" xr:uid="{6482D231-ED7F-47BA-B2FA-652B6678B1F8}"/>
    <cellStyle name="Note 6 11 2 2 3" xfId="28158" xr:uid="{28A1E18C-87F0-4C04-9EB7-30DDCC55EEC4}"/>
    <cellStyle name="Note 6 11 2 2 4" xfId="28159" xr:uid="{5154E403-4137-440C-9CC4-3432EF8B20E5}"/>
    <cellStyle name="Note 6 11 2 3" xfId="28160" xr:uid="{46AFECD0-4D65-434D-8490-F79A117B772A}"/>
    <cellStyle name="Note 6 11 2 3 2" xfId="28161" xr:uid="{EAEAEFC6-DE5C-4894-B757-B30A33DB294E}"/>
    <cellStyle name="Note 6 11 2 3 3" xfId="28162" xr:uid="{1BC746B2-C94C-4C93-B381-7DE947F15CC1}"/>
    <cellStyle name="Note 6 11 2 3 4" xfId="28163" xr:uid="{FDF1BD9B-F822-4DF6-95FE-C9ACA3E30CF8}"/>
    <cellStyle name="Note 6 11 2 4" xfId="28164" xr:uid="{7028BA51-86FC-4FA6-B8C4-CF0303D259FD}"/>
    <cellStyle name="Note 6 11 2 4 2" xfId="28165" xr:uid="{A0C11DED-4F88-4C56-871C-F771C200A1FC}"/>
    <cellStyle name="Note 6 11 2 4 3" xfId="28166" xr:uid="{EDBA30E1-4339-4FA2-84DE-214DED4DB179}"/>
    <cellStyle name="Note 6 11 2 4 4" xfId="28167" xr:uid="{92C34D43-C829-4AEC-8169-8B1F6943B9EF}"/>
    <cellStyle name="Note 6 11 2 5" xfId="28168" xr:uid="{E3486070-8D70-4F79-9819-754ABE70983A}"/>
    <cellStyle name="Note 6 11 2 5 2" xfId="28169" xr:uid="{DC9BCA7B-3141-4CBE-ACC5-EAB10D529087}"/>
    <cellStyle name="Note 6 11 2 5 3" xfId="28170" xr:uid="{5BEA1BC2-8E77-41A7-A1CE-49170091A4AA}"/>
    <cellStyle name="Note 6 11 2 5 4" xfId="28171" xr:uid="{E7AC12E8-BAD0-491C-BF07-9338CAF5756B}"/>
    <cellStyle name="Note 6 11 2 6" xfId="28172" xr:uid="{C098DFD7-6D49-4D67-9F58-A62C1719D2EE}"/>
    <cellStyle name="Note 6 11 2 6 2" xfId="28173" xr:uid="{E5F86706-258B-40E6-B327-00EAAF9B25B9}"/>
    <cellStyle name="Note 6 11 2 6 3" xfId="28174" xr:uid="{68827F5B-79D0-4A7B-873E-A30A2839A77D}"/>
    <cellStyle name="Note 6 11 2 6 4" xfId="28175" xr:uid="{CC8B86F3-51B6-4B7A-833B-B8745AC38594}"/>
    <cellStyle name="Note 6 11 2 7" xfId="28176" xr:uid="{FF9D5F5B-FC61-44D0-B39D-B35FABCDA886}"/>
    <cellStyle name="Note 6 11 2 7 2" xfId="28177" xr:uid="{B3B0FAB7-44F6-4EA1-84E5-ABAD2BC966BF}"/>
    <cellStyle name="Note 6 11 2 7 3" xfId="28178" xr:uid="{D5D4EA7B-9189-43A4-B0DC-C398D788EB7A}"/>
    <cellStyle name="Note 6 11 2 7 4" xfId="28179" xr:uid="{83CE990C-1EBB-4E83-81DD-21381DB6714D}"/>
    <cellStyle name="Note 6 11 2 8" xfId="28180" xr:uid="{B54AF3C7-FF87-4E07-AFA0-D49EB1BBC8E2}"/>
    <cellStyle name="Note 6 11 2 8 2" xfId="28181" xr:uid="{55C00C33-6081-42FC-BCB9-CA68D14A4126}"/>
    <cellStyle name="Note 6 11 2 8 3" xfId="28182" xr:uid="{4A7FF0FC-469A-428D-B5C4-CDCFE0B255FF}"/>
    <cellStyle name="Note 6 11 2 8 4" xfId="28183" xr:uid="{0323CF54-0AAC-46BF-9AC2-E2E98AF98680}"/>
    <cellStyle name="Note 6 11 2 9" xfId="28184" xr:uid="{981AA121-F97D-4D32-BEBE-AAFB26DF13C2}"/>
    <cellStyle name="Note 6 11 2 9 2" xfId="28185" xr:uid="{DB7F9625-3296-4712-A97A-FCD620D48684}"/>
    <cellStyle name="Note 6 11 3" xfId="28186" xr:uid="{297D6B46-E47F-4F9C-9DCF-5D13FA360D41}"/>
    <cellStyle name="Note 6 11 3 2" xfId="28187" xr:uid="{4B51B51E-2B5C-4E88-8B77-44B756BE02CB}"/>
    <cellStyle name="Note 6 11 3 2 2" xfId="28188" xr:uid="{C8AE3ECE-3073-4A26-A553-08F78E9B755C}"/>
    <cellStyle name="Note 6 11 3 3" xfId="28189" xr:uid="{C5DFAB6F-657E-431D-B386-311356A3E8E1}"/>
    <cellStyle name="Note 6 11 3 4" xfId="28190" xr:uid="{D46BF55F-4E3C-446D-91F8-117FB78096E1}"/>
    <cellStyle name="Note 6 11 4" xfId="28191" xr:uid="{D1426AD2-20FC-4812-A78A-24F386AAAD5B}"/>
    <cellStyle name="Note 6 11 4 2" xfId="28192" xr:uid="{1081AB86-7202-4AE0-990C-0C939BC16281}"/>
    <cellStyle name="Note 6 11 4 3" xfId="28193" xr:uid="{02103382-E148-4A6C-92BA-F1D2B992E875}"/>
    <cellStyle name="Note 6 11 4 4" xfId="28194" xr:uid="{7F6E531C-A50E-4F20-932E-8B3CB3B509FE}"/>
    <cellStyle name="Note 6 11 5" xfId="28195" xr:uid="{04A2459E-3F00-4BD0-978C-6D26C5B3F12D}"/>
    <cellStyle name="Note 6 11 5 2" xfId="28196" xr:uid="{6F7D50EF-74CA-44DF-B024-5E91641F6A9F}"/>
    <cellStyle name="Note 6 11 5 3" xfId="28197" xr:uid="{E1B2D7B6-A504-40DC-8C97-8F8685E3BDC5}"/>
    <cellStyle name="Note 6 11 5 4" xfId="28198" xr:uid="{EC7131EF-7618-473F-93CD-A2B8B9317348}"/>
    <cellStyle name="Note 6 11 6" xfId="28199" xr:uid="{1784CA18-0F24-42A9-8FB1-EF1667B6F197}"/>
    <cellStyle name="Note 6 11 6 2" xfId="28200" xr:uid="{E50DC1A5-AB28-4E26-AD6F-E100D8EAF7AE}"/>
    <cellStyle name="Note 6 11 6 3" xfId="28201" xr:uid="{F9A740A1-3032-4C42-AFFD-4EF93AC2F310}"/>
    <cellStyle name="Note 6 11 6 4" xfId="28202" xr:uid="{44C493CB-2867-43ED-B58A-E69E3EB42C89}"/>
    <cellStyle name="Note 6 11 7" xfId="28203" xr:uid="{11E986F7-E63E-48A0-863C-2BC9CDE35F72}"/>
    <cellStyle name="Note 6 11 7 2" xfId="28204" xr:uid="{D5B8802C-4E49-4DA2-9A72-304EA557FEF2}"/>
    <cellStyle name="Note 6 11 7 3" xfId="28205" xr:uid="{283E594D-3D0B-4E92-BD90-9669D5FF08EC}"/>
    <cellStyle name="Note 6 11 7 4" xfId="28206" xr:uid="{0D824856-A525-4413-A220-96BE18624B04}"/>
    <cellStyle name="Note 6 11 8" xfId="28207" xr:uid="{DA25D02C-C957-456B-A0EE-4199E067A9A4}"/>
    <cellStyle name="Note 6 11 8 2" xfId="28208" xr:uid="{88C2C327-4B40-4389-A77D-BA40F49D246C}"/>
    <cellStyle name="Note 6 11 8 3" xfId="28209" xr:uid="{CFC1ACF9-C965-4969-805E-93BECEB54E07}"/>
    <cellStyle name="Note 6 11 8 4" xfId="28210" xr:uid="{93A20AAB-F622-4D3D-BAC1-0B75B4D815DA}"/>
    <cellStyle name="Note 6 11 9" xfId="28211" xr:uid="{826EC3BA-8AC3-40D8-8BE0-9C5DC3917DC4}"/>
    <cellStyle name="Note 6 11 9 2" xfId="28212" xr:uid="{085CD7F4-2D91-4BE9-A3DC-B40D8BFE9402}"/>
    <cellStyle name="Note 6 11 9 3" xfId="28213" xr:uid="{10143055-34EB-40A8-B480-E5C8F0B86273}"/>
    <cellStyle name="Note 6 11 9 4" xfId="28214" xr:uid="{DFB00DA7-59D5-4AA6-AB1C-0E2971CF8EAC}"/>
    <cellStyle name="Note 6 12" xfId="28215" xr:uid="{3C9143D4-0943-4966-981A-24C61FFDC8D5}"/>
    <cellStyle name="Note 6 12 10" xfId="28216" xr:uid="{1C2A8E84-A6AC-4FB5-9F41-5FD6AEBB98F7}"/>
    <cellStyle name="Note 6 12 10 2" xfId="28217" xr:uid="{A39C193F-B87E-45D5-A727-BCA1394F0A5F}"/>
    <cellStyle name="Note 6 12 11" xfId="28218" xr:uid="{605897BF-4AA0-4BFB-BA49-2AB53FF62544}"/>
    <cellStyle name="Note 6 12 2" xfId="28219" xr:uid="{44F1E595-F199-44D6-A778-76D3BE4AAF92}"/>
    <cellStyle name="Note 6 12 2 2" xfId="28220" xr:uid="{E771004E-3462-4C04-A6C2-945ABD7D1A5C}"/>
    <cellStyle name="Note 6 12 2 2 2" xfId="28221" xr:uid="{CED40103-4DF3-4071-ADB8-7A5EFEC21179}"/>
    <cellStyle name="Note 6 12 2 3" xfId="28222" xr:uid="{53B4D289-FD8D-46D3-956D-C250BA0B0BFA}"/>
    <cellStyle name="Note 6 12 2 4" xfId="28223" xr:uid="{02DA3A3A-1D1B-4501-B9AE-79CC7069EC0F}"/>
    <cellStyle name="Note 6 12 3" xfId="28224" xr:uid="{A66E48B8-0F5E-438A-8518-C9F0E742022F}"/>
    <cellStyle name="Note 6 12 3 2" xfId="28225" xr:uid="{387CE3E3-3664-44F5-8832-24E2C1886658}"/>
    <cellStyle name="Note 6 12 3 3" xfId="28226" xr:uid="{294F111A-2C03-4088-8977-F38720B2BED2}"/>
    <cellStyle name="Note 6 12 3 4" xfId="28227" xr:uid="{B838B05E-79A2-43BD-9E16-5F75EA46A80D}"/>
    <cellStyle name="Note 6 12 4" xfId="28228" xr:uid="{9799C029-11C6-47D0-9E08-436F4664C04D}"/>
    <cellStyle name="Note 6 12 4 2" xfId="28229" xr:uid="{55878169-E3CE-4B6B-BCE9-50D8829CD3F2}"/>
    <cellStyle name="Note 6 12 4 3" xfId="28230" xr:uid="{1B8F4CC6-905C-4C9F-9B6E-D5F6DD7C11CF}"/>
    <cellStyle name="Note 6 12 4 4" xfId="28231" xr:uid="{1E486478-0775-443F-88ED-CB82269E37A1}"/>
    <cellStyle name="Note 6 12 5" xfId="28232" xr:uid="{BC97E594-67E9-4DEB-9043-47A2A116E080}"/>
    <cellStyle name="Note 6 12 5 2" xfId="28233" xr:uid="{E39DB62A-673D-4BEE-9082-7C229246889C}"/>
    <cellStyle name="Note 6 12 5 3" xfId="28234" xr:uid="{B22C88C3-4865-4510-9486-8EF7A6EFB1A4}"/>
    <cellStyle name="Note 6 12 5 4" xfId="28235" xr:uid="{B22B9B11-4DF9-4373-8324-29DFFFCA6E54}"/>
    <cellStyle name="Note 6 12 6" xfId="28236" xr:uid="{0B718435-A03F-41AD-9576-4B7303459097}"/>
    <cellStyle name="Note 6 12 6 2" xfId="28237" xr:uid="{017FE87A-BFC0-4C11-8616-931895B07083}"/>
    <cellStyle name="Note 6 12 6 3" xfId="28238" xr:uid="{C989F514-AA60-4E1C-B463-A51E3E364B07}"/>
    <cellStyle name="Note 6 12 6 4" xfId="28239" xr:uid="{3E1A472F-0494-4F90-8DB8-D8F09BE0DDCA}"/>
    <cellStyle name="Note 6 12 7" xfId="28240" xr:uid="{A4DA1FB4-EF2B-44FF-A5CA-5A52CE13B720}"/>
    <cellStyle name="Note 6 12 7 2" xfId="28241" xr:uid="{28DFF343-0087-43F3-9694-98A7781FE523}"/>
    <cellStyle name="Note 6 12 7 3" xfId="28242" xr:uid="{20E2F662-7029-40C1-B875-71EFBBFA25CD}"/>
    <cellStyle name="Note 6 12 7 4" xfId="28243" xr:uid="{05E337A8-721C-415D-A5F6-74EB70F4E764}"/>
    <cellStyle name="Note 6 12 8" xfId="28244" xr:uid="{960463A2-0791-4FE6-ABEC-5543E7FA811A}"/>
    <cellStyle name="Note 6 12 8 2" xfId="28245" xr:uid="{72611622-22C3-4323-A228-641F93AD16A1}"/>
    <cellStyle name="Note 6 12 8 3" xfId="28246" xr:uid="{7A11A633-74A7-4177-93A8-0C4593B5186D}"/>
    <cellStyle name="Note 6 12 8 4" xfId="28247" xr:uid="{ACCF9616-8358-4D03-BAFA-07E705B5AEB4}"/>
    <cellStyle name="Note 6 12 9" xfId="28248" xr:uid="{7D066031-241C-4A5D-86DE-C0EACB3F3FF7}"/>
    <cellStyle name="Note 6 12 9 2" xfId="28249" xr:uid="{CC4B53CC-D269-48F3-82CD-57D2476187CD}"/>
    <cellStyle name="Note 6 13" xfId="28250" xr:uid="{244316BA-20A9-40BD-9F79-620FDB9E8398}"/>
    <cellStyle name="Note 6 13 2" xfId="28251" xr:uid="{9DCB4091-BB38-497B-9A2B-DB73564B9DFA}"/>
    <cellStyle name="Note 6 13 2 2" xfId="28252" xr:uid="{0FDE049E-1083-4886-B82E-0D9F542C0631}"/>
    <cellStyle name="Note 6 13 3" xfId="28253" xr:uid="{C9659DD2-ECDA-4CDF-AE4E-548B8544ADE2}"/>
    <cellStyle name="Note 6 13 4" xfId="28254" xr:uid="{2C45FB81-9A9B-4CF2-ACBF-D2442991B6B6}"/>
    <cellStyle name="Note 6 14" xfId="28255" xr:uid="{B55F6FC6-5BC8-4054-BE71-1689D9915D50}"/>
    <cellStyle name="Note 6 14 2" xfId="28256" xr:uid="{C8BACEB4-5693-493C-92DA-F783FAC70145}"/>
    <cellStyle name="Note 6 14 3" xfId="28257" xr:uid="{58BBF6DE-2007-43BC-B569-331DCF79AE55}"/>
    <cellStyle name="Note 6 14 4" xfId="28258" xr:uid="{6BD56814-1B4E-4F90-BACD-1DE5BE994DE3}"/>
    <cellStyle name="Note 6 15" xfId="28259" xr:uid="{340328C4-D854-492D-A9D1-8D8355FA3E38}"/>
    <cellStyle name="Note 6 15 2" xfId="28260" xr:uid="{14FF4164-F9B0-4C5C-824E-7B65DB1EA3BA}"/>
    <cellStyle name="Note 6 15 3" xfId="28261" xr:uid="{A6F139CB-E071-431C-B887-3C8C38FE26F1}"/>
    <cellStyle name="Note 6 15 4" xfId="28262" xr:uid="{36F51C20-47D3-48FA-AEDF-AE6802834997}"/>
    <cellStyle name="Note 6 16" xfId="28263" xr:uid="{61BED000-8025-4645-BCDF-43004A8B1AD4}"/>
    <cellStyle name="Note 6 16 2" xfId="28264" xr:uid="{4EBA2ACA-F4EB-4EDA-9381-91A4107AE137}"/>
    <cellStyle name="Note 6 16 3" xfId="28265" xr:uid="{FD572D81-72BC-4C6D-A48F-403E7FA96996}"/>
    <cellStyle name="Note 6 16 4" xfId="28266" xr:uid="{31549B15-4B85-4EEC-957C-52459B6805CB}"/>
    <cellStyle name="Note 6 17" xfId="28267" xr:uid="{65932A05-86AE-460C-AC1D-D8A6B29E0820}"/>
    <cellStyle name="Note 6 17 2" xfId="28268" xr:uid="{77EC527C-6052-40D4-AAD5-27F46F428C7E}"/>
    <cellStyle name="Note 6 17 3" xfId="28269" xr:uid="{35FBF254-9385-4C64-80E2-74EE4BC2D570}"/>
    <cellStyle name="Note 6 17 4" xfId="28270" xr:uid="{039E497B-10C6-4D44-9189-AFE3910E764F}"/>
    <cellStyle name="Note 6 18" xfId="28271" xr:uid="{8DACF0C2-D116-426D-A1C4-3494AFA024C1}"/>
    <cellStyle name="Note 6 18 2" xfId="28272" xr:uid="{8EAE674E-97BC-4F3D-897B-8F91B421DF7D}"/>
    <cellStyle name="Note 6 18 3" xfId="28273" xr:uid="{7EAFCF5D-4CBF-4992-AD97-698510CC4FD2}"/>
    <cellStyle name="Note 6 18 4" xfId="28274" xr:uid="{D73FA5CD-CA50-4B46-BE72-2D658EAF95CF}"/>
    <cellStyle name="Note 6 19" xfId="28275" xr:uid="{088E1A06-E4A6-489C-917C-BACA61829D22}"/>
    <cellStyle name="Note 6 19 2" xfId="28276" xr:uid="{17588E56-80E6-4A51-B7AA-5294F53B7961}"/>
    <cellStyle name="Note 6 19 3" xfId="28277" xr:uid="{2C7395DA-B789-47F5-9A9E-637EAA55B8E7}"/>
    <cellStyle name="Note 6 19 4" xfId="28278" xr:uid="{3076830F-0CF3-43DB-84FD-A962385447BA}"/>
    <cellStyle name="Note 6 2" xfId="28279" xr:uid="{3744AFE9-FA59-4EC5-A802-CC5B232D417A}"/>
    <cellStyle name="Note 6 2 10" xfId="28280" xr:uid="{8A804E7B-F0A6-4931-A587-7FD177A0D397}"/>
    <cellStyle name="Note 6 2 10 2" xfId="28281" xr:uid="{A70F6EB8-0A05-47AA-A823-0081A3B02FE8}"/>
    <cellStyle name="Note 6 2 11" xfId="28282" xr:uid="{915F4B9C-439E-4746-8F48-0294338FCD8B}"/>
    <cellStyle name="Note 6 2 11 2" xfId="28283" xr:uid="{0709D459-01AF-4E1F-B326-122B6A18BE6E}"/>
    <cellStyle name="Note 6 2 12" xfId="28284" xr:uid="{5A93D173-DB14-4295-9741-666A596F8046}"/>
    <cellStyle name="Note 6 2 13" xfId="28285" xr:uid="{E70D44CB-10DC-4643-B5CB-DD3F357DF4B9}"/>
    <cellStyle name="Note 6 2 2" xfId="28286" xr:uid="{CDA2E62C-2B33-4E50-88EE-9E5446DD575C}"/>
    <cellStyle name="Note 6 2 2 10" xfId="28287" xr:uid="{4E1E30AC-75D1-436A-BC5C-A91674ADACE7}"/>
    <cellStyle name="Note 6 2 2 10 2" xfId="28288" xr:uid="{07D7F579-9A5C-40A1-8B45-42B6BA458B6C}"/>
    <cellStyle name="Note 6 2 2 11" xfId="28289" xr:uid="{75CE6CCB-1A76-4793-BCBB-20B5E7CF640F}"/>
    <cellStyle name="Note 6 2 2 2" xfId="28290" xr:uid="{37B82313-894A-473F-A0CC-E0373551046B}"/>
    <cellStyle name="Note 6 2 2 2 2" xfId="28291" xr:uid="{CD82D9AB-F7BC-4E39-81AF-40E6AAC68720}"/>
    <cellStyle name="Note 6 2 2 2 2 2" xfId="28292" xr:uid="{B77AEA48-6E33-4B4C-ADBF-2A8099C67E52}"/>
    <cellStyle name="Note 6 2 2 2 3" xfId="28293" xr:uid="{CF1EA058-457B-47AF-B098-3CCCF07A73CE}"/>
    <cellStyle name="Note 6 2 2 2 4" xfId="28294" xr:uid="{3C243C08-C836-4C18-847C-20D668AECC91}"/>
    <cellStyle name="Note 6 2 2 3" xfId="28295" xr:uid="{26FA9288-DD55-4A88-B318-ADB31C4DAE11}"/>
    <cellStyle name="Note 6 2 2 3 2" xfId="28296" xr:uid="{9C1C6A69-A9E7-4871-999D-12AC27A28BFF}"/>
    <cellStyle name="Note 6 2 2 3 3" xfId="28297" xr:uid="{FB38AF6E-FB14-4C34-86EB-55AF3DC291AE}"/>
    <cellStyle name="Note 6 2 2 3 4" xfId="28298" xr:uid="{09A1BA7B-3793-47C1-B8B9-8914377B31DE}"/>
    <cellStyle name="Note 6 2 2 4" xfId="28299" xr:uid="{414EFEBC-2DD4-48CC-900D-C9D0CE3FEF88}"/>
    <cellStyle name="Note 6 2 2 4 2" xfId="28300" xr:uid="{47AE850C-5531-4E59-B5D3-B0AE89A03ECC}"/>
    <cellStyle name="Note 6 2 2 4 3" xfId="28301" xr:uid="{A707B58D-D627-484D-9B4C-46D29AD3AE09}"/>
    <cellStyle name="Note 6 2 2 4 4" xfId="28302" xr:uid="{7EA8425E-06FF-4B18-BCA2-DAEA832AA5DE}"/>
    <cellStyle name="Note 6 2 2 5" xfId="28303" xr:uid="{6145998C-824F-4AE0-A044-328FC6205DCC}"/>
    <cellStyle name="Note 6 2 2 5 2" xfId="28304" xr:uid="{C091B53D-58EC-4714-B892-B13CDF0ED394}"/>
    <cellStyle name="Note 6 2 2 5 3" xfId="28305" xr:uid="{EE04C6EA-86FC-4FCF-8736-BACEA0AF8063}"/>
    <cellStyle name="Note 6 2 2 5 4" xfId="28306" xr:uid="{EA0BCD4E-4678-46D9-8571-1D83E61E5F2A}"/>
    <cellStyle name="Note 6 2 2 6" xfId="28307" xr:uid="{8AC02823-4AAC-4077-AA70-9AD6B47A908C}"/>
    <cellStyle name="Note 6 2 2 6 2" xfId="28308" xr:uid="{D5040955-C5E6-46E7-9A6A-19AC32E9AA43}"/>
    <cellStyle name="Note 6 2 2 6 3" xfId="28309" xr:uid="{45B0398D-7A42-45FD-9BC1-3A06BC37968F}"/>
    <cellStyle name="Note 6 2 2 6 4" xfId="28310" xr:uid="{FB96F77B-BBCB-472D-B17A-76C7783E5747}"/>
    <cellStyle name="Note 6 2 2 7" xfId="28311" xr:uid="{9903974C-4D8F-4093-AB26-317AAA4EF6C7}"/>
    <cellStyle name="Note 6 2 2 7 2" xfId="28312" xr:uid="{887E8A0A-81BF-4B63-A3E2-F1327C1EF020}"/>
    <cellStyle name="Note 6 2 2 7 3" xfId="28313" xr:uid="{0FD100E6-27C2-4460-8193-7E9B07F91E2C}"/>
    <cellStyle name="Note 6 2 2 7 4" xfId="28314" xr:uid="{77B5AAED-DE37-4CE4-A58E-AD0A36D40E8A}"/>
    <cellStyle name="Note 6 2 2 8" xfId="28315" xr:uid="{99325615-FD88-4CA8-9E19-9933370F7801}"/>
    <cellStyle name="Note 6 2 2 8 2" xfId="28316" xr:uid="{E00F2C1C-67C5-46D1-A7E9-16899857FF7D}"/>
    <cellStyle name="Note 6 2 2 8 3" xfId="28317" xr:uid="{C0377F7B-CEF2-4790-91AA-63D38C9A1E0D}"/>
    <cellStyle name="Note 6 2 2 8 4" xfId="28318" xr:uid="{5B8B8C5C-9215-4C4A-ABE5-671807316E4F}"/>
    <cellStyle name="Note 6 2 2 9" xfId="28319" xr:uid="{AF62A13D-5538-4879-8216-3FDFB6093551}"/>
    <cellStyle name="Note 6 2 2 9 2" xfId="28320" xr:uid="{8A434DF8-9967-42B4-89EE-53028B0F34DF}"/>
    <cellStyle name="Note 6 2 3" xfId="28321" xr:uid="{66A70EDA-54C2-4DD5-89E8-B3860FFA0887}"/>
    <cellStyle name="Note 6 2 3 2" xfId="28322" xr:uid="{D2C169AB-3F8E-4141-BE1A-8F38EA01DE63}"/>
    <cellStyle name="Note 6 2 3 2 2" xfId="28323" xr:uid="{E4410E2F-4230-4CB4-A6D7-6BED755655B9}"/>
    <cellStyle name="Note 6 2 3 3" xfId="28324" xr:uid="{A1D9CF10-694A-4AF5-83B5-0403307E19EC}"/>
    <cellStyle name="Note 6 2 3 4" xfId="28325" xr:uid="{C816E682-EF70-4E8D-9F02-AFE6D4D67C88}"/>
    <cellStyle name="Note 6 2 4" xfId="28326" xr:uid="{F23DE7C5-7217-4685-9807-FCD0A9E912F3}"/>
    <cellStyle name="Note 6 2 4 2" xfId="28327" xr:uid="{C82259E3-E410-4529-A131-0733FEB34D03}"/>
    <cellStyle name="Note 6 2 4 3" xfId="28328" xr:uid="{50AC5AEB-5743-4ED8-8419-BE8EA9601868}"/>
    <cellStyle name="Note 6 2 4 4" xfId="28329" xr:uid="{1A62AD8C-92E7-479A-8487-9FF95EF9DD0A}"/>
    <cellStyle name="Note 6 2 5" xfId="28330" xr:uid="{6011F772-815C-4530-9E64-59FAECAD7265}"/>
    <cellStyle name="Note 6 2 5 2" xfId="28331" xr:uid="{75B17C73-FF2A-4902-8791-B401752A4B74}"/>
    <cellStyle name="Note 6 2 5 3" xfId="28332" xr:uid="{0F2862BA-29A3-4CF8-9E2F-88D899405C0C}"/>
    <cellStyle name="Note 6 2 5 4" xfId="28333" xr:uid="{FED2B669-D9DD-4E81-979E-0B0240AA5AF2}"/>
    <cellStyle name="Note 6 2 6" xfId="28334" xr:uid="{2CF0111C-BC67-4017-959B-AF96B942E264}"/>
    <cellStyle name="Note 6 2 6 2" xfId="28335" xr:uid="{193E7286-8FE9-4B9E-943D-CCAC98772EE4}"/>
    <cellStyle name="Note 6 2 6 3" xfId="28336" xr:uid="{5AFCA090-B614-48BD-9D84-675E5BC576DE}"/>
    <cellStyle name="Note 6 2 6 4" xfId="28337" xr:uid="{34EDD2D3-FA74-46B0-8BD7-7D0B27343374}"/>
    <cellStyle name="Note 6 2 7" xfId="28338" xr:uid="{EC2301F2-6895-4733-8485-EC8E49644325}"/>
    <cellStyle name="Note 6 2 7 2" xfId="28339" xr:uid="{4FD8AE0E-CF18-4023-BA25-F33AA01C41C8}"/>
    <cellStyle name="Note 6 2 7 3" xfId="28340" xr:uid="{63C6A6E7-588B-4191-B59F-C20FB7316F7B}"/>
    <cellStyle name="Note 6 2 7 4" xfId="28341" xr:uid="{150A4DB6-59FE-4852-8500-E09F51C554B7}"/>
    <cellStyle name="Note 6 2 8" xfId="28342" xr:uid="{7CB5CC40-17F6-4388-8ED1-F025CD210244}"/>
    <cellStyle name="Note 6 2 8 2" xfId="28343" xr:uid="{576C39EA-999D-4D58-8347-D1D05AE9DD53}"/>
    <cellStyle name="Note 6 2 8 3" xfId="28344" xr:uid="{23641123-C575-4AAC-95EB-1C146BEA6F28}"/>
    <cellStyle name="Note 6 2 8 4" xfId="28345" xr:uid="{02CA5BD3-8FFA-4174-B098-366F3052D441}"/>
    <cellStyle name="Note 6 2 9" xfId="28346" xr:uid="{ABF97713-ED96-4045-814A-465EFC7E618C}"/>
    <cellStyle name="Note 6 2 9 2" xfId="28347" xr:uid="{FCD8ECC2-AD04-4171-8168-0E1A43AA3DD4}"/>
    <cellStyle name="Note 6 2 9 3" xfId="28348" xr:uid="{5B854133-3D7F-4163-B024-CAD319853CD9}"/>
    <cellStyle name="Note 6 2 9 4" xfId="28349" xr:uid="{42DDE7F7-5E88-4F38-8D37-1045566FF386}"/>
    <cellStyle name="Note 6 20" xfId="28350" xr:uid="{E84F2B26-3C31-488E-97AF-8FE1C00EC366}"/>
    <cellStyle name="Note 6 20 2" xfId="28351" xr:uid="{8CF9AD36-B431-468A-8458-9D3F974AE8B9}"/>
    <cellStyle name="Note 6 21" xfId="28352" xr:uid="{51AD1B65-B726-4F14-B5C9-868F723FED08}"/>
    <cellStyle name="Note 6 21 2" xfId="28353" xr:uid="{FD760EC4-520B-486E-A5AD-545D6649697B}"/>
    <cellStyle name="Note 6 22" xfId="28354" xr:uid="{248AA494-6685-4E5B-AB0C-03B0A7493D00}"/>
    <cellStyle name="Note 6 23" xfId="28355" xr:uid="{8CF124EF-7CCE-42D1-AB1C-35695168D679}"/>
    <cellStyle name="Note 6 3" xfId="28356" xr:uid="{ED69FF51-C458-46C4-822A-A65EDBD4C45D}"/>
    <cellStyle name="Note 6 3 10" xfId="28357" xr:uid="{6BE5D132-ACCF-43B8-B32C-2B3C75DB4A30}"/>
    <cellStyle name="Note 6 3 10 2" xfId="28358" xr:uid="{B7A892F7-A8F4-4DCA-BB39-2CFB24B0674F}"/>
    <cellStyle name="Note 6 3 11" xfId="28359" xr:uid="{1F5892A1-E0E7-40F2-87E3-C5CBAFCFAA79}"/>
    <cellStyle name="Note 6 3 11 2" xfId="28360" xr:uid="{29463D1C-A86E-4CCE-84C8-B050DE9D6B70}"/>
    <cellStyle name="Note 6 3 12" xfId="28361" xr:uid="{344D2ACA-1F35-4376-AC15-DAEE6631955E}"/>
    <cellStyle name="Note 6 3 13" xfId="28362" xr:uid="{2CF70853-4721-4C9C-9431-8DF9C7AC9459}"/>
    <cellStyle name="Note 6 3 2" xfId="28363" xr:uid="{D119635D-FE54-4A92-8BA2-BD4093D33046}"/>
    <cellStyle name="Note 6 3 2 10" xfId="28364" xr:uid="{0AFE064A-4CFC-4C16-AE5E-5856252AC989}"/>
    <cellStyle name="Note 6 3 2 10 2" xfId="28365" xr:uid="{C0F34E4E-B06F-4F66-B75B-4AEAFD1CCF6B}"/>
    <cellStyle name="Note 6 3 2 11" xfId="28366" xr:uid="{C61F5787-03EE-4F77-B00F-124E65D26D51}"/>
    <cellStyle name="Note 6 3 2 12" xfId="28367" xr:uid="{A4DA0BDE-741F-450D-8412-DB688FC3B5FE}"/>
    <cellStyle name="Note 6 3 2 2" xfId="28368" xr:uid="{02C46981-2EE8-478F-A156-83323A443594}"/>
    <cellStyle name="Note 6 3 2 2 2" xfId="28369" xr:uid="{847BEFDF-355C-4D60-8CA6-BAA58BC577AB}"/>
    <cellStyle name="Note 6 3 2 2 2 2" xfId="28370" xr:uid="{0764BA66-D2B5-404F-8A4D-5200EBD180EE}"/>
    <cellStyle name="Note 6 3 2 2 3" xfId="28371" xr:uid="{C3F4C75B-E205-49DF-9208-BFEC4015588D}"/>
    <cellStyle name="Note 6 3 2 2 4" xfId="28372" xr:uid="{49E4A680-8270-4745-97D4-815AB2C71BE4}"/>
    <cellStyle name="Note 6 3 2 3" xfId="28373" xr:uid="{048C7CA9-0E0C-4A07-9BC5-830AD635B2CD}"/>
    <cellStyle name="Note 6 3 2 3 2" xfId="28374" xr:uid="{3A4D11B0-BA30-4FB5-B7AF-F6968717AF9B}"/>
    <cellStyle name="Note 6 3 2 3 3" xfId="28375" xr:uid="{5DC16895-087F-49BC-80B5-93E894E6DDCC}"/>
    <cellStyle name="Note 6 3 2 3 4" xfId="28376" xr:uid="{4AF9D68D-8FA2-4CE6-96E7-3AD7F16F2470}"/>
    <cellStyle name="Note 6 3 2 4" xfId="28377" xr:uid="{3FB695C4-3625-4E3B-9E2F-6F1F460034E5}"/>
    <cellStyle name="Note 6 3 2 4 2" xfId="28378" xr:uid="{2768E745-E4D8-4875-99E6-A08F905F2F22}"/>
    <cellStyle name="Note 6 3 2 4 3" xfId="28379" xr:uid="{96B8540B-0CB3-42E0-AD8C-154AD452FD43}"/>
    <cellStyle name="Note 6 3 2 4 4" xfId="28380" xr:uid="{26D7FCC7-64F0-45A4-85B9-1F0CF54A8551}"/>
    <cellStyle name="Note 6 3 2 5" xfId="28381" xr:uid="{BB1DB1F7-116E-41E9-A234-80F769834FBC}"/>
    <cellStyle name="Note 6 3 2 5 2" xfId="28382" xr:uid="{2B27D2E2-AE73-465E-A403-EBDFECA256FF}"/>
    <cellStyle name="Note 6 3 2 5 3" xfId="28383" xr:uid="{28EEEFC3-132C-48AF-B241-5B18918043E9}"/>
    <cellStyle name="Note 6 3 2 5 4" xfId="28384" xr:uid="{282678EE-A943-47A6-B4C1-89459C9FE8CA}"/>
    <cellStyle name="Note 6 3 2 6" xfId="28385" xr:uid="{75311A2F-C083-466B-BDC5-0E10F317E34D}"/>
    <cellStyle name="Note 6 3 2 6 2" xfId="28386" xr:uid="{42A24188-DE33-4EDE-B10A-F431867A9656}"/>
    <cellStyle name="Note 6 3 2 6 3" xfId="28387" xr:uid="{7AC850CC-D91B-4F8B-97FC-1D658D0E5DDF}"/>
    <cellStyle name="Note 6 3 2 6 4" xfId="28388" xr:uid="{E3A68EAA-6B79-4C83-8635-D11968D34835}"/>
    <cellStyle name="Note 6 3 2 7" xfId="28389" xr:uid="{5E1A1094-4E98-4B3E-BE5F-B0020163F17B}"/>
    <cellStyle name="Note 6 3 2 7 2" xfId="28390" xr:uid="{B5B85869-134A-48A6-97CF-0712FE7635D5}"/>
    <cellStyle name="Note 6 3 2 7 3" xfId="28391" xr:uid="{21FBC824-BBFD-4ED6-9B1B-0290CCEAF4A4}"/>
    <cellStyle name="Note 6 3 2 7 4" xfId="28392" xr:uid="{8DB67101-EE9B-4E4B-BFFE-C73A680BF983}"/>
    <cellStyle name="Note 6 3 2 8" xfId="28393" xr:uid="{922E79B6-B681-4E83-AD8E-1624CF2ACA25}"/>
    <cellStyle name="Note 6 3 2 8 2" xfId="28394" xr:uid="{228CB010-3870-476D-AC1B-C05F5789B459}"/>
    <cellStyle name="Note 6 3 2 8 3" xfId="28395" xr:uid="{11DD63C8-2BE6-456F-B24A-22A81A7B876C}"/>
    <cellStyle name="Note 6 3 2 8 4" xfId="28396" xr:uid="{93A7E7B5-3834-47C3-A58C-91E0797816AD}"/>
    <cellStyle name="Note 6 3 2 9" xfId="28397" xr:uid="{152DDC4D-3A08-44F6-880A-FA4245D3BA5F}"/>
    <cellStyle name="Note 6 3 2 9 2" xfId="28398" xr:uid="{7E7962A3-335D-496E-9F0E-780B64701082}"/>
    <cellStyle name="Note 6 3 3" xfId="28399" xr:uid="{2F9CF71C-58A4-4A3C-9E18-906DBDE91A51}"/>
    <cellStyle name="Note 6 3 3 2" xfId="28400" xr:uid="{D60241A6-D7AA-4081-BDA5-26FB82A5284A}"/>
    <cellStyle name="Note 6 3 3 2 2" xfId="28401" xr:uid="{E04B1880-2118-4D59-9C1E-F0EF821A332B}"/>
    <cellStyle name="Note 6 3 3 3" xfId="28402" xr:uid="{6A5F5FF8-FF4F-4EAB-B94B-52E045E531D4}"/>
    <cellStyle name="Note 6 3 3 4" xfId="28403" xr:uid="{A67E1008-48BA-4BD5-9847-84040F4274F2}"/>
    <cellStyle name="Note 6 3 4" xfId="28404" xr:uid="{12A374AB-D4E5-4B84-9359-76F4E111F4BA}"/>
    <cellStyle name="Note 6 3 4 2" xfId="28405" xr:uid="{246A75A1-913E-4320-B159-79FBE9595295}"/>
    <cellStyle name="Note 6 3 4 3" xfId="28406" xr:uid="{638DBB88-3C86-4653-AAB3-0065C2698FA5}"/>
    <cellStyle name="Note 6 3 4 4" xfId="28407" xr:uid="{0425FCC7-9463-4237-B93F-F75A88DE19E3}"/>
    <cellStyle name="Note 6 3 5" xfId="28408" xr:uid="{DC84F4E6-F7DB-43C0-9C03-C88A24AC6059}"/>
    <cellStyle name="Note 6 3 5 2" xfId="28409" xr:uid="{64678519-E3C9-420C-B16A-75EB6BFAFCD8}"/>
    <cellStyle name="Note 6 3 5 3" xfId="28410" xr:uid="{0F3D97CF-7199-403C-B9E5-CD37CC65C4E4}"/>
    <cellStyle name="Note 6 3 5 4" xfId="28411" xr:uid="{77173077-ED64-4BBE-BDC7-07B9EDC0BEB2}"/>
    <cellStyle name="Note 6 3 6" xfId="28412" xr:uid="{F83D7CA8-26D8-47C4-ADB2-EA9B46D5E3A7}"/>
    <cellStyle name="Note 6 3 6 2" xfId="28413" xr:uid="{948D21A7-46FF-472A-83E8-DEB499AF6166}"/>
    <cellStyle name="Note 6 3 6 3" xfId="28414" xr:uid="{8F493C03-9BEA-428C-A7F9-CE97791604CB}"/>
    <cellStyle name="Note 6 3 6 4" xfId="28415" xr:uid="{8AE7ECA4-0A19-40DC-92DD-B0781FBF80C0}"/>
    <cellStyle name="Note 6 3 7" xfId="28416" xr:uid="{BE458D79-D1C1-4FFD-A9F5-94B1EB5B9741}"/>
    <cellStyle name="Note 6 3 7 2" xfId="28417" xr:uid="{19C8870B-2FAA-4E17-8078-A6203E269FE5}"/>
    <cellStyle name="Note 6 3 7 3" xfId="28418" xr:uid="{47DE5ECF-13C9-4C24-80DB-6A23968C5B24}"/>
    <cellStyle name="Note 6 3 7 4" xfId="28419" xr:uid="{B68F5FEA-DC8C-420B-882A-70A95DE14D97}"/>
    <cellStyle name="Note 6 3 8" xfId="28420" xr:uid="{B9197C1E-28D2-45CE-8D42-EF82BC2F21FE}"/>
    <cellStyle name="Note 6 3 8 2" xfId="28421" xr:uid="{7219CA95-17D6-4ED7-B631-429232E088DC}"/>
    <cellStyle name="Note 6 3 8 3" xfId="28422" xr:uid="{365FC379-CB1B-4048-8E13-5A439B4C5774}"/>
    <cellStyle name="Note 6 3 8 4" xfId="28423" xr:uid="{7542175E-D161-415D-B2A6-63487A6730A9}"/>
    <cellStyle name="Note 6 3 9" xfId="28424" xr:uid="{37C97310-270E-44E3-AC5B-C62E7BB749F5}"/>
    <cellStyle name="Note 6 3 9 2" xfId="28425" xr:uid="{7B87C2A3-677F-4917-A801-B265AE9871AE}"/>
    <cellStyle name="Note 6 3 9 3" xfId="28426" xr:uid="{B175F8FE-8C15-4689-B37C-7E5F1E49449E}"/>
    <cellStyle name="Note 6 3 9 4" xfId="28427" xr:uid="{4FE6863E-1B33-42F3-B587-C731EE1B9C9F}"/>
    <cellStyle name="Note 6 3_ELC_final" xfId="28428" xr:uid="{5481ABB8-AFE3-4531-8CE2-5D28EBCC9174}"/>
    <cellStyle name="Note 6 4" xfId="28429" xr:uid="{8E407DD8-7A3B-49FA-B869-E7BFF2C8CDDC}"/>
    <cellStyle name="Note 6 4 10" xfId="28430" xr:uid="{F53DBC24-F289-4E7A-81CA-EA342D699D7A}"/>
    <cellStyle name="Note 6 4 10 2" xfId="28431" xr:uid="{E79F4E8B-1A44-42F8-96F2-D046596839F1}"/>
    <cellStyle name="Note 6 4 11" xfId="28432" xr:uid="{4926E0F1-FC6C-48CE-909C-F0E1BAF1E3BF}"/>
    <cellStyle name="Note 6 4 11 2" xfId="28433" xr:uid="{8635A48A-E1F8-4E43-B2C0-82872EF86C5D}"/>
    <cellStyle name="Note 6 4 12" xfId="28434" xr:uid="{F736C95C-157A-42DC-906A-4C49F7014345}"/>
    <cellStyle name="Note 6 4 13" xfId="28435" xr:uid="{1A971F95-5017-46AD-955C-680FDF50E8DF}"/>
    <cellStyle name="Note 6 4 2" xfId="28436" xr:uid="{6E0C7602-9E2B-47BD-A05C-6E723C522A17}"/>
    <cellStyle name="Note 6 4 2 10" xfId="28437" xr:uid="{B62E04C2-32EA-43F0-9069-C3280AA4BC9B}"/>
    <cellStyle name="Note 6 4 2 10 2" xfId="28438" xr:uid="{2B38ECD4-C9E3-4B0F-A237-8205A2228C92}"/>
    <cellStyle name="Note 6 4 2 11" xfId="28439" xr:uid="{1499958C-F241-4179-8343-8AB38ED9831D}"/>
    <cellStyle name="Note 6 4 2 2" xfId="28440" xr:uid="{C66E4EE4-C2AB-441C-BA7F-AD07910F65B7}"/>
    <cellStyle name="Note 6 4 2 2 2" xfId="28441" xr:uid="{A53A04B9-55BD-4614-9780-27508FD7473D}"/>
    <cellStyle name="Note 6 4 2 2 2 2" xfId="28442" xr:uid="{DAC519D0-6106-4049-AE46-16AB3BDE1176}"/>
    <cellStyle name="Note 6 4 2 2 3" xfId="28443" xr:uid="{E425990B-908F-4238-A435-3D12010062C5}"/>
    <cellStyle name="Note 6 4 2 2 4" xfId="28444" xr:uid="{87AB5155-6B4B-4880-AD73-2D9D23E4EA3A}"/>
    <cellStyle name="Note 6 4 2 3" xfId="28445" xr:uid="{3E807193-9167-48E5-A06B-D7C0A3F364CE}"/>
    <cellStyle name="Note 6 4 2 3 2" xfId="28446" xr:uid="{B9312AFB-F07E-42FE-9E8E-7F9215C1D7C4}"/>
    <cellStyle name="Note 6 4 2 3 3" xfId="28447" xr:uid="{5204610E-8A10-401D-BC7C-D209C2430995}"/>
    <cellStyle name="Note 6 4 2 3 4" xfId="28448" xr:uid="{1EC7182F-6C55-46C5-BBF3-50DC7680858D}"/>
    <cellStyle name="Note 6 4 2 4" xfId="28449" xr:uid="{1D24CE88-E0FA-4634-B2F4-3069ECFF8809}"/>
    <cellStyle name="Note 6 4 2 4 2" xfId="28450" xr:uid="{702EBCC1-256E-4D3B-88F7-5764687B6885}"/>
    <cellStyle name="Note 6 4 2 4 3" xfId="28451" xr:uid="{90D7904D-87B0-4680-8288-249D8DC20B05}"/>
    <cellStyle name="Note 6 4 2 4 4" xfId="28452" xr:uid="{C668A02C-D9C6-4B58-A0AE-EC3B2BC5A491}"/>
    <cellStyle name="Note 6 4 2 5" xfId="28453" xr:uid="{F44B3A76-4FAB-4159-ADBC-05DDEA2206C7}"/>
    <cellStyle name="Note 6 4 2 5 2" xfId="28454" xr:uid="{16389871-F98B-4F6C-95A5-510FE315C530}"/>
    <cellStyle name="Note 6 4 2 5 3" xfId="28455" xr:uid="{B3993E2E-CD28-4BE2-BB81-0C64FA178A71}"/>
    <cellStyle name="Note 6 4 2 5 4" xfId="28456" xr:uid="{EDC4ECE3-D44E-47A1-A5BB-F482119FD72D}"/>
    <cellStyle name="Note 6 4 2 6" xfId="28457" xr:uid="{1DA16232-3DC7-4FFD-A694-1A543F8AEFA7}"/>
    <cellStyle name="Note 6 4 2 6 2" xfId="28458" xr:uid="{C4703BB3-A219-4DEF-B6B6-EC01E11D14C2}"/>
    <cellStyle name="Note 6 4 2 6 3" xfId="28459" xr:uid="{00154553-18C9-4A28-9AD1-AB092ECF8DA5}"/>
    <cellStyle name="Note 6 4 2 6 4" xfId="28460" xr:uid="{09975BE6-7A22-48E4-9DE1-C8B7B5716869}"/>
    <cellStyle name="Note 6 4 2 7" xfId="28461" xr:uid="{B2F25141-F3B3-40BF-B0FB-53F66EAF8F6C}"/>
    <cellStyle name="Note 6 4 2 7 2" xfId="28462" xr:uid="{76B4389B-B14B-4D61-A7C1-48CA25AE5F26}"/>
    <cellStyle name="Note 6 4 2 7 3" xfId="28463" xr:uid="{103F0421-8B3C-4CDA-9697-42EFBEF71FDD}"/>
    <cellStyle name="Note 6 4 2 7 4" xfId="28464" xr:uid="{AC24FE22-6668-4CB3-B583-26850E4F1628}"/>
    <cellStyle name="Note 6 4 2 8" xfId="28465" xr:uid="{1A7B6A25-8F1E-478F-99B4-17A8FAA314B4}"/>
    <cellStyle name="Note 6 4 2 8 2" xfId="28466" xr:uid="{2B455174-DFC2-4577-BB5B-DFB7208BB3F1}"/>
    <cellStyle name="Note 6 4 2 8 3" xfId="28467" xr:uid="{BB8F2ACB-C190-4E1B-994C-C7A581EC13B0}"/>
    <cellStyle name="Note 6 4 2 8 4" xfId="28468" xr:uid="{8B6D7479-D2A7-4A5C-8C77-07C7259B1235}"/>
    <cellStyle name="Note 6 4 2 9" xfId="28469" xr:uid="{83132DF8-FF55-44ED-ABD5-4D85E8EBFDB3}"/>
    <cellStyle name="Note 6 4 2 9 2" xfId="28470" xr:uid="{FB4612DB-23A2-45F1-866B-452D0D24A413}"/>
    <cellStyle name="Note 6 4 3" xfId="28471" xr:uid="{813B6D73-557F-47C0-A8A9-4941311D2FAD}"/>
    <cellStyle name="Note 6 4 3 2" xfId="28472" xr:uid="{B0E1994A-1A85-41A0-B538-ECF3C5510DD2}"/>
    <cellStyle name="Note 6 4 3 2 2" xfId="28473" xr:uid="{AF27229B-B5C9-47A8-B91D-06E1F97BA75F}"/>
    <cellStyle name="Note 6 4 3 3" xfId="28474" xr:uid="{562D1577-CA4D-41EE-9CAF-BE7BD03DAF9D}"/>
    <cellStyle name="Note 6 4 3 4" xfId="28475" xr:uid="{9FAB5AFD-32C0-4D3F-83D5-03C54126232A}"/>
    <cellStyle name="Note 6 4 4" xfId="28476" xr:uid="{12092E62-94CD-4659-9C4A-63271A3C33DA}"/>
    <cellStyle name="Note 6 4 4 2" xfId="28477" xr:uid="{E3725FEC-A92A-43BA-A30E-F90C3D0C4D0A}"/>
    <cellStyle name="Note 6 4 4 3" xfId="28478" xr:uid="{EC1897A1-5459-4719-A7D0-EB6F77FAEA6F}"/>
    <cellStyle name="Note 6 4 4 4" xfId="28479" xr:uid="{8A9C9CEB-5804-48E7-AE30-0723A3EFAF9A}"/>
    <cellStyle name="Note 6 4 5" xfId="28480" xr:uid="{076470F9-22A4-428E-9CE3-1AAD2C10893F}"/>
    <cellStyle name="Note 6 4 5 2" xfId="28481" xr:uid="{EAFE00C9-C838-44C2-A403-7913CB4B6FA2}"/>
    <cellStyle name="Note 6 4 5 3" xfId="28482" xr:uid="{FBE0FF42-DB0B-411B-BFAE-4906491560FD}"/>
    <cellStyle name="Note 6 4 5 4" xfId="28483" xr:uid="{661951AF-8E11-43AE-9F43-26A9EAB0BD56}"/>
    <cellStyle name="Note 6 4 6" xfId="28484" xr:uid="{8FB5AC95-91C6-4FE8-B452-484EE73478FC}"/>
    <cellStyle name="Note 6 4 6 2" xfId="28485" xr:uid="{49CD5AB2-5866-4F90-8CE5-3773CA806B57}"/>
    <cellStyle name="Note 6 4 6 3" xfId="28486" xr:uid="{BF6CE157-0E2D-412E-A1C5-769A4AA11A13}"/>
    <cellStyle name="Note 6 4 6 4" xfId="28487" xr:uid="{0EA8E4BF-36A8-4035-B0DA-77A3FBD9AB8A}"/>
    <cellStyle name="Note 6 4 7" xfId="28488" xr:uid="{A60C4419-B266-4981-8AD1-76081905BDF0}"/>
    <cellStyle name="Note 6 4 7 2" xfId="28489" xr:uid="{852E0956-50D8-4750-855E-E12A7B1C6ABB}"/>
    <cellStyle name="Note 6 4 7 3" xfId="28490" xr:uid="{502C93D4-EDA3-4DF5-BBC9-8BC512075436}"/>
    <cellStyle name="Note 6 4 7 4" xfId="28491" xr:uid="{54CC33A5-77A0-415B-BB7B-369B75F4BEAA}"/>
    <cellStyle name="Note 6 4 8" xfId="28492" xr:uid="{17E48006-7C51-4043-A6B9-7B1C422B9BA3}"/>
    <cellStyle name="Note 6 4 8 2" xfId="28493" xr:uid="{354DFD81-DDAF-44FF-BDF1-4E1B3F83F8D3}"/>
    <cellStyle name="Note 6 4 8 3" xfId="28494" xr:uid="{49CEA1F5-81A0-4210-8042-B9EE97B0FF67}"/>
    <cellStyle name="Note 6 4 8 4" xfId="28495" xr:uid="{4FD64140-8006-4471-A2D4-B75CACF20684}"/>
    <cellStyle name="Note 6 4 9" xfId="28496" xr:uid="{28866B9C-7DD2-4356-A44B-AFF5DD5AB3AC}"/>
    <cellStyle name="Note 6 4 9 2" xfId="28497" xr:uid="{9653AB0D-82E8-4365-91D4-7B3C1B2F40E0}"/>
    <cellStyle name="Note 6 4 9 3" xfId="28498" xr:uid="{FB0DDE8A-5CBC-49BD-BA45-25B7CD828868}"/>
    <cellStyle name="Note 6 4 9 4" xfId="28499" xr:uid="{A1A2F826-E3B1-4D8E-B224-BAAA794EB904}"/>
    <cellStyle name="Note 6 5" xfId="28500" xr:uid="{44CE117C-1AC0-49E0-A125-8441BAD62324}"/>
    <cellStyle name="Note 6 5 10" xfId="28501" xr:uid="{2DC8AA06-756D-4BE2-A7A0-A6BA097B027B}"/>
    <cellStyle name="Note 6 5 10 2" xfId="28502" xr:uid="{8E06B2DC-543D-4948-8082-3DD9BD90CAC8}"/>
    <cellStyle name="Note 6 5 11" xfId="28503" xr:uid="{6244443B-4818-4490-A5A9-ACCF35741FD2}"/>
    <cellStyle name="Note 6 5 11 2" xfId="28504" xr:uid="{10995EDD-F401-465D-94EB-3DE92434F5D3}"/>
    <cellStyle name="Note 6 5 12" xfId="28505" xr:uid="{C5B42209-3276-4957-8220-44C196136222}"/>
    <cellStyle name="Note 6 5 2" xfId="28506" xr:uid="{D6A09204-3213-4A16-80CE-159BC0849400}"/>
    <cellStyle name="Note 6 5 2 10" xfId="28507" xr:uid="{2F00AD41-8D9F-4756-88F3-92DF6BD46F16}"/>
    <cellStyle name="Note 6 5 2 10 2" xfId="28508" xr:uid="{88E5F5BD-1A55-4029-97F6-DEAA92983607}"/>
    <cellStyle name="Note 6 5 2 11" xfId="28509" xr:uid="{7A074D00-4E9E-4B14-A787-4D0C7FA5EFAD}"/>
    <cellStyle name="Note 6 5 2 2" xfId="28510" xr:uid="{E8B815DF-4F46-4A34-A452-8FDB507017E4}"/>
    <cellStyle name="Note 6 5 2 2 2" xfId="28511" xr:uid="{E324A640-524A-4BCB-89E3-79CA93A94797}"/>
    <cellStyle name="Note 6 5 2 2 2 2" xfId="28512" xr:uid="{71EEC8BC-8FCE-4FA5-8D00-53BCDA601E34}"/>
    <cellStyle name="Note 6 5 2 2 3" xfId="28513" xr:uid="{3C6F2CC7-9F85-4664-934E-57E02D0FA3C9}"/>
    <cellStyle name="Note 6 5 2 2 4" xfId="28514" xr:uid="{9555F117-242A-4DB0-9A4A-0687F3515842}"/>
    <cellStyle name="Note 6 5 2 3" xfId="28515" xr:uid="{227F26F7-3153-4281-B1D9-AE9670368295}"/>
    <cellStyle name="Note 6 5 2 3 2" xfId="28516" xr:uid="{E9779730-3F04-4822-B979-ECEBC9CF3DA2}"/>
    <cellStyle name="Note 6 5 2 3 3" xfId="28517" xr:uid="{F9641D06-6F12-4B41-BD3F-E59BFAD60268}"/>
    <cellStyle name="Note 6 5 2 3 4" xfId="28518" xr:uid="{24228850-986E-4509-9A59-A08D0EF0452F}"/>
    <cellStyle name="Note 6 5 2 4" xfId="28519" xr:uid="{8713238D-3E85-48AD-9090-C3807B992D3E}"/>
    <cellStyle name="Note 6 5 2 4 2" xfId="28520" xr:uid="{01C862B6-40A6-4234-937A-144B41B4F1E8}"/>
    <cellStyle name="Note 6 5 2 4 3" xfId="28521" xr:uid="{3E2536FD-2E21-49A3-AAE4-D4557B241562}"/>
    <cellStyle name="Note 6 5 2 4 4" xfId="28522" xr:uid="{874E6C77-29E0-4151-A476-4AC200B05036}"/>
    <cellStyle name="Note 6 5 2 5" xfId="28523" xr:uid="{22C672ED-7B21-4330-9DBB-994F8DB7D3EC}"/>
    <cellStyle name="Note 6 5 2 5 2" xfId="28524" xr:uid="{12F66B9B-99D9-40D9-839A-C59105AEE725}"/>
    <cellStyle name="Note 6 5 2 5 3" xfId="28525" xr:uid="{FBE39DEF-EC33-4137-BA73-24FD4A76471F}"/>
    <cellStyle name="Note 6 5 2 5 4" xfId="28526" xr:uid="{B4487E41-4D32-472E-ABB1-B9B45AEED2BF}"/>
    <cellStyle name="Note 6 5 2 6" xfId="28527" xr:uid="{FE6F691E-D7B2-4C5E-8738-9A72CFD30BB5}"/>
    <cellStyle name="Note 6 5 2 6 2" xfId="28528" xr:uid="{8DC9BC40-94DA-447B-8E7A-99680C7AB7BF}"/>
    <cellStyle name="Note 6 5 2 6 3" xfId="28529" xr:uid="{0EF87ECE-4A43-4B59-B627-1CDB942046FC}"/>
    <cellStyle name="Note 6 5 2 6 4" xfId="28530" xr:uid="{89678B23-9B34-4640-83C1-5A39BE4782F4}"/>
    <cellStyle name="Note 6 5 2 7" xfId="28531" xr:uid="{6954DD81-FC00-49C2-834D-572FC47A5BFD}"/>
    <cellStyle name="Note 6 5 2 7 2" xfId="28532" xr:uid="{6DDF918B-B696-4E7D-B527-46F69604E10F}"/>
    <cellStyle name="Note 6 5 2 7 3" xfId="28533" xr:uid="{14F77E4B-F97A-4F16-ADAB-52A96BB483CD}"/>
    <cellStyle name="Note 6 5 2 7 4" xfId="28534" xr:uid="{C529915B-66D5-40DC-8160-2D85F5D321BE}"/>
    <cellStyle name="Note 6 5 2 8" xfId="28535" xr:uid="{50D94900-D7DF-49DA-A8AD-6180753CAF6C}"/>
    <cellStyle name="Note 6 5 2 8 2" xfId="28536" xr:uid="{6374BA05-A553-472B-AC5B-9E125C911AFC}"/>
    <cellStyle name="Note 6 5 2 8 3" xfId="28537" xr:uid="{E97B1CEC-911B-4B66-A130-A026219C712C}"/>
    <cellStyle name="Note 6 5 2 8 4" xfId="28538" xr:uid="{A040035C-24AA-4E69-B222-CAC2F67CC9A3}"/>
    <cellStyle name="Note 6 5 2 9" xfId="28539" xr:uid="{2D6015E9-8737-445A-A865-8076A144474B}"/>
    <cellStyle name="Note 6 5 2 9 2" xfId="28540" xr:uid="{E24CCFF2-D813-4C25-807C-1CF9F82A0A5C}"/>
    <cellStyle name="Note 6 5 3" xfId="28541" xr:uid="{860C940A-F08A-413C-825C-A83E73DC8CBC}"/>
    <cellStyle name="Note 6 5 3 2" xfId="28542" xr:uid="{17E0B08A-2F1F-449C-B632-47BC2A26BFB0}"/>
    <cellStyle name="Note 6 5 3 2 2" xfId="28543" xr:uid="{FA7425EC-CAC3-49A6-A8D5-62DA4835A690}"/>
    <cellStyle name="Note 6 5 3 3" xfId="28544" xr:uid="{9D33EBE8-4BBE-4ED2-9F19-10DE6812D363}"/>
    <cellStyle name="Note 6 5 3 4" xfId="28545" xr:uid="{0380E228-BDE0-403A-9187-94135939438E}"/>
    <cellStyle name="Note 6 5 4" xfId="28546" xr:uid="{F8606386-F275-4C19-8E61-A1E5F5C09678}"/>
    <cellStyle name="Note 6 5 4 2" xfId="28547" xr:uid="{B12BFD2E-5DAA-4D9E-B10D-BBDB468ABE84}"/>
    <cellStyle name="Note 6 5 4 3" xfId="28548" xr:uid="{FF9DE261-DAF3-4797-9868-2C3917C3055A}"/>
    <cellStyle name="Note 6 5 4 4" xfId="28549" xr:uid="{FCC5958A-1724-4C9B-85A6-1D4421C23A78}"/>
    <cellStyle name="Note 6 5 5" xfId="28550" xr:uid="{418DB5C1-A0D2-4796-8217-985F15A615BB}"/>
    <cellStyle name="Note 6 5 5 2" xfId="28551" xr:uid="{A573D51F-CCBC-42AE-A070-DFAB0919D042}"/>
    <cellStyle name="Note 6 5 5 3" xfId="28552" xr:uid="{E7D15FBA-C489-4156-8200-76798CE17EAF}"/>
    <cellStyle name="Note 6 5 5 4" xfId="28553" xr:uid="{100A5991-3E4F-46F0-BFCA-468857429894}"/>
    <cellStyle name="Note 6 5 6" xfId="28554" xr:uid="{A45748F3-A8FD-4910-8752-8703752AFC65}"/>
    <cellStyle name="Note 6 5 6 2" xfId="28555" xr:uid="{F05B2950-C2DE-4718-9F07-013E4945D620}"/>
    <cellStyle name="Note 6 5 6 3" xfId="28556" xr:uid="{BB9BD284-22FC-472F-9159-3B51E8C6D547}"/>
    <cellStyle name="Note 6 5 6 4" xfId="28557" xr:uid="{27D91BD2-B46F-4870-B3E3-C05392922CD8}"/>
    <cellStyle name="Note 6 5 7" xfId="28558" xr:uid="{8B2AA6BD-C6E0-4947-941F-A28CD9A456ED}"/>
    <cellStyle name="Note 6 5 7 2" xfId="28559" xr:uid="{EC56CDDF-C2EA-4EEF-9007-C1475974336C}"/>
    <cellStyle name="Note 6 5 7 3" xfId="28560" xr:uid="{235B16C3-540E-459C-B92A-654CB878528C}"/>
    <cellStyle name="Note 6 5 7 4" xfId="28561" xr:uid="{CAB9E7D0-EC3B-45A2-815A-ECE6E2F7171B}"/>
    <cellStyle name="Note 6 5 8" xfId="28562" xr:uid="{5E2E46C6-C55F-401E-8AF0-C1C2FB4CE47B}"/>
    <cellStyle name="Note 6 5 8 2" xfId="28563" xr:uid="{46B75CA0-75BA-4ED2-B2E0-26FF56039295}"/>
    <cellStyle name="Note 6 5 8 3" xfId="28564" xr:uid="{FC099666-95D7-47BA-93EC-20E69E06603C}"/>
    <cellStyle name="Note 6 5 8 4" xfId="28565" xr:uid="{04DF003F-219F-4199-8803-4E9ECE7D4151}"/>
    <cellStyle name="Note 6 5 9" xfId="28566" xr:uid="{BD419236-3FC8-4416-BEB3-20E63C9B4AB2}"/>
    <cellStyle name="Note 6 5 9 2" xfId="28567" xr:uid="{840DF250-E407-486A-96BF-0D6C303CDB81}"/>
    <cellStyle name="Note 6 5 9 3" xfId="28568" xr:uid="{8D605556-229C-4F73-82DE-C6F55614126E}"/>
    <cellStyle name="Note 6 5 9 4" xfId="28569" xr:uid="{E6611725-E0D4-4790-BA5C-C0BFE6CD22C6}"/>
    <cellStyle name="Note 6 6" xfId="28570" xr:uid="{3BDD3C27-B85A-49A1-B6A9-991B116D4DC6}"/>
    <cellStyle name="Note 6 6 10" xfId="28571" xr:uid="{6688103E-169B-4A38-9419-67C98A09BDD9}"/>
    <cellStyle name="Note 6 6 10 2" xfId="28572" xr:uid="{818D33EB-97A8-47FC-ADB1-D394DE25695C}"/>
    <cellStyle name="Note 6 6 11" xfId="28573" xr:uid="{48404B82-CC7C-49C3-9EAF-C7E03173770E}"/>
    <cellStyle name="Note 6 6 11 2" xfId="28574" xr:uid="{AEB7BCAD-DBB0-4FA3-9EF5-EBB1E76F99EC}"/>
    <cellStyle name="Note 6 6 12" xfId="28575" xr:uid="{3510C76A-386D-4843-B821-09787D9947E0}"/>
    <cellStyle name="Note 6 6 2" xfId="28576" xr:uid="{040ED138-1D85-4382-AC1A-10DB78AF7279}"/>
    <cellStyle name="Note 6 6 2 10" xfId="28577" xr:uid="{0885C7C2-3BA8-4F11-A3E9-960C55E148F9}"/>
    <cellStyle name="Note 6 6 2 10 2" xfId="28578" xr:uid="{5B869338-117F-4974-81B3-32BE8B930322}"/>
    <cellStyle name="Note 6 6 2 11" xfId="28579" xr:uid="{E9077BA7-FD2F-48C1-8FA6-0D2D06682285}"/>
    <cellStyle name="Note 6 6 2 2" xfId="28580" xr:uid="{ADE83E58-65EF-4B8B-9F4F-58E3FE48A5B1}"/>
    <cellStyle name="Note 6 6 2 2 2" xfId="28581" xr:uid="{1A84F66E-F73D-4994-97C2-D157C2D085D2}"/>
    <cellStyle name="Note 6 6 2 2 2 2" xfId="28582" xr:uid="{1ABCF293-61BC-4082-AC8B-DD285DEB5F31}"/>
    <cellStyle name="Note 6 6 2 2 3" xfId="28583" xr:uid="{384170A7-9E48-436C-988A-19544D8EB8B8}"/>
    <cellStyle name="Note 6 6 2 2 4" xfId="28584" xr:uid="{829E6FF0-E758-43EB-A1E8-408E52590922}"/>
    <cellStyle name="Note 6 6 2 3" xfId="28585" xr:uid="{5FF18BC1-ED8E-4B07-82AD-FDAAC37CB20A}"/>
    <cellStyle name="Note 6 6 2 3 2" xfId="28586" xr:uid="{AE691853-4E09-442C-8B01-5A0799D50F81}"/>
    <cellStyle name="Note 6 6 2 3 3" xfId="28587" xr:uid="{00A0BACD-0124-4E21-A0B7-1B942024A522}"/>
    <cellStyle name="Note 6 6 2 3 4" xfId="28588" xr:uid="{1D0DF182-168A-42E8-9D47-ED5468C533D4}"/>
    <cellStyle name="Note 6 6 2 4" xfId="28589" xr:uid="{7044F67D-ADE4-4B19-8124-81F42CAC7C73}"/>
    <cellStyle name="Note 6 6 2 4 2" xfId="28590" xr:uid="{B1A9EEDE-50AD-4132-B418-586B2FFDC9C8}"/>
    <cellStyle name="Note 6 6 2 4 3" xfId="28591" xr:uid="{B9E30F28-323B-4AFC-9D11-637EA793B989}"/>
    <cellStyle name="Note 6 6 2 4 4" xfId="28592" xr:uid="{89A8C1AD-F796-44ED-AF0A-D3846E5CFD23}"/>
    <cellStyle name="Note 6 6 2 5" xfId="28593" xr:uid="{D82098DF-22E7-4271-83F4-9FEFE62BBC33}"/>
    <cellStyle name="Note 6 6 2 5 2" xfId="28594" xr:uid="{CF6FAAC8-3A7C-40F2-B4E5-FC63D4434D31}"/>
    <cellStyle name="Note 6 6 2 5 3" xfId="28595" xr:uid="{37619DC3-9EE7-4337-AAD0-FDD388CA5D50}"/>
    <cellStyle name="Note 6 6 2 5 4" xfId="28596" xr:uid="{8A2629CF-EA52-4939-8522-E6F6622BE7B1}"/>
    <cellStyle name="Note 6 6 2 6" xfId="28597" xr:uid="{B2919571-36C0-41C0-BF8B-2CC323913D52}"/>
    <cellStyle name="Note 6 6 2 6 2" xfId="28598" xr:uid="{909C651C-6F14-4E21-9F2E-7471658CF978}"/>
    <cellStyle name="Note 6 6 2 6 3" xfId="28599" xr:uid="{44591AF8-DEC3-4F63-9A6F-14CE1BD7C4C2}"/>
    <cellStyle name="Note 6 6 2 6 4" xfId="28600" xr:uid="{2532D170-81F0-4648-9EBB-205213D8EDAF}"/>
    <cellStyle name="Note 6 6 2 7" xfId="28601" xr:uid="{4DB2FC38-D981-4F3C-A5A1-0CBFDC736317}"/>
    <cellStyle name="Note 6 6 2 7 2" xfId="28602" xr:uid="{F72BBCAD-6B8F-41B9-92B4-37832DA23873}"/>
    <cellStyle name="Note 6 6 2 7 3" xfId="28603" xr:uid="{3354AC0B-F7C5-4787-B57D-2233BBEBE6AE}"/>
    <cellStyle name="Note 6 6 2 7 4" xfId="28604" xr:uid="{B1D98DE8-3D77-41FD-8313-1296D99D05D0}"/>
    <cellStyle name="Note 6 6 2 8" xfId="28605" xr:uid="{DEBD7FB7-CEB0-4C8F-B807-8148FF66F4AC}"/>
    <cellStyle name="Note 6 6 2 8 2" xfId="28606" xr:uid="{5B62FA27-0B97-4043-AA40-026B02DD2097}"/>
    <cellStyle name="Note 6 6 2 8 3" xfId="28607" xr:uid="{B960F9BE-B5C3-4555-B856-CDBEA2894F63}"/>
    <cellStyle name="Note 6 6 2 8 4" xfId="28608" xr:uid="{0CBF2E5C-C83B-4774-956F-6207A8822647}"/>
    <cellStyle name="Note 6 6 2 9" xfId="28609" xr:uid="{EEADC9C8-81C3-48B0-8238-CFA251ED64C8}"/>
    <cellStyle name="Note 6 6 2 9 2" xfId="28610" xr:uid="{1863E482-1F87-4B68-9E2C-5B66D3DD056E}"/>
    <cellStyle name="Note 6 6 3" xfId="28611" xr:uid="{E3D86295-5BC9-4796-AF4E-C5BBEEB0CA2F}"/>
    <cellStyle name="Note 6 6 3 2" xfId="28612" xr:uid="{A6696D5B-8358-426D-A9F0-221BD2AE73E0}"/>
    <cellStyle name="Note 6 6 3 2 2" xfId="28613" xr:uid="{559F7B54-139E-46BB-944F-93B350B59B97}"/>
    <cellStyle name="Note 6 6 3 3" xfId="28614" xr:uid="{434C7A52-0594-44D2-9A44-38A366C00B9D}"/>
    <cellStyle name="Note 6 6 3 4" xfId="28615" xr:uid="{D4A4E5A7-6253-4077-842F-DA55C0F18B7E}"/>
    <cellStyle name="Note 6 6 4" xfId="28616" xr:uid="{A634A970-3830-4E17-A6DE-432663C2A5B6}"/>
    <cellStyle name="Note 6 6 4 2" xfId="28617" xr:uid="{9052CA81-43B9-4A4F-A4FE-9B4B6A92A331}"/>
    <cellStyle name="Note 6 6 4 3" xfId="28618" xr:uid="{04E57398-EF54-4FAB-97B0-E7991230F848}"/>
    <cellStyle name="Note 6 6 4 4" xfId="28619" xr:uid="{E9B8C890-3F80-42ED-89AA-580505FB0336}"/>
    <cellStyle name="Note 6 6 5" xfId="28620" xr:uid="{ABCDCF77-4298-4E09-9FDB-112461EDFCDE}"/>
    <cellStyle name="Note 6 6 5 2" xfId="28621" xr:uid="{71ADC4C8-5797-419D-A6CB-AB775EE6BA89}"/>
    <cellStyle name="Note 6 6 5 3" xfId="28622" xr:uid="{5397CC6B-0030-496C-BD02-4216A423A378}"/>
    <cellStyle name="Note 6 6 5 4" xfId="28623" xr:uid="{315B101F-D7E2-4BDA-A5A9-00C985305B61}"/>
    <cellStyle name="Note 6 6 6" xfId="28624" xr:uid="{A99D9417-283D-4CFA-8E2D-85A82D7CA13F}"/>
    <cellStyle name="Note 6 6 6 2" xfId="28625" xr:uid="{A9577A67-3142-4828-83D7-B4F2C3F75D12}"/>
    <cellStyle name="Note 6 6 6 3" xfId="28626" xr:uid="{B56F729A-7279-401F-A202-A17709C33E78}"/>
    <cellStyle name="Note 6 6 6 4" xfId="28627" xr:uid="{C5C9848F-9151-4099-BF47-69795A693133}"/>
    <cellStyle name="Note 6 6 7" xfId="28628" xr:uid="{DC3D4F75-E8E7-4568-AFC7-E3B685588912}"/>
    <cellStyle name="Note 6 6 7 2" xfId="28629" xr:uid="{A770B985-4BDF-42F2-8775-51F1C5977B6F}"/>
    <cellStyle name="Note 6 6 7 3" xfId="28630" xr:uid="{0202CC3A-C78E-4851-86D9-4B83037B38A1}"/>
    <cellStyle name="Note 6 6 7 4" xfId="28631" xr:uid="{51BE00CA-AD50-4C46-9AC1-B8333CE8D61D}"/>
    <cellStyle name="Note 6 6 8" xfId="28632" xr:uid="{6B044735-A4BE-4E04-AFD0-6EAB8ABE7B2A}"/>
    <cellStyle name="Note 6 6 8 2" xfId="28633" xr:uid="{A316F53E-7BC0-4B31-A36D-99C9297ED88E}"/>
    <cellStyle name="Note 6 6 8 3" xfId="28634" xr:uid="{0CA0BB0B-2242-46C6-8EE5-4437C0598B6E}"/>
    <cellStyle name="Note 6 6 8 4" xfId="28635" xr:uid="{568D78F6-8BE8-4079-8C56-8462C5F4E1DE}"/>
    <cellStyle name="Note 6 6 9" xfId="28636" xr:uid="{5856ABF6-9A01-4A8F-9D22-846E6FA5B7B6}"/>
    <cellStyle name="Note 6 6 9 2" xfId="28637" xr:uid="{FDC1E8E3-9ABB-48D6-B58E-E4CC1A139E00}"/>
    <cellStyle name="Note 6 6 9 3" xfId="28638" xr:uid="{42913672-0768-46C7-AF1F-30B81615C698}"/>
    <cellStyle name="Note 6 6 9 4" xfId="28639" xr:uid="{D2A0E8B9-599A-4F3A-BFED-F0CBA64C54EA}"/>
    <cellStyle name="Note 6 7" xfId="28640" xr:uid="{71DEDF3A-8038-4249-9534-E3240C0881B1}"/>
    <cellStyle name="Note 6 7 10" xfId="28641" xr:uid="{EAB4AF6E-3E7E-460F-BF64-1A034C74FAA9}"/>
    <cellStyle name="Note 6 7 10 2" xfId="28642" xr:uid="{34A72D6F-ECFC-48F8-96B4-37E69C02DB3F}"/>
    <cellStyle name="Note 6 7 11" xfId="28643" xr:uid="{1C60BCB1-C1AF-4FC0-A0AA-D15FFAA468B9}"/>
    <cellStyle name="Note 6 7 11 2" xfId="28644" xr:uid="{D143B70B-CE29-4137-9D1C-67798E87F9C2}"/>
    <cellStyle name="Note 6 7 12" xfId="28645" xr:uid="{0EED8351-74C3-4184-9EAC-81646A8D99F6}"/>
    <cellStyle name="Note 6 7 2" xfId="28646" xr:uid="{6A73F030-8C22-4D7B-AF0E-DB1122DD97F5}"/>
    <cellStyle name="Note 6 7 2 10" xfId="28647" xr:uid="{E40C58C9-B6E4-46B6-B2A3-FF06B40C6B9F}"/>
    <cellStyle name="Note 6 7 2 10 2" xfId="28648" xr:uid="{9B0BDDBF-D587-4973-B4BB-BC32F25732CF}"/>
    <cellStyle name="Note 6 7 2 11" xfId="28649" xr:uid="{A42B0C57-1C2B-4EE5-8928-FEB1F02A748C}"/>
    <cellStyle name="Note 6 7 2 2" xfId="28650" xr:uid="{C0237224-010D-485A-8524-17E9796FE733}"/>
    <cellStyle name="Note 6 7 2 2 2" xfId="28651" xr:uid="{5DFC5725-AF08-41A1-9F41-E5B75A6018A5}"/>
    <cellStyle name="Note 6 7 2 2 2 2" xfId="28652" xr:uid="{5DAD990A-4AF8-4759-8E2D-AF8A38336855}"/>
    <cellStyle name="Note 6 7 2 2 3" xfId="28653" xr:uid="{B078F64E-4DDA-456C-949D-549787EF8061}"/>
    <cellStyle name="Note 6 7 2 2 4" xfId="28654" xr:uid="{DCC07469-7B7B-40DB-9BC1-02D18FF3B555}"/>
    <cellStyle name="Note 6 7 2 3" xfId="28655" xr:uid="{D19B9C66-D5F5-4528-9B13-D5E4EF782089}"/>
    <cellStyle name="Note 6 7 2 3 2" xfId="28656" xr:uid="{9F77F64A-8ED4-494E-992B-C1DD554DCC6F}"/>
    <cellStyle name="Note 6 7 2 3 3" xfId="28657" xr:uid="{63E552CB-3BBE-4818-BFD6-9BA9C3184323}"/>
    <cellStyle name="Note 6 7 2 3 4" xfId="28658" xr:uid="{B1A37D5B-BB24-4262-8D9E-6CD875C27F93}"/>
    <cellStyle name="Note 6 7 2 4" xfId="28659" xr:uid="{A9D40FAA-7C58-4CF6-9DBC-94E7293C9ABD}"/>
    <cellStyle name="Note 6 7 2 4 2" xfId="28660" xr:uid="{D8A561AC-8AE8-4401-A238-4DB4EC80AB23}"/>
    <cellStyle name="Note 6 7 2 4 3" xfId="28661" xr:uid="{45D297B7-E350-4501-AD80-213C625EEE72}"/>
    <cellStyle name="Note 6 7 2 4 4" xfId="28662" xr:uid="{6C387AE3-9EAD-4857-8318-8A05D4832C77}"/>
    <cellStyle name="Note 6 7 2 5" xfId="28663" xr:uid="{3D84F163-60FF-4461-AB6E-6FA859C83CA0}"/>
    <cellStyle name="Note 6 7 2 5 2" xfId="28664" xr:uid="{3A7444DC-E86A-4274-8996-A9BEA8D8C94D}"/>
    <cellStyle name="Note 6 7 2 5 3" xfId="28665" xr:uid="{ED55516A-F6E9-4452-B78F-A730D6BCA8EE}"/>
    <cellStyle name="Note 6 7 2 5 4" xfId="28666" xr:uid="{A9B40AE8-7A5F-4412-9DCD-7507A06F84D8}"/>
    <cellStyle name="Note 6 7 2 6" xfId="28667" xr:uid="{4075A6FD-6570-47EF-A912-F288475FE8A6}"/>
    <cellStyle name="Note 6 7 2 6 2" xfId="28668" xr:uid="{A1EAA6D1-85AB-4A8E-92DA-122F059AC8B3}"/>
    <cellStyle name="Note 6 7 2 6 3" xfId="28669" xr:uid="{257536B4-F18A-4DC0-81FE-0E22178AAAC5}"/>
    <cellStyle name="Note 6 7 2 6 4" xfId="28670" xr:uid="{F9492E75-2721-48FC-9E9E-E6D922C2B405}"/>
    <cellStyle name="Note 6 7 2 7" xfId="28671" xr:uid="{1D64454C-30CD-43A2-8E1B-28B14F7BF8C7}"/>
    <cellStyle name="Note 6 7 2 7 2" xfId="28672" xr:uid="{62368082-EB89-4EC0-A3EA-ECD37536F761}"/>
    <cellStyle name="Note 6 7 2 7 3" xfId="28673" xr:uid="{69E57C7D-0AFF-4FE7-971C-4F2BE25E45F7}"/>
    <cellStyle name="Note 6 7 2 7 4" xfId="28674" xr:uid="{0D57069E-CC41-4DFE-9900-E01A351269DF}"/>
    <cellStyle name="Note 6 7 2 8" xfId="28675" xr:uid="{8E95AD27-5B69-413E-91C4-1875A20CFBDD}"/>
    <cellStyle name="Note 6 7 2 8 2" xfId="28676" xr:uid="{3C1AD36A-1FE5-4922-84E5-8CA7334F3546}"/>
    <cellStyle name="Note 6 7 2 8 3" xfId="28677" xr:uid="{ABD0BB79-FBEB-478C-8C2E-A6918077B56E}"/>
    <cellStyle name="Note 6 7 2 8 4" xfId="28678" xr:uid="{FCC55D5C-0847-436C-A613-0868352F4F4A}"/>
    <cellStyle name="Note 6 7 2 9" xfId="28679" xr:uid="{63DB1976-A85D-44B0-A965-248FC1424213}"/>
    <cellStyle name="Note 6 7 2 9 2" xfId="28680" xr:uid="{5823A260-6E18-4D72-AF3F-584806997469}"/>
    <cellStyle name="Note 6 7 3" xfId="28681" xr:uid="{CF8BB329-D1E7-4421-A868-9CD15B904BC2}"/>
    <cellStyle name="Note 6 7 3 2" xfId="28682" xr:uid="{247C1652-36E8-4144-BFF0-5CDBACDE9E54}"/>
    <cellStyle name="Note 6 7 3 2 2" xfId="28683" xr:uid="{A95758AA-522F-4F5F-A2D2-B9375B8F2783}"/>
    <cellStyle name="Note 6 7 3 3" xfId="28684" xr:uid="{1E060FA3-0B2D-49B1-B24F-3F20E79CA289}"/>
    <cellStyle name="Note 6 7 3 4" xfId="28685" xr:uid="{2764D153-C9D1-4F73-8E17-18EB0348B11F}"/>
    <cellStyle name="Note 6 7 4" xfId="28686" xr:uid="{5FEA4822-778D-4190-BCFB-E80CB19CFF75}"/>
    <cellStyle name="Note 6 7 4 2" xfId="28687" xr:uid="{24F91E80-6A2C-426C-A015-5CCCAF3E71FE}"/>
    <cellStyle name="Note 6 7 4 3" xfId="28688" xr:uid="{64FBA903-2B9E-4DBF-A780-0D0D9F0FBCDC}"/>
    <cellStyle name="Note 6 7 4 4" xfId="28689" xr:uid="{C15D3453-2AEE-4E28-B849-191E98BF0A07}"/>
    <cellStyle name="Note 6 7 5" xfId="28690" xr:uid="{973D17B3-7D7F-4BDD-B0C6-4BDCB2011A2B}"/>
    <cellStyle name="Note 6 7 5 2" xfId="28691" xr:uid="{4B57E748-7C1E-46C1-B465-C89B04D5A423}"/>
    <cellStyle name="Note 6 7 5 3" xfId="28692" xr:uid="{302133AB-FDD0-46BF-81AB-8F67C2BFF982}"/>
    <cellStyle name="Note 6 7 5 4" xfId="28693" xr:uid="{7FFC0490-27E0-4D61-AD28-4BD91EBCCE07}"/>
    <cellStyle name="Note 6 7 6" xfId="28694" xr:uid="{A4C72E2B-8696-4917-ACF1-881F649C3A0C}"/>
    <cellStyle name="Note 6 7 6 2" xfId="28695" xr:uid="{EEA0C2B0-A6EE-47CA-A16F-E95D6DE5BBBF}"/>
    <cellStyle name="Note 6 7 6 3" xfId="28696" xr:uid="{9519BD90-7091-499D-BC59-473459C7E3E4}"/>
    <cellStyle name="Note 6 7 6 4" xfId="28697" xr:uid="{C9713D8C-6BDC-44B7-A1DB-FA6F63FF0CFC}"/>
    <cellStyle name="Note 6 7 7" xfId="28698" xr:uid="{311D4F63-6045-42A0-AF89-5157FE567474}"/>
    <cellStyle name="Note 6 7 7 2" xfId="28699" xr:uid="{58BF9B07-3305-4787-931A-29E14BB52D00}"/>
    <cellStyle name="Note 6 7 7 3" xfId="28700" xr:uid="{95DA2ABA-87C6-48FD-BD7B-6F64CB840178}"/>
    <cellStyle name="Note 6 7 7 4" xfId="28701" xr:uid="{855FCB1F-5503-4A6F-BA96-51994FA3295C}"/>
    <cellStyle name="Note 6 7 8" xfId="28702" xr:uid="{CC7DEA9B-38E7-47F6-AE5E-72C267946E64}"/>
    <cellStyle name="Note 6 7 8 2" xfId="28703" xr:uid="{DFAFA474-4E64-41BB-A579-9F68A2838527}"/>
    <cellStyle name="Note 6 7 8 3" xfId="28704" xr:uid="{3C30B4B6-4C41-488A-8FBE-52BDE153D4B3}"/>
    <cellStyle name="Note 6 7 8 4" xfId="28705" xr:uid="{07B47BB6-E350-4E7A-A774-0F0D2E86204E}"/>
    <cellStyle name="Note 6 7 9" xfId="28706" xr:uid="{FDC3664C-A409-4876-95E6-2AD7D9722895}"/>
    <cellStyle name="Note 6 7 9 2" xfId="28707" xr:uid="{06F26ABE-0E7C-4EEC-9EB3-8D791ED3C79A}"/>
    <cellStyle name="Note 6 7 9 3" xfId="28708" xr:uid="{69F500D6-4B88-490B-B2A6-6C9B2382F0E2}"/>
    <cellStyle name="Note 6 7 9 4" xfId="28709" xr:uid="{A29DB6DB-72DD-46C8-87EE-E4E3D66A0A61}"/>
    <cellStyle name="Note 6 8" xfId="28710" xr:uid="{690FBA29-863A-4A7F-A1B4-0F9EA72C1466}"/>
    <cellStyle name="Note 6 8 10" xfId="28711" xr:uid="{EDE96054-DADA-4ABD-B1FD-5FDC05495BDC}"/>
    <cellStyle name="Note 6 8 10 2" xfId="28712" xr:uid="{D58B83A4-CF74-47E4-9C37-12516AA33D5E}"/>
    <cellStyle name="Note 6 8 11" xfId="28713" xr:uid="{726D18CA-5844-4555-9694-E7DF59466EB1}"/>
    <cellStyle name="Note 6 8 11 2" xfId="28714" xr:uid="{1796AEBC-5610-4BC6-816F-102B45A5F436}"/>
    <cellStyle name="Note 6 8 12" xfId="28715" xr:uid="{66C7941B-24BE-40BA-AA72-AC4E68EB1E48}"/>
    <cellStyle name="Note 6 8 2" xfId="28716" xr:uid="{78DFF409-7BD4-49B0-AC9C-5F98D8B10CE8}"/>
    <cellStyle name="Note 6 8 2 10" xfId="28717" xr:uid="{66B7F654-5E8B-4A43-951F-11BA3ECAB0A9}"/>
    <cellStyle name="Note 6 8 2 10 2" xfId="28718" xr:uid="{5D42A591-E740-4A86-9A93-698E75BF5A6C}"/>
    <cellStyle name="Note 6 8 2 11" xfId="28719" xr:uid="{0F77C883-B557-4320-BEA4-6A16CE18911B}"/>
    <cellStyle name="Note 6 8 2 2" xfId="28720" xr:uid="{7153A652-0771-4463-B34A-BCBB4DAE4212}"/>
    <cellStyle name="Note 6 8 2 2 2" xfId="28721" xr:uid="{21419337-1695-4D04-BB17-5271E1AC6458}"/>
    <cellStyle name="Note 6 8 2 2 2 2" xfId="28722" xr:uid="{098EE582-E802-4A12-822E-C72092FB90B3}"/>
    <cellStyle name="Note 6 8 2 2 3" xfId="28723" xr:uid="{9ACE54AA-53D1-45B4-9A89-769EB0EE8252}"/>
    <cellStyle name="Note 6 8 2 2 4" xfId="28724" xr:uid="{692642D0-1C05-4C02-8426-4D955F287350}"/>
    <cellStyle name="Note 6 8 2 3" xfId="28725" xr:uid="{E5B6538E-053F-4578-82AD-A98AF6ECA508}"/>
    <cellStyle name="Note 6 8 2 3 2" xfId="28726" xr:uid="{8CE9363D-A12F-4335-84CF-6F2678EC5EFD}"/>
    <cellStyle name="Note 6 8 2 3 3" xfId="28727" xr:uid="{0ABCF989-FFA0-4D97-AC1A-C2B29347F685}"/>
    <cellStyle name="Note 6 8 2 3 4" xfId="28728" xr:uid="{F9282A1E-C136-4642-AED5-ED2C4F9664E8}"/>
    <cellStyle name="Note 6 8 2 4" xfId="28729" xr:uid="{E932D063-9862-43C4-8CB4-AFBAC59AF60C}"/>
    <cellStyle name="Note 6 8 2 4 2" xfId="28730" xr:uid="{9FCFDEED-7FAB-4035-B1E5-A91B163FAB09}"/>
    <cellStyle name="Note 6 8 2 4 3" xfId="28731" xr:uid="{58B8364A-CE9D-40FA-BA05-F123D38CCECB}"/>
    <cellStyle name="Note 6 8 2 4 4" xfId="28732" xr:uid="{F2EB0873-A7DE-466B-ADBB-284CFAF4FC62}"/>
    <cellStyle name="Note 6 8 2 5" xfId="28733" xr:uid="{7534E3E5-7A3C-4E20-8CD0-9901FF7642DB}"/>
    <cellStyle name="Note 6 8 2 5 2" xfId="28734" xr:uid="{B017E4B3-BCD8-49D2-9514-92DE1B714C55}"/>
    <cellStyle name="Note 6 8 2 5 3" xfId="28735" xr:uid="{8526BB17-F046-4FA6-99BC-0AE72D0E29DA}"/>
    <cellStyle name="Note 6 8 2 5 4" xfId="28736" xr:uid="{1E07C326-CFAA-4845-BCFC-8C671193E7A4}"/>
    <cellStyle name="Note 6 8 2 6" xfId="28737" xr:uid="{CDED3A76-1364-4CBD-86D5-524C7CAAC980}"/>
    <cellStyle name="Note 6 8 2 6 2" xfId="28738" xr:uid="{BBB88F20-09DA-4638-AD73-DDF38E36DAAD}"/>
    <cellStyle name="Note 6 8 2 6 3" xfId="28739" xr:uid="{771A2873-1201-4345-9ACD-5E4F0E3568F4}"/>
    <cellStyle name="Note 6 8 2 6 4" xfId="28740" xr:uid="{72643369-DDAC-4652-9388-580083E22C06}"/>
    <cellStyle name="Note 6 8 2 7" xfId="28741" xr:uid="{75F301E7-AEB3-4E12-A4B4-7167F539EE8A}"/>
    <cellStyle name="Note 6 8 2 7 2" xfId="28742" xr:uid="{4151D7D1-F551-44E4-A54B-A815B40A78BB}"/>
    <cellStyle name="Note 6 8 2 7 3" xfId="28743" xr:uid="{0CF5F229-12ED-429E-8EDA-0B42F8595381}"/>
    <cellStyle name="Note 6 8 2 7 4" xfId="28744" xr:uid="{C8B68E5B-A0D9-4EEC-A9F7-7DFA3C7D6757}"/>
    <cellStyle name="Note 6 8 2 8" xfId="28745" xr:uid="{A863C454-8E26-45BA-A340-15D35DCD5E70}"/>
    <cellStyle name="Note 6 8 2 8 2" xfId="28746" xr:uid="{8F5A66EF-EF76-4706-9781-16C11D6281CB}"/>
    <cellStyle name="Note 6 8 2 8 3" xfId="28747" xr:uid="{84C55228-2D25-4E34-90CE-F763E6D0499E}"/>
    <cellStyle name="Note 6 8 2 8 4" xfId="28748" xr:uid="{77452CB6-3C9E-46BF-890F-41C3FB471E8C}"/>
    <cellStyle name="Note 6 8 2 9" xfId="28749" xr:uid="{132210F6-BF75-4EF2-8FF7-0F10C6647C78}"/>
    <cellStyle name="Note 6 8 2 9 2" xfId="28750" xr:uid="{3CE4029F-ACAC-4D5D-9550-E78B90FDB2D1}"/>
    <cellStyle name="Note 6 8 3" xfId="28751" xr:uid="{1877099F-9FED-497B-94C1-2B283EBB4273}"/>
    <cellStyle name="Note 6 8 3 2" xfId="28752" xr:uid="{2120AC10-7AE6-447B-9EEF-295EC03E774D}"/>
    <cellStyle name="Note 6 8 3 2 2" xfId="28753" xr:uid="{0C88F639-6E71-4C65-BE9E-9EA6166F8750}"/>
    <cellStyle name="Note 6 8 3 3" xfId="28754" xr:uid="{1B82A3DB-6FCD-498E-BE67-B60A7A86B2AF}"/>
    <cellStyle name="Note 6 8 3 4" xfId="28755" xr:uid="{39272298-193A-46F6-B1B1-CCBA46C9E88C}"/>
    <cellStyle name="Note 6 8 4" xfId="28756" xr:uid="{F6966431-D8B8-4C7F-AC8C-233456738EA0}"/>
    <cellStyle name="Note 6 8 4 2" xfId="28757" xr:uid="{81937B9A-C0D4-4F9B-8B88-B0AB19F18411}"/>
    <cellStyle name="Note 6 8 4 3" xfId="28758" xr:uid="{E2123657-BE56-4BBD-93AD-7FBE1993DFFB}"/>
    <cellStyle name="Note 6 8 4 4" xfId="28759" xr:uid="{7A86700C-1407-4102-8431-892E5CD75CAF}"/>
    <cellStyle name="Note 6 8 5" xfId="28760" xr:uid="{E1E01C3C-369D-4DB3-BCF1-05E4ECF72562}"/>
    <cellStyle name="Note 6 8 5 2" xfId="28761" xr:uid="{65F1A47D-4D82-459D-8631-0E5F138E93C9}"/>
    <cellStyle name="Note 6 8 5 3" xfId="28762" xr:uid="{13A14A29-7C11-4DBA-90D8-4D845E0D686C}"/>
    <cellStyle name="Note 6 8 5 4" xfId="28763" xr:uid="{494EB4B4-FFD2-44D1-BC7F-780CF3AB39E6}"/>
    <cellStyle name="Note 6 8 6" xfId="28764" xr:uid="{FEBAED5E-32D3-48AB-9672-B67C18922136}"/>
    <cellStyle name="Note 6 8 6 2" xfId="28765" xr:uid="{8C239740-13CA-480F-A64B-F5895849C2A2}"/>
    <cellStyle name="Note 6 8 6 3" xfId="28766" xr:uid="{2102D65E-C6C3-4D7D-A64C-BBA7C316B361}"/>
    <cellStyle name="Note 6 8 6 4" xfId="28767" xr:uid="{88E0D67E-B6BB-4DB0-844F-48D6857C2651}"/>
    <cellStyle name="Note 6 8 7" xfId="28768" xr:uid="{2701D98A-5459-4DD2-ADB3-E51B048BA23F}"/>
    <cellStyle name="Note 6 8 7 2" xfId="28769" xr:uid="{113A1294-40EE-44CD-9127-EBE6631539B1}"/>
    <cellStyle name="Note 6 8 7 3" xfId="28770" xr:uid="{236BF1AA-B914-4AEA-98AD-CA73F0878AC1}"/>
    <cellStyle name="Note 6 8 7 4" xfId="28771" xr:uid="{5794DE09-AE1F-4B49-A2B9-8890C2BFA74F}"/>
    <cellStyle name="Note 6 8 8" xfId="28772" xr:uid="{108C35BD-0C8C-4F21-B7D0-2AD1F229E1FB}"/>
    <cellStyle name="Note 6 8 8 2" xfId="28773" xr:uid="{C0004CF0-4444-48D6-B03F-6C6CA14D5AFF}"/>
    <cellStyle name="Note 6 8 8 3" xfId="28774" xr:uid="{73EE47DB-E38C-4C3C-8BA0-D65559C55C34}"/>
    <cellStyle name="Note 6 8 8 4" xfId="28775" xr:uid="{E4FE4BE4-6CAE-4B66-A8AB-E92FCE6B67CF}"/>
    <cellStyle name="Note 6 8 9" xfId="28776" xr:uid="{48E432B8-90F4-4010-BB5D-87D02476A0B0}"/>
    <cellStyle name="Note 6 8 9 2" xfId="28777" xr:uid="{36FB8216-9A8F-4D9E-B2A1-134568D54E91}"/>
    <cellStyle name="Note 6 8 9 3" xfId="28778" xr:uid="{B45771A9-18DD-4019-B978-50352DAD79B7}"/>
    <cellStyle name="Note 6 8 9 4" xfId="28779" xr:uid="{9C7C2D74-29DB-4400-91B8-50A19A738E37}"/>
    <cellStyle name="Note 6 9" xfId="28780" xr:uid="{E961EBC4-CCD0-494F-B901-BC433BD03792}"/>
    <cellStyle name="Note 6 9 10" xfId="28781" xr:uid="{CE1F12E2-6769-464E-B934-AA5A4F539214}"/>
    <cellStyle name="Note 6 9 10 2" xfId="28782" xr:uid="{8A7A050F-A41C-4798-B868-EB9B162AE838}"/>
    <cellStyle name="Note 6 9 11" xfId="28783" xr:uid="{21D962D6-8984-4530-A46B-A601E372D997}"/>
    <cellStyle name="Note 6 9 11 2" xfId="28784" xr:uid="{942F2A33-6FE2-4937-B7D7-D58A97820744}"/>
    <cellStyle name="Note 6 9 12" xfId="28785" xr:uid="{F8D20099-44BC-4DC3-9037-2B9BEEF971A4}"/>
    <cellStyle name="Note 6 9 2" xfId="28786" xr:uid="{00E11D06-0DC3-4A5C-98A5-49FA0F7C371B}"/>
    <cellStyle name="Note 6 9 2 10" xfId="28787" xr:uid="{11FCEFDE-042C-4B8E-8FF4-4F6965BB2F0B}"/>
    <cellStyle name="Note 6 9 2 10 2" xfId="28788" xr:uid="{84DE6BF0-1C36-4616-BFDC-1FF13FEFF717}"/>
    <cellStyle name="Note 6 9 2 11" xfId="28789" xr:uid="{E9E843AD-E891-4D45-B46B-BA3AD1D9E70B}"/>
    <cellStyle name="Note 6 9 2 2" xfId="28790" xr:uid="{54C8D430-1396-4C67-9605-F13EEBA6BF4A}"/>
    <cellStyle name="Note 6 9 2 2 2" xfId="28791" xr:uid="{A9DEE8E5-7A5D-44CC-AE73-A874B2011F27}"/>
    <cellStyle name="Note 6 9 2 2 2 2" xfId="28792" xr:uid="{8775EE26-8EF7-4C88-8779-34C19D74D0C1}"/>
    <cellStyle name="Note 6 9 2 2 3" xfId="28793" xr:uid="{2CCB93DF-8542-4C76-9417-38472DA3370F}"/>
    <cellStyle name="Note 6 9 2 2 4" xfId="28794" xr:uid="{36249041-2C96-4CE5-B242-4A8F26058A4B}"/>
    <cellStyle name="Note 6 9 2 3" xfId="28795" xr:uid="{4934262F-51B6-4E1A-A5C4-3FA866548FD6}"/>
    <cellStyle name="Note 6 9 2 3 2" xfId="28796" xr:uid="{71FF3C3D-AD1C-4AD1-975C-79503957B3DB}"/>
    <cellStyle name="Note 6 9 2 3 3" xfId="28797" xr:uid="{94C63355-AE9C-43F8-A2E6-DB6259EE17A5}"/>
    <cellStyle name="Note 6 9 2 3 4" xfId="28798" xr:uid="{CA397224-1C0A-4039-8E2B-60330D0FA1D7}"/>
    <cellStyle name="Note 6 9 2 4" xfId="28799" xr:uid="{906F2EFF-460A-4A4A-8D19-04EFAEA2778B}"/>
    <cellStyle name="Note 6 9 2 4 2" xfId="28800" xr:uid="{DE3A6F32-C443-473E-B969-665F758202A7}"/>
    <cellStyle name="Note 6 9 2 4 3" xfId="28801" xr:uid="{D4350F75-815C-4460-A7C4-03C8E55C6ACC}"/>
    <cellStyle name="Note 6 9 2 4 4" xfId="28802" xr:uid="{86964BE0-6DC8-44BB-8015-3457EA16B1DA}"/>
    <cellStyle name="Note 6 9 2 5" xfId="28803" xr:uid="{2264C1FA-DA69-4160-9F29-2B86EF261DB2}"/>
    <cellStyle name="Note 6 9 2 5 2" xfId="28804" xr:uid="{3BE57DB8-5073-429E-9FD3-65551CDCA919}"/>
    <cellStyle name="Note 6 9 2 5 3" xfId="28805" xr:uid="{7856C518-44A0-4963-A4EB-89DBA6FC7AAA}"/>
    <cellStyle name="Note 6 9 2 5 4" xfId="28806" xr:uid="{482B5803-1969-4E95-855A-3E4C8227AF06}"/>
    <cellStyle name="Note 6 9 2 6" xfId="28807" xr:uid="{A9BD2537-5988-4BD3-BA3D-FED8102AF7B4}"/>
    <cellStyle name="Note 6 9 2 6 2" xfId="28808" xr:uid="{92B3CB72-7D6B-465D-8834-A7F1F9C0A5E6}"/>
    <cellStyle name="Note 6 9 2 6 3" xfId="28809" xr:uid="{F1D8B1FB-90A6-4AD4-9713-65EE5C668CE4}"/>
    <cellStyle name="Note 6 9 2 6 4" xfId="28810" xr:uid="{EAF418BF-1A8C-4455-8ACF-AC6FD5EA9F08}"/>
    <cellStyle name="Note 6 9 2 7" xfId="28811" xr:uid="{E97A749D-5DF4-4093-B838-68943126D5EC}"/>
    <cellStyle name="Note 6 9 2 7 2" xfId="28812" xr:uid="{65251AD8-CBD4-4810-AF2C-58DF0B2C10BF}"/>
    <cellStyle name="Note 6 9 2 7 3" xfId="28813" xr:uid="{60E42DF2-9870-4C33-965C-060E5378BD48}"/>
    <cellStyle name="Note 6 9 2 7 4" xfId="28814" xr:uid="{19A2A510-61E2-4508-8574-076E7E29E74B}"/>
    <cellStyle name="Note 6 9 2 8" xfId="28815" xr:uid="{8867DD27-5A07-4116-AD35-5EC1C0DCACCF}"/>
    <cellStyle name="Note 6 9 2 8 2" xfId="28816" xr:uid="{EF6E9E03-7B86-4BD1-AEB6-63A06F968AE1}"/>
    <cellStyle name="Note 6 9 2 8 3" xfId="28817" xr:uid="{0EC653C7-F266-447D-ADF0-2B95FBA7B9C6}"/>
    <cellStyle name="Note 6 9 2 8 4" xfId="28818" xr:uid="{58DE72FF-DFF4-4900-A30C-BEAB2733B442}"/>
    <cellStyle name="Note 6 9 2 9" xfId="28819" xr:uid="{69FA294F-C4F1-468E-8E7E-4D969488B88D}"/>
    <cellStyle name="Note 6 9 2 9 2" xfId="28820" xr:uid="{855E9843-6C68-4E28-82E6-6B073E828D0B}"/>
    <cellStyle name="Note 6 9 3" xfId="28821" xr:uid="{182667D7-5F37-46A2-AD3B-4D7462860A8C}"/>
    <cellStyle name="Note 6 9 3 2" xfId="28822" xr:uid="{317C27C4-A157-4F4A-903E-83065ECC0093}"/>
    <cellStyle name="Note 6 9 3 2 2" xfId="28823" xr:uid="{71F2F1B7-8345-40A8-89AA-D5B5BE188670}"/>
    <cellStyle name="Note 6 9 3 3" xfId="28824" xr:uid="{F816ED93-3B67-40A6-A6F7-9B9B99BAB115}"/>
    <cellStyle name="Note 6 9 3 4" xfId="28825" xr:uid="{C2A10452-8E9F-4F87-9C27-B4E0633D47C0}"/>
    <cellStyle name="Note 6 9 4" xfId="28826" xr:uid="{8F80454D-12B9-49A8-BD1A-EAD6483F1BF1}"/>
    <cellStyle name="Note 6 9 4 2" xfId="28827" xr:uid="{AB74496E-87FB-40C4-A17A-6B95895A7442}"/>
    <cellStyle name="Note 6 9 4 3" xfId="28828" xr:uid="{F6752098-2D78-4D34-8B1B-062ABA9EC968}"/>
    <cellStyle name="Note 6 9 4 4" xfId="28829" xr:uid="{4293BA81-8416-47B1-BDB0-5017AB8037C9}"/>
    <cellStyle name="Note 6 9 5" xfId="28830" xr:uid="{DF33583F-298A-4874-BF25-8EE9C19FC665}"/>
    <cellStyle name="Note 6 9 5 2" xfId="28831" xr:uid="{F46D06FC-52EC-4E54-A08C-2E5B5F888595}"/>
    <cellStyle name="Note 6 9 5 3" xfId="28832" xr:uid="{648F2BB2-98A4-4446-967D-0D46178EEC96}"/>
    <cellStyle name="Note 6 9 5 4" xfId="28833" xr:uid="{42767836-3B1A-4261-9E20-5176FE8065D8}"/>
    <cellStyle name="Note 6 9 6" xfId="28834" xr:uid="{8B5B729F-F2B5-417F-8146-CCAD48FF0D6B}"/>
    <cellStyle name="Note 6 9 6 2" xfId="28835" xr:uid="{C255A8A7-2831-48E9-9C95-8EB840C92DE5}"/>
    <cellStyle name="Note 6 9 6 3" xfId="28836" xr:uid="{B17E30E5-CB80-4D72-A659-C3FDA8057650}"/>
    <cellStyle name="Note 6 9 6 4" xfId="28837" xr:uid="{13327A65-07A1-49B7-90A9-BDECEA01A7D3}"/>
    <cellStyle name="Note 6 9 7" xfId="28838" xr:uid="{BAC5340A-11C9-4960-9E6A-2210F91CD278}"/>
    <cellStyle name="Note 6 9 7 2" xfId="28839" xr:uid="{2D947798-DAAE-43EB-A5AF-15AB235B9CAB}"/>
    <cellStyle name="Note 6 9 7 3" xfId="28840" xr:uid="{406B4FB6-3B17-40F1-810A-F79994AE2B6C}"/>
    <cellStyle name="Note 6 9 7 4" xfId="28841" xr:uid="{22558432-5B60-4536-B4B9-C91655A1E762}"/>
    <cellStyle name="Note 6 9 8" xfId="28842" xr:uid="{9BF09A16-B79E-4004-8F42-EFDF7B16DDE0}"/>
    <cellStyle name="Note 6 9 8 2" xfId="28843" xr:uid="{670CFB79-A27D-4A2A-A0E1-B0EAFF83CAFF}"/>
    <cellStyle name="Note 6 9 8 3" xfId="28844" xr:uid="{3270F0CD-BA74-437F-BE03-A0D6B2BAE559}"/>
    <cellStyle name="Note 6 9 8 4" xfId="28845" xr:uid="{09299616-5F2F-4745-9830-D0C1EDB898BC}"/>
    <cellStyle name="Note 6 9 9" xfId="28846" xr:uid="{76BB1702-0348-42B5-85A2-00D89D0B4928}"/>
    <cellStyle name="Note 6 9 9 2" xfId="28847" xr:uid="{9F89D1EC-7909-4CD1-9D6F-89BD8DC6566A}"/>
    <cellStyle name="Note 6 9 9 3" xfId="28848" xr:uid="{B51FEA08-0B26-4C54-910F-A169E0A6DC05}"/>
    <cellStyle name="Note 6 9 9 4" xfId="28849" xr:uid="{2A2FAE34-9CAE-4202-9968-AFE9F3264E42}"/>
    <cellStyle name="Note 6_ELC_final" xfId="28850" xr:uid="{C008A9EC-A69E-4011-9F3A-AE3FD880A0DB}"/>
    <cellStyle name="Note 7" xfId="28851" xr:uid="{50DD3394-E6F6-44DC-B6CE-BE6AD1489521}"/>
    <cellStyle name="Note 7 10" xfId="28852" xr:uid="{BFC70898-08EC-4694-85D0-9D99F1233045}"/>
    <cellStyle name="Note 7 10 2" xfId="28853" xr:uid="{D5639BE2-1B2D-41E8-B0EC-F64ACF668C77}"/>
    <cellStyle name="Note 7 11" xfId="28854" xr:uid="{CDFB4FA0-7B58-4085-A457-8A05CA8F6DB2}"/>
    <cellStyle name="Note 7 11 2" xfId="28855" xr:uid="{F8F06186-C771-4B46-9D46-9F764332904C}"/>
    <cellStyle name="Note 7 12" xfId="28856" xr:uid="{BFB90A9A-7786-40E9-8879-F03F11A3A27A}"/>
    <cellStyle name="Note 7 13" xfId="28857" xr:uid="{F6F5548B-A723-4C00-BF48-31E56B2485C7}"/>
    <cellStyle name="Note 7 2" xfId="28858" xr:uid="{731AB5B0-31E5-4EEC-A8D3-5D6BE8AF6FC1}"/>
    <cellStyle name="Note 7 2 10" xfId="28859" xr:uid="{D4215C06-467E-48D2-A618-B63336BD9CE2}"/>
    <cellStyle name="Note 7 2 10 2" xfId="28860" xr:uid="{DF976D11-B847-42CF-92C4-737B9F40D7ED}"/>
    <cellStyle name="Note 7 2 11" xfId="28861" xr:uid="{871A9145-CFF5-457E-A01D-6DBD49AEFAA7}"/>
    <cellStyle name="Note 7 2 12" xfId="28862" xr:uid="{D8E34903-330E-46E9-9051-B5DD02CEC7E5}"/>
    <cellStyle name="Note 7 2 2" xfId="28863" xr:uid="{956A96E7-6B54-40A0-8051-F783F3B62385}"/>
    <cellStyle name="Note 7 2 2 2" xfId="28864" xr:uid="{12B5751D-81F0-4FEF-8892-98D5558F74B3}"/>
    <cellStyle name="Note 7 2 2 2 2" xfId="28865" xr:uid="{0F56CB23-9A2F-41A7-B325-789C2C11FF9C}"/>
    <cellStyle name="Note 7 2 2 3" xfId="28866" xr:uid="{20662A99-BFE1-428E-9423-FBD3125439F6}"/>
    <cellStyle name="Note 7 2 2 4" xfId="28867" xr:uid="{A52CC78C-84C6-43C0-9571-66789B7EE07E}"/>
    <cellStyle name="Note 7 2 3" xfId="28868" xr:uid="{AF6432E5-3298-4D19-BF63-6A6178A539C8}"/>
    <cellStyle name="Note 7 2 3 2" xfId="28869" xr:uid="{58FE07EA-CF89-4496-BD8D-04E3810C706D}"/>
    <cellStyle name="Note 7 2 3 3" xfId="28870" xr:uid="{B75398B0-BCBF-48C6-99B6-41DE8AD6C7B2}"/>
    <cellStyle name="Note 7 2 3 4" xfId="28871" xr:uid="{F17BAA4E-D1AA-4A3E-A2F6-02AB72DB0A13}"/>
    <cellStyle name="Note 7 2 4" xfId="28872" xr:uid="{78AE0C51-0553-42E2-890B-035A359106CB}"/>
    <cellStyle name="Note 7 2 4 2" xfId="28873" xr:uid="{DAFE3F10-1DAF-4CFC-A104-69DF36106CAC}"/>
    <cellStyle name="Note 7 2 4 3" xfId="28874" xr:uid="{9153D0A3-4B11-437E-8F58-3912273759D3}"/>
    <cellStyle name="Note 7 2 4 4" xfId="28875" xr:uid="{D88180C6-AB65-4C29-8C40-AE77A1173876}"/>
    <cellStyle name="Note 7 2 5" xfId="28876" xr:uid="{F6E785F5-3F36-4744-84F1-4A3C51E40169}"/>
    <cellStyle name="Note 7 2 5 2" xfId="28877" xr:uid="{E5857DB4-C958-4C5A-9870-4B2BF0817A58}"/>
    <cellStyle name="Note 7 2 5 3" xfId="28878" xr:uid="{9190B122-5A29-44C2-AC75-3DEE826653F2}"/>
    <cellStyle name="Note 7 2 5 4" xfId="28879" xr:uid="{86B55CA3-98CD-40E3-A90D-B3640939D2F6}"/>
    <cellStyle name="Note 7 2 6" xfId="28880" xr:uid="{2B7A366F-4821-48BE-8DCB-5D74811DAFA0}"/>
    <cellStyle name="Note 7 2 6 2" xfId="28881" xr:uid="{603177E8-AFC4-4D0F-A6A5-D5C4E142AD5B}"/>
    <cellStyle name="Note 7 2 6 3" xfId="28882" xr:uid="{00981B24-C644-4CB4-89E6-CA2FD858DEEB}"/>
    <cellStyle name="Note 7 2 6 4" xfId="28883" xr:uid="{EDDE1C40-40B6-41FD-85C1-625D518C6B7B}"/>
    <cellStyle name="Note 7 2 7" xfId="28884" xr:uid="{245CB248-E5E0-4468-B406-71143C06131C}"/>
    <cellStyle name="Note 7 2 7 2" xfId="28885" xr:uid="{2224A052-17C6-4BB0-B298-169310A17386}"/>
    <cellStyle name="Note 7 2 7 3" xfId="28886" xr:uid="{42F86A6E-89D9-4D91-90F7-ABF95CF19684}"/>
    <cellStyle name="Note 7 2 7 4" xfId="28887" xr:uid="{A46C8F0A-BF10-43EB-AF88-ADC0A0C0763B}"/>
    <cellStyle name="Note 7 2 8" xfId="28888" xr:uid="{DE97E374-258E-4CE3-8205-63C1DB6A788F}"/>
    <cellStyle name="Note 7 2 8 2" xfId="28889" xr:uid="{7371DB49-C517-473B-BBEC-58B3E467057D}"/>
    <cellStyle name="Note 7 2 8 3" xfId="28890" xr:uid="{41A39DC1-5482-4344-A7F9-4D9435067C54}"/>
    <cellStyle name="Note 7 2 8 4" xfId="28891" xr:uid="{EF6FF17D-4920-415C-84E8-3836A0BCA7C7}"/>
    <cellStyle name="Note 7 2 9" xfId="28892" xr:uid="{98AB24A1-7237-4CC1-882E-D3D4E61164BF}"/>
    <cellStyle name="Note 7 2 9 2" xfId="28893" xr:uid="{8C7A2082-6A11-4677-9C71-E33E5C4A4FA0}"/>
    <cellStyle name="Note 7 3" xfId="28894" xr:uid="{57B2A5D5-60A6-4C8D-8D94-F770C2EE534C}"/>
    <cellStyle name="Note 7 3 2" xfId="28895" xr:uid="{5F1434D2-FE43-4C39-AD66-F84969B11905}"/>
    <cellStyle name="Note 7 3 2 2" xfId="28896" xr:uid="{7C72CA40-1A5C-4AF5-836F-FB46463A834D}"/>
    <cellStyle name="Note 7 3 3" xfId="28897" xr:uid="{5A11B49F-73D8-4448-9747-CD0645DBA029}"/>
    <cellStyle name="Note 7 3 4" xfId="28898" xr:uid="{537CFA82-5FA5-468F-8F5A-8788432F45A2}"/>
    <cellStyle name="Note 7 3 5" xfId="28899" xr:uid="{F5607506-DD56-4CD3-8DD7-B3F039726200}"/>
    <cellStyle name="Note 7 3_ELC_final" xfId="28900" xr:uid="{CEFF0485-CDBA-4B03-A982-D36F0BCE65EC}"/>
    <cellStyle name="Note 7 4" xfId="28901" xr:uid="{5F601017-152E-4582-8C78-949308F0EF5C}"/>
    <cellStyle name="Note 7 4 2" xfId="28902" xr:uid="{DE75ED2C-E290-4EA4-A56F-ADAD423987F7}"/>
    <cellStyle name="Note 7 4 3" xfId="28903" xr:uid="{7FBBBBB8-0C15-463B-9AEA-073839042787}"/>
    <cellStyle name="Note 7 4 4" xfId="28904" xr:uid="{CA5C9C0F-3E00-4D8C-80BE-E967D5F51B04}"/>
    <cellStyle name="Note 7 4 5" xfId="28905" xr:uid="{BA1665D8-930E-4EAE-ADD8-C62DECA98A6E}"/>
    <cellStyle name="Note 7 5" xfId="28906" xr:uid="{BA2F7944-3B78-4506-A36F-F228367075E0}"/>
    <cellStyle name="Note 7 5 2" xfId="28907" xr:uid="{0B8462B0-4FA6-44A0-A5D7-8E75BE76F2D5}"/>
    <cellStyle name="Note 7 5 3" xfId="28908" xr:uid="{46C552E1-7DDC-4B1B-8DB7-F36C1003CC2B}"/>
    <cellStyle name="Note 7 5 4" xfId="28909" xr:uid="{A9EDA742-E54F-4A3E-9908-6A720BBB4A33}"/>
    <cellStyle name="Note 7 6" xfId="28910" xr:uid="{97A7783B-D009-4C2C-9804-8C8B23E20EE4}"/>
    <cellStyle name="Note 7 6 2" xfId="28911" xr:uid="{1CC023DB-A6A1-4F26-8637-1EBAED3C4072}"/>
    <cellStyle name="Note 7 6 3" xfId="28912" xr:uid="{2E23377D-A810-469E-8ABE-4CC2B28F98E5}"/>
    <cellStyle name="Note 7 6 4" xfId="28913" xr:uid="{213CDE69-CD6C-4778-B727-B87387477129}"/>
    <cellStyle name="Note 7 7" xfId="28914" xr:uid="{B6B43B2B-AA5E-4B8E-A1B3-1545C8287719}"/>
    <cellStyle name="Note 7 7 2" xfId="28915" xr:uid="{313A599E-36A6-4CA1-884C-24270AE1847E}"/>
    <cellStyle name="Note 7 7 3" xfId="28916" xr:uid="{0167A859-C7DC-41A3-92E5-BAC6808EC2A6}"/>
    <cellStyle name="Note 7 7 4" xfId="28917" xr:uid="{FD331DDA-9E8F-4832-9029-C17D40FF1028}"/>
    <cellStyle name="Note 7 8" xfId="28918" xr:uid="{7FCDC931-3CEC-4009-BBF8-B73D2E5D694B}"/>
    <cellStyle name="Note 7 8 2" xfId="28919" xr:uid="{F70EB24F-546A-4E1E-97A0-EFD07690A4C3}"/>
    <cellStyle name="Note 7 8 3" xfId="28920" xr:uid="{88B5945D-D8FD-460F-90B3-50E6FB2267D0}"/>
    <cellStyle name="Note 7 8 4" xfId="28921" xr:uid="{A5566256-9437-465B-8F05-EB856412438F}"/>
    <cellStyle name="Note 7 9" xfId="28922" xr:uid="{12829C8D-4C0C-4449-A3B9-E6A3A3EE11D5}"/>
    <cellStyle name="Note 7 9 2" xfId="28923" xr:uid="{596770DA-DF7D-436A-981A-A40216EB2692}"/>
    <cellStyle name="Note 7 9 3" xfId="28924" xr:uid="{FD87B97C-71E6-436F-BF48-061980FA43F4}"/>
    <cellStyle name="Note 7 9 4" xfId="28925" xr:uid="{11222782-D705-4BDD-BBD6-6BD3B5E96619}"/>
    <cellStyle name="Note 7_ELC_final" xfId="28926" xr:uid="{9789B0C1-DDB6-4FEF-BE84-FA977F03D0B1}"/>
    <cellStyle name="Note 8" xfId="28927" xr:uid="{765581FC-B646-4631-9882-6029BF535575}"/>
    <cellStyle name="Note 8 10" xfId="28928" xr:uid="{2DC50932-212D-44AF-9A25-C3452971DE91}"/>
    <cellStyle name="Note 8 10 2" xfId="28929" xr:uid="{80B334D0-C0E7-4A11-B6D6-7D6D35A0ABCF}"/>
    <cellStyle name="Note 8 11" xfId="28930" xr:uid="{D1E9FAF5-1CCD-43FA-9D99-B3100CA25CD7}"/>
    <cellStyle name="Note 8 11 2" xfId="28931" xr:uid="{D66850C5-9265-425E-84AB-F18209B72968}"/>
    <cellStyle name="Note 8 12" xfId="28932" xr:uid="{8555527F-DC83-401C-8C1E-B07B087092B4}"/>
    <cellStyle name="Note 8 13" xfId="28933" xr:uid="{44071E3A-A1FA-4E60-87A1-1764F8FFD779}"/>
    <cellStyle name="Note 8 2" xfId="28934" xr:uid="{2A3F8C75-398C-42E8-84A8-7C6CAD5888BA}"/>
    <cellStyle name="Note 8 2 10" xfId="28935" xr:uid="{DCE0A6E2-A2C3-4B21-BF65-08FCEB813901}"/>
    <cellStyle name="Note 8 2 10 2" xfId="28936" xr:uid="{1074C454-F014-47B5-B048-9772A1A4B086}"/>
    <cellStyle name="Note 8 2 11" xfId="28937" xr:uid="{BAC26FD7-94DC-487F-9D4C-D5E3FF4F3531}"/>
    <cellStyle name="Note 8 2 12" xfId="28938" xr:uid="{37376155-6B0E-4E27-B962-01F8D3AE2F19}"/>
    <cellStyle name="Note 8 2 2" xfId="28939" xr:uid="{6082E250-6B0B-4C3F-BB05-26D7983392AF}"/>
    <cellStyle name="Note 8 2 2 2" xfId="28940" xr:uid="{06C432CE-B86E-4622-8B3F-6163D5CAA86D}"/>
    <cellStyle name="Note 8 2 2 2 2" xfId="28941" xr:uid="{50345CA4-65E0-4EBC-91A0-9E8BC97A17D5}"/>
    <cellStyle name="Note 8 2 2 3" xfId="28942" xr:uid="{F3C23132-9558-4AF7-A823-F66F84D3932D}"/>
    <cellStyle name="Note 8 2 2 4" xfId="28943" xr:uid="{6BC781EF-DCC5-4E63-A4B2-27B16324BAB4}"/>
    <cellStyle name="Note 8 2 3" xfId="28944" xr:uid="{A409FFDC-4BB1-486B-8EE9-F389767462F1}"/>
    <cellStyle name="Note 8 2 3 2" xfId="28945" xr:uid="{9D97ECAF-81A3-4E8A-BD25-84E55E875ABC}"/>
    <cellStyle name="Note 8 2 3 3" xfId="28946" xr:uid="{0DB85415-1BC9-4B99-A7F0-AD21A407B88B}"/>
    <cellStyle name="Note 8 2 3 4" xfId="28947" xr:uid="{C4CD0B42-6B3C-412F-B136-FEC5165B1C0D}"/>
    <cellStyle name="Note 8 2 4" xfId="28948" xr:uid="{01DEDDD8-55F6-4729-ABF4-68A67045F1E6}"/>
    <cellStyle name="Note 8 2 4 2" xfId="28949" xr:uid="{A862CB07-8326-4764-BEC3-A6C939E9E7CF}"/>
    <cellStyle name="Note 8 2 4 3" xfId="28950" xr:uid="{629B27BC-B914-4106-B078-9AFD287E1790}"/>
    <cellStyle name="Note 8 2 4 4" xfId="28951" xr:uid="{00A0AF0B-B724-4DC8-9626-0D38C962ADB4}"/>
    <cellStyle name="Note 8 2 5" xfId="28952" xr:uid="{02BAB3A9-31C4-459D-9069-BE9AB195A4EA}"/>
    <cellStyle name="Note 8 2 5 2" xfId="28953" xr:uid="{FE3EA9B1-EC03-4383-BEFA-B17694D3FC6E}"/>
    <cellStyle name="Note 8 2 5 3" xfId="28954" xr:uid="{6677864A-B0B8-4068-B930-770FD12F7746}"/>
    <cellStyle name="Note 8 2 5 4" xfId="28955" xr:uid="{92661B9F-10AD-421A-895E-1F18F6B88F8A}"/>
    <cellStyle name="Note 8 2 6" xfId="28956" xr:uid="{14635A7D-B6EC-429F-B46D-87F4A06EA745}"/>
    <cellStyle name="Note 8 2 6 2" xfId="28957" xr:uid="{F15211DC-2132-448C-8345-30AE5C637A7E}"/>
    <cellStyle name="Note 8 2 6 3" xfId="28958" xr:uid="{7F5618E5-A4AF-4498-8E3A-9FACF4ED81B1}"/>
    <cellStyle name="Note 8 2 6 4" xfId="28959" xr:uid="{06E4212C-C311-497C-AE24-20C7FA2F5E50}"/>
    <cellStyle name="Note 8 2 7" xfId="28960" xr:uid="{186B0E09-BA09-4115-AAF4-2FCE2E85C3F7}"/>
    <cellStyle name="Note 8 2 7 2" xfId="28961" xr:uid="{A8139DE8-0A89-4906-B5E9-A50751E26416}"/>
    <cellStyle name="Note 8 2 7 3" xfId="28962" xr:uid="{A22EB97B-04A0-480B-A878-3FF36229DAC2}"/>
    <cellStyle name="Note 8 2 7 4" xfId="28963" xr:uid="{80F20E0C-F114-4523-8179-344E26C5199B}"/>
    <cellStyle name="Note 8 2 8" xfId="28964" xr:uid="{560B5C68-9FA6-499F-9A4B-A2B2F530B6E8}"/>
    <cellStyle name="Note 8 2 8 2" xfId="28965" xr:uid="{3B6313B6-012D-46EE-AA74-A344BFABD0D9}"/>
    <cellStyle name="Note 8 2 8 3" xfId="28966" xr:uid="{FA52CF1B-3449-4473-B203-79758A1DAE6B}"/>
    <cellStyle name="Note 8 2 8 4" xfId="28967" xr:uid="{6F8D9F51-7D0C-4973-BC89-3C8D7DF4A403}"/>
    <cellStyle name="Note 8 2 9" xfId="28968" xr:uid="{7D706910-0B20-425B-9FD6-A189AFE588B8}"/>
    <cellStyle name="Note 8 2 9 2" xfId="28969" xr:uid="{CC746C50-09C0-4D3E-9782-33480E44530C}"/>
    <cellStyle name="Note 8 3" xfId="28970" xr:uid="{4B411FAB-98FF-43BE-960F-7167A0FC3390}"/>
    <cellStyle name="Note 8 3 2" xfId="28971" xr:uid="{9C04607A-C344-48DC-9E4F-9702A792ED3E}"/>
    <cellStyle name="Note 8 3 2 2" xfId="28972" xr:uid="{9D61995F-4D8E-4B85-9F85-F6BE411C9EE4}"/>
    <cellStyle name="Note 8 3 3" xfId="28973" xr:uid="{D32125C7-A3B7-4162-8CAB-027929A07F4E}"/>
    <cellStyle name="Note 8 3 4" xfId="28974" xr:uid="{A53339F8-AE86-4D50-9574-49AD6656AF36}"/>
    <cellStyle name="Note 8 3 5" xfId="28975" xr:uid="{6CA27800-5FB7-4200-A330-3A1B201C4CCD}"/>
    <cellStyle name="Note 8 3_ELC_final" xfId="28976" xr:uid="{5E38AC2F-29D9-4B25-9D45-201359959830}"/>
    <cellStyle name="Note 8 4" xfId="28977" xr:uid="{7E430E64-A51B-45CD-A17F-0DCAD227D6B4}"/>
    <cellStyle name="Note 8 4 2" xfId="28978" xr:uid="{4D7EC32C-440F-4790-9148-E59339EBDB76}"/>
    <cellStyle name="Note 8 4 3" xfId="28979" xr:uid="{8C570F73-745C-4C71-A8CA-D4A0809B9964}"/>
    <cellStyle name="Note 8 4 4" xfId="28980" xr:uid="{FD5CB89B-AAF2-4B35-BF78-25D44C2632B2}"/>
    <cellStyle name="Note 8 4 5" xfId="28981" xr:uid="{E89F86E5-2FAA-4954-AD47-B517683EB9C7}"/>
    <cellStyle name="Note 8 5" xfId="28982" xr:uid="{D5C766D4-F64B-4744-A4E9-A2838E70F0A0}"/>
    <cellStyle name="Note 8 5 2" xfId="28983" xr:uid="{7D0C9B51-CA39-461B-BC43-CEAF2F144A20}"/>
    <cellStyle name="Note 8 5 3" xfId="28984" xr:uid="{E0F8B4DB-974C-49B4-9967-D9E7D235F018}"/>
    <cellStyle name="Note 8 5 4" xfId="28985" xr:uid="{0A159B4D-3E58-4971-9631-371B3CC487FB}"/>
    <cellStyle name="Note 8 6" xfId="28986" xr:uid="{1707C33F-D334-489A-BD73-8EFA1CAE0B5C}"/>
    <cellStyle name="Note 8 6 2" xfId="28987" xr:uid="{4F7C2DA6-A4B9-4A23-8162-8588002CB699}"/>
    <cellStyle name="Note 8 6 3" xfId="28988" xr:uid="{3A0D2AB6-8428-4C1D-A792-87D08755A0C4}"/>
    <cellStyle name="Note 8 6 4" xfId="28989" xr:uid="{73550B79-633D-436C-B21A-E1BEAEB0D3AF}"/>
    <cellStyle name="Note 8 7" xfId="28990" xr:uid="{F11F878B-7EDA-4005-A8E7-1F205060D3DA}"/>
    <cellStyle name="Note 8 7 2" xfId="28991" xr:uid="{E3F88080-AF25-4765-8EED-06AD1DFAC9A1}"/>
    <cellStyle name="Note 8 7 3" xfId="28992" xr:uid="{4D45C75B-CC8E-4612-B7E2-F914081A6FF9}"/>
    <cellStyle name="Note 8 7 4" xfId="28993" xr:uid="{EEE3D07B-9B03-471C-B51B-2674A6209493}"/>
    <cellStyle name="Note 8 8" xfId="28994" xr:uid="{E73902DA-C6CB-4E18-87DB-5DD02A67D543}"/>
    <cellStyle name="Note 8 8 2" xfId="28995" xr:uid="{A92700CD-75F8-4994-BC74-910702253450}"/>
    <cellStyle name="Note 8 8 3" xfId="28996" xr:uid="{C8B8ED4C-FEFF-491B-996A-79E266768D51}"/>
    <cellStyle name="Note 8 8 4" xfId="28997" xr:uid="{D4725063-8EA1-4A0A-BB0F-963A0FEC0975}"/>
    <cellStyle name="Note 8 9" xfId="28998" xr:uid="{BA372064-6D15-4761-BC5C-A5747C53E65C}"/>
    <cellStyle name="Note 8 9 2" xfId="28999" xr:uid="{EDCDD95D-691A-4B1A-8948-EF2DED8DAC78}"/>
    <cellStyle name="Note 8 9 3" xfId="29000" xr:uid="{29E30B4C-59E8-4F3C-9D04-8BB551A0A33F}"/>
    <cellStyle name="Note 8 9 4" xfId="29001" xr:uid="{AFAEB45C-9C1C-4B01-8D2E-D6D9C4BBFDC8}"/>
    <cellStyle name="Note 8_ELC_final" xfId="29002" xr:uid="{E9E1D643-48DF-48F5-B4AD-05B23D11A687}"/>
    <cellStyle name="Note 9" xfId="29003" xr:uid="{5DA1C13A-2AC8-4D7D-9EB1-DB9A460798F3}"/>
    <cellStyle name="Note 9 10" xfId="29004" xr:uid="{BFF6C448-D348-472E-A9C6-EA7499A64EFA}"/>
    <cellStyle name="Note 9 10 2" xfId="29005" xr:uid="{79DF9F26-E58A-4549-A94E-E62D08358A5F}"/>
    <cellStyle name="Note 9 11" xfId="29006" xr:uid="{D23B934B-88D5-4B38-810B-A340E2C49B39}"/>
    <cellStyle name="Note 9 11 2" xfId="29007" xr:uid="{7B319B02-13DE-4C5F-9FA2-1A9F1A19E4E9}"/>
    <cellStyle name="Note 9 12" xfId="29008" xr:uid="{8477D05B-0FB2-48E3-A9B8-1672B56BECA7}"/>
    <cellStyle name="Note 9 13" xfId="29009" xr:uid="{000E5420-50C8-4B0E-A065-B891A3CB8A76}"/>
    <cellStyle name="Note 9 2" xfId="29010" xr:uid="{10BCD86E-3AB6-4B1D-BA8B-973B37FEBE57}"/>
    <cellStyle name="Note 9 2 10" xfId="29011" xr:uid="{49790CEC-C744-4B07-A3F5-E9FE93AFF641}"/>
    <cellStyle name="Note 9 2 10 2" xfId="29012" xr:uid="{FA20DA1C-5A4B-4045-BFE3-C337A454F154}"/>
    <cellStyle name="Note 9 2 11" xfId="29013" xr:uid="{5F7422D0-FEEA-4DA6-909B-9339BF4BBDEA}"/>
    <cellStyle name="Note 9 2 12" xfId="29014" xr:uid="{97A714DE-9416-40A3-8F7F-5DDD04B9FC5E}"/>
    <cellStyle name="Note 9 2 2" xfId="29015" xr:uid="{EBBE2F70-433C-4200-9745-DF585F9A3C21}"/>
    <cellStyle name="Note 9 2 2 2" xfId="29016" xr:uid="{8331D66F-8786-453C-AACC-CCDAF7FD45B1}"/>
    <cellStyle name="Note 9 2 2 2 2" xfId="29017" xr:uid="{5EA6BE8D-90F4-4989-828A-66FAD527D194}"/>
    <cellStyle name="Note 9 2 2 3" xfId="29018" xr:uid="{55D276E6-AE17-493F-B3E4-57A94E01CC6F}"/>
    <cellStyle name="Note 9 2 2 4" xfId="29019" xr:uid="{A4686B39-D970-4C30-9055-BEF963165412}"/>
    <cellStyle name="Note 9 2 3" xfId="29020" xr:uid="{71215138-0F86-48CF-8C97-7534831BBF9E}"/>
    <cellStyle name="Note 9 2 3 2" xfId="29021" xr:uid="{9B8DDABC-DB1D-4835-AE47-0EBB4BBB43C5}"/>
    <cellStyle name="Note 9 2 3 3" xfId="29022" xr:uid="{95D3C4CA-193D-40EF-86FC-2A71500A4AF4}"/>
    <cellStyle name="Note 9 2 3 4" xfId="29023" xr:uid="{089F4226-1E39-4C07-9294-73EB23E67815}"/>
    <cellStyle name="Note 9 2 4" xfId="29024" xr:uid="{49C19E2F-C118-4F28-823C-D7C55F591B32}"/>
    <cellStyle name="Note 9 2 4 2" xfId="29025" xr:uid="{00F5286F-1B12-45DF-92D6-A4645BA51260}"/>
    <cellStyle name="Note 9 2 4 3" xfId="29026" xr:uid="{82B8E6F6-3AA9-4842-8150-9CFDEAF628E4}"/>
    <cellStyle name="Note 9 2 4 4" xfId="29027" xr:uid="{0D2927A2-EAF5-4882-9F48-ACCAADE5BD37}"/>
    <cellStyle name="Note 9 2 5" xfId="29028" xr:uid="{206A4DAB-062E-4573-AC60-8415A3D93512}"/>
    <cellStyle name="Note 9 2 5 2" xfId="29029" xr:uid="{3489472D-1C2C-482F-8F48-2A5B33887C0C}"/>
    <cellStyle name="Note 9 2 5 3" xfId="29030" xr:uid="{4F49A50D-78A7-4043-B9C0-984C8B37E3AE}"/>
    <cellStyle name="Note 9 2 5 4" xfId="29031" xr:uid="{A3BEAF7F-826B-4AFA-A9EF-8BAF99AE83D2}"/>
    <cellStyle name="Note 9 2 6" xfId="29032" xr:uid="{275E7100-DA88-4B3F-8094-FF9526C6A2C8}"/>
    <cellStyle name="Note 9 2 6 2" xfId="29033" xr:uid="{9D389F28-BE40-46E2-AA54-6708BCD3DD8E}"/>
    <cellStyle name="Note 9 2 6 3" xfId="29034" xr:uid="{B7023752-68B0-4F92-A579-8B934969B04A}"/>
    <cellStyle name="Note 9 2 6 4" xfId="29035" xr:uid="{6F5C4C37-523F-48AE-BBD7-665C9163F497}"/>
    <cellStyle name="Note 9 2 7" xfId="29036" xr:uid="{4973762B-8992-4E85-9A14-8BA82D719D5B}"/>
    <cellStyle name="Note 9 2 7 2" xfId="29037" xr:uid="{3891DF5E-321C-4296-AA89-2BA7C7A9E5C8}"/>
    <cellStyle name="Note 9 2 7 3" xfId="29038" xr:uid="{A061D2FC-A8EC-4F55-B2A8-AB3232EEBBBE}"/>
    <cellStyle name="Note 9 2 7 4" xfId="29039" xr:uid="{C2C17508-34B5-4472-97A9-E5B4004F0B26}"/>
    <cellStyle name="Note 9 2 8" xfId="29040" xr:uid="{6BAE3AAA-BFE9-4BE6-A244-78C7389BDD70}"/>
    <cellStyle name="Note 9 2 8 2" xfId="29041" xr:uid="{4A59A5E9-7EBA-4F9A-B166-1BA196DB2FB3}"/>
    <cellStyle name="Note 9 2 8 3" xfId="29042" xr:uid="{8752FF18-9521-42BD-8497-AD57C82BAECE}"/>
    <cellStyle name="Note 9 2 8 4" xfId="29043" xr:uid="{1F7FB403-A194-466F-9D62-5CBA411FAC9F}"/>
    <cellStyle name="Note 9 2 9" xfId="29044" xr:uid="{ED1EF1F4-7880-4F23-A168-7BD2AA31C7D5}"/>
    <cellStyle name="Note 9 2 9 2" xfId="29045" xr:uid="{9A5F81D3-82EC-4718-84CB-35EEC09565C7}"/>
    <cellStyle name="Note 9 3" xfId="29046" xr:uid="{F77139A8-E2D1-4723-9738-47B71FEEF49A}"/>
    <cellStyle name="Note 9 3 2" xfId="29047" xr:uid="{B1EF8463-1A51-4E65-AF8B-E8CCC2AD7DE1}"/>
    <cellStyle name="Note 9 3 2 2" xfId="29048" xr:uid="{EA1F8FA3-9453-4A20-ADE0-EB007E8B0B4B}"/>
    <cellStyle name="Note 9 3 3" xfId="29049" xr:uid="{E7445BAA-777E-41A9-B715-38CA89FA4B0A}"/>
    <cellStyle name="Note 9 3 4" xfId="29050" xr:uid="{73469E7D-25C2-4CE9-B0E0-B086072A8463}"/>
    <cellStyle name="Note 9 3 5" xfId="29051" xr:uid="{9B585ED0-1342-4460-BDE2-9BD3A6422144}"/>
    <cellStyle name="Note 9 3_ELC_final" xfId="29052" xr:uid="{29D2A8DA-99BE-400C-BCF3-346F7DD41F63}"/>
    <cellStyle name="Note 9 4" xfId="29053" xr:uid="{01C07EDE-F9D7-4E64-AB77-DA44876C442F}"/>
    <cellStyle name="Note 9 4 2" xfId="29054" xr:uid="{FEDA0431-52AF-4798-9B43-FAC003227946}"/>
    <cellStyle name="Note 9 4 3" xfId="29055" xr:uid="{DC50EFF6-31C6-4B7B-BB22-4C72799DC609}"/>
    <cellStyle name="Note 9 4 4" xfId="29056" xr:uid="{31DCE5BB-9371-49B0-8671-A08159AD45D4}"/>
    <cellStyle name="Note 9 4 5" xfId="29057" xr:uid="{1A129A59-F858-4588-BB5F-291406B3054D}"/>
    <cellStyle name="Note 9 5" xfId="29058" xr:uid="{D2DD2003-1009-4FDF-A1F5-4C254DE21EEB}"/>
    <cellStyle name="Note 9 5 2" xfId="29059" xr:uid="{B5F26B6B-0B1A-448B-89C5-0AE44F61E198}"/>
    <cellStyle name="Note 9 5 3" xfId="29060" xr:uid="{7C7EEE61-4AAF-4578-BBFB-83081A43D171}"/>
    <cellStyle name="Note 9 5 4" xfId="29061" xr:uid="{643472BB-4DC1-4C09-9CC6-5A7DA7B1566A}"/>
    <cellStyle name="Note 9 6" xfId="29062" xr:uid="{F99E7531-2654-47AC-AD56-E1C41260DA32}"/>
    <cellStyle name="Note 9 6 2" xfId="29063" xr:uid="{AA9C6547-6E19-4F20-B226-B1E1A06121AC}"/>
    <cellStyle name="Note 9 6 3" xfId="29064" xr:uid="{8BFA4291-58BE-437F-B7A8-5E341ED606B7}"/>
    <cellStyle name="Note 9 6 4" xfId="29065" xr:uid="{9598534D-0E53-49ED-8F13-873256903C70}"/>
    <cellStyle name="Note 9 7" xfId="29066" xr:uid="{9DCA088D-843F-42A3-9979-C252EE3B564C}"/>
    <cellStyle name="Note 9 7 2" xfId="29067" xr:uid="{39875CCD-551B-4610-9492-5FC976194170}"/>
    <cellStyle name="Note 9 7 3" xfId="29068" xr:uid="{65C703BE-38B4-4FF7-BD32-6835ABACDC25}"/>
    <cellStyle name="Note 9 7 4" xfId="29069" xr:uid="{B73B4C2E-9D3E-41D2-9FD4-41E4835932DB}"/>
    <cellStyle name="Note 9 8" xfId="29070" xr:uid="{1347D023-A4C5-4CB1-8074-D7BF068B0BD4}"/>
    <cellStyle name="Note 9 8 2" xfId="29071" xr:uid="{17850318-DC6B-4780-9ACD-9E5DAB86B8E0}"/>
    <cellStyle name="Note 9 8 3" xfId="29072" xr:uid="{70E49493-B12D-4445-A6A1-A19C8F036BC4}"/>
    <cellStyle name="Note 9 8 4" xfId="29073" xr:uid="{A7C694D7-7C1B-4209-A925-363E599B5C90}"/>
    <cellStyle name="Note 9 9" xfId="29074" xr:uid="{56DDD82F-A56D-4934-A16B-B328479713BD}"/>
    <cellStyle name="Note 9 9 2" xfId="29075" xr:uid="{6EBF3FF4-9CD1-4F1C-BEA0-5ED8A6BCFB84}"/>
    <cellStyle name="Note 9 9 3" xfId="29076" xr:uid="{29895939-6A48-459A-9EB1-70E4FB1B70E2}"/>
    <cellStyle name="Note 9 9 4" xfId="29077" xr:uid="{99E308DA-06D7-4F98-A3C1-555E13A02FB1}"/>
    <cellStyle name="Note 9_ELC_final" xfId="29078" xr:uid="{18EF9FD6-FAA2-4368-8226-EB414B25E220}"/>
    <cellStyle name="Notiz" xfId="29079" xr:uid="{18495189-8606-4094-B80A-168C2CA95A87}"/>
    <cellStyle name="Notiz 2" xfId="29080" xr:uid="{0945DBE2-0BDD-47D3-B3FC-9ACBAB4CF5FC}"/>
    <cellStyle name="Notiz 2 2" xfId="29081" xr:uid="{07E84D54-6FD3-4E6B-9383-3FEA3FE489F6}"/>
    <cellStyle name="Notiz 2 2 2" xfId="29082" xr:uid="{0A32FA2F-84F9-4B96-8EDA-813A6D07ADF3}"/>
    <cellStyle name="Notiz 2 3" xfId="29083" xr:uid="{696A22A0-FAF7-476A-BFB9-2EF392323445}"/>
    <cellStyle name="Notiz 2 3 2" xfId="29084" xr:uid="{3107C309-35E7-4139-8E00-E9BDACC0513E}"/>
    <cellStyle name="Notiz 2 4" xfId="29085" xr:uid="{D15D5DAB-A225-4536-8EA2-B1C333823EE2}"/>
    <cellStyle name="Notiz 3" xfId="29086" xr:uid="{44A4960C-35A8-4A86-B622-37AF6B9A1DC2}"/>
    <cellStyle name="Notiz 3 2" xfId="29087" xr:uid="{868DF3C9-1636-4F0D-AA5B-BC41CDE2329A}"/>
    <cellStyle name="Notiz 4" xfId="29088" xr:uid="{E5F6EE9A-03B9-42CB-8251-511CA07D527B}"/>
    <cellStyle name="Notiz 4 2" xfId="29089" xr:uid="{CA0BF40B-E1DB-4DAD-BD86-8681D4972C24}"/>
    <cellStyle name="Notiz 5" xfId="29090" xr:uid="{FE86962A-2685-4DBB-860E-5FCB0C3F7ABA}"/>
    <cellStyle name="Notiz 6" xfId="29091" xr:uid="{FB047ED5-A9D7-4642-A30E-823B42D820CB}"/>
    <cellStyle name="num_note" xfId="29092" xr:uid="{39174D54-00CC-406E-96BD-C2F1200E603E}"/>
    <cellStyle name="Number [0.0]" xfId="29093" xr:uid="{20A5F16B-794B-4983-A5CC-18E6775CD105}"/>
    <cellStyle name="Number [0.0] 2" xfId="29094" xr:uid="{C8215871-C19A-4750-9F96-F5CDF861FD51}"/>
    <cellStyle name="NumberCellStyle" xfId="80" xr:uid="{0322E8A7-D67C-4315-86BE-A631DF8883B9}"/>
    <cellStyle name="NumberCellStyle 2" xfId="29095" xr:uid="{A5BAEEDC-F0F0-4DF0-9B9A-A4A7F9838636}"/>
    <cellStyle name="Nuovo" xfId="29096" xr:uid="{95649B89-1992-43BE-B702-DDD64AD8881E}"/>
    <cellStyle name="Nuovo 10" xfId="29097" xr:uid="{D111715E-9765-4B46-B0EB-E52D75917802}"/>
    <cellStyle name="Nuovo 11" xfId="29098" xr:uid="{DCAA6632-9EF8-496C-85F8-02938ADB4A81}"/>
    <cellStyle name="Nuovo 12" xfId="29099" xr:uid="{E8BEB537-F68E-43C4-8F70-68230AB1DD62}"/>
    <cellStyle name="Nuovo 13" xfId="29100" xr:uid="{FBFB7B77-9E61-49D8-8303-187F6BE1331A}"/>
    <cellStyle name="Nuovo 14" xfId="29101" xr:uid="{E4A44E63-82EE-4F3B-BE17-70402CF96A1C}"/>
    <cellStyle name="Nuovo 15" xfId="29102" xr:uid="{819F1868-1A00-4577-B719-E98AC0943415}"/>
    <cellStyle name="Nuovo 16" xfId="29103" xr:uid="{540B58B3-D6FD-4881-ABCA-259AF12710D7}"/>
    <cellStyle name="Nuovo 17" xfId="29104" xr:uid="{72884114-5052-4E86-AAE8-1C8E8F343718}"/>
    <cellStyle name="Nuovo 18" xfId="29105" xr:uid="{46A5BD2E-8F43-410C-840D-308262B29285}"/>
    <cellStyle name="Nuovo 19" xfId="29106" xr:uid="{0AFD285B-A91B-45C6-9353-2080ABD616CD}"/>
    <cellStyle name="Nuovo 2" xfId="29107" xr:uid="{14466ED7-0A88-4DD1-A6D4-568B63C71AF7}"/>
    <cellStyle name="Nuovo 20" xfId="29108" xr:uid="{2B3F87C9-75D1-4D78-927A-D00269781065}"/>
    <cellStyle name="Nuovo 21" xfId="29109" xr:uid="{5AECF25E-AFA0-496B-A3CA-61E04D02CB3F}"/>
    <cellStyle name="Nuovo 22" xfId="29110" xr:uid="{2075B578-3221-4CD1-8E82-102472845AD3}"/>
    <cellStyle name="Nuovo 23" xfId="29111" xr:uid="{213BB7C1-B666-48B1-9372-B252B0CE8DBE}"/>
    <cellStyle name="Nuovo 24" xfId="29112" xr:uid="{62F605A8-B4C0-4E1B-8B2A-0EDFF828CC05}"/>
    <cellStyle name="Nuovo 25" xfId="29113" xr:uid="{43F3CD20-84E2-491D-9BB7-44ADE3E1EC77}"/>
    <cellStyle name="Nuovo 26" xfId="29114" xr:uid="{3C2124F5-5B9D-4F9C-B1E0-9151008A2C48}"/>
    <cellStyle name="Nuovo 27" xfId="29115" xr:uid="{DD2F7E51-FDE3-4B69-99CD-1FA8D085DE3C}"/>
    <cellStyle name="Nuovo 28" xfId="29116" xr:uid="{54CE67C7-99C0-47A0-9E5A-8DF90FBC07D2}"/>
    <cellStyle name="Nuovo 29" xfId="29117" xr:uid="{5F4F8721-4AB7-4470-AF40-A1E85595F9B6}"/>
    <cellStyle name="Nuovo 3" xfId="29118" xr:uid="{3A0D5444-BCEE-4DAB-BBCD-75EC99C89AED}"/>
    <cellStyle name="Nuovo 3 2" xfId="29119" xr:uid="{A54B1F4D-5EDD-43F8-8709-6A515FED9B60}"/>
    <cellStyle name="Nuovo 30" xfId="29120" xr:uid="{5E96171E-02E7-4569-B04A-3763D86A60CE}"/>
    <cellStyle name="Nuovo 31" xfId="29121" xr:uid="{7566683E-FECF-4AD9-8B3A-5BC15BF87AFB}"/>
    <cellStyle name="Nuovo 32" xfId="29122" xr:uid="{8933CD41-7208-4F64-8075-88B3695B759E}"/>
    <cellStyle name="Nuovo 33" xfId="29123" xr:uid="{91439404-2584-4423-9F73-5211A12BCA0B}"/>
    <cellStyle name="Nuovo 34" xfId="29124" xr:uid="{DE0F313E-C769-45DB-86AC-3F726619D535}"/>
    <cellStyle name="Nuovo 35" xfId="29125" xr:uid="{F87A1CF6-803E-487A-BAE4-893A9FE1277E}"/>
    <cellStyle name="Nuovo 36" xfId="29126" xr:uid="{F5C6D317-0203-4664-9323-F1DD4D05BD6A}"/>
    <cellStyle name="Nuovo 37" xfId="29127" xr:uid="{5ECFE351-9233-4898-AF1E-51F3CEB8B854}"/>
    <cellStyle name="Nuovo 38" xfId="29128" xr:uid="{149957E4-ED89-4F38-922A-9B579A85A8F0}"/>
    <cellStyle name="Nuovo 4" xfId="29129" xr:uid="{EBAF87A0-9E1E-455A-B5D6-25B7C6F38C04}"/>
    <cellStyle name="Nuovo 5" xfId="29130" xr:uid="{8C06F78C-8DC2-4F42-A53A-D82F4EE7D306}"/>
    <cellStyle name="Nuovo 6" xfId="29131" xr:uid="{3039A9BF-F382-4CBD-91CC-E64FA0B57A59}"/>
    <cellStyle name="Nuovo 7" xfId="29132" xr:uid="{C0D09A4A-2550-4EEE-A0F2-99907CFDB622}"/>
    <cellStyle name="Nuovo 8" xfId="29133" xr:uid="{393854C3-3D78-4390-A199-5B485FC36F37}"/>
    <cellStyle name="Nuovo 9" xfId="29134" xr:uid="{3A550C61-B2E3-4AC7-A266-4F3CE8A3DFD1}"/>
    <cellStyle name="Összesen" xfId="29135" xr:uid="{64B449A5-8DE1-49F3-A48E-2E89D5E296C9}"/>
    <cellStyle name="Összesen 10" xfId="29136" xr:uid="{6426F76F-79D2-491B-B0B6-30A2B46609AF}"/>
    <cellStyle name="Összesen 10 2" xfId="29137" xr:uid="{DEDEBA63-3C98-4972-8406-5BAE152A0405}"/>
    <cellStyle name="Összesen 2" xfId="29138" xr:uid="{62AE8523-0DDF-41AC-A30D-5AF9AD2ADBC1}"/>
    <cellStyle name="Összesen 2 2" xfId="29139" xr:uid="{7AFCF8C3-3EC2-4062-B15C-F00C15CF5016}"/>
    <cellStyle name="Összesen 2 3" xfId="29140" xr:uid="{9955E7F2-50CA-4222-ADA3-F9D9F211660E}"/>
    <cellStyle name="Összesen 2 4" xfId="29141" xr:uid="{9FB86591-7640-42F6-9290-36B3BE65ABE6}"/>
    <cellStyle name="Összesen 3" xfId="29142" xr:uid="{C22FA5FC-037C-46CD-A95D-59481957FD5C}"/>
    <cellStyle name="Összesen 3 2" xfId="29143" xr:uid="{2F16E4E9-F242-48A1-A737-1215A2F1DED6}"/>
    <cellStyle name="Összesen 3 3" xfId="29144" xr:uid="{6BCB8695-7FE7-46B7-B6B8-E644260B4BB0}"/>
    <cellStyle name="Összesen 4" xfId="29145" xr:uid="{BD4423F8-635B-42B7-ADCD-2B88C3BE1126}"/>
    <cellStyle name="Összesen 4 2" xfId="29146" xr:uid="{2D44AE35-784B-40C3-9ED4-464252D8B8AF}"/>
    <cellStyle name="Összesen 4 3" xfId="29147" xr:uid="{842BA793-AEF1-4072-B253-B3D195D0294B}"/>
    <cellStyle name="Összesen 5" xfId="29148" xr:uid="{D847EDE6-4925-45D5-A1B7-FACB011ECB9F}"/>
    <cellStyle name="Összesen 5 2" xfId="29149" xr:uid="{A7B44957-3456-457D-9EAE-B0D6BB2417F7}"/>
    <cellStyle name="Összesen 5 3" xfId="29150" xr:uid="{1D39774C-820B-4FA1-9197-64A648A31FE3}"/>
    <cellStyle name="Összesen 6" xfId="29151" xr:uid="{07DE5ACE-F611-4C78-AF56-85FBE262C7E5}"/>
    <cellStyle name="Összesen 6 2" xfId="29152" xr:uid="{2B2D9106-C742-47E4-9131-0E7AFD2EB5E7}"/>
    <cellStyle name="Összesen 6 3" xfId="29153" xr:uid="{7766166E-DC29-407F-BF12-CE858ED75048}"/>
    <cellStyle name="Összesen 7" xfId="29154" xr:uid="{0265F657-F99E-4988-A389-C28C146E2743}"/>
    <cellStyle name="Összesen 7 2" xfId="29155" xr:uid="{657C520B-DAEE-41FB-846F-A99268B80F54}"/>
    <cellStyle name="Összesen 7 3" xfId="29156" xr:uid="{A5C5DAC7-3466-4FBB-B7D8-8B288FA8D8B8}"/>
    <cellStyle name="Összesen 8" xfId="29157" xr:uid="{F6C60E64-6076-4382-BCB5-0DD802AA09CF}"/>
    <cellStyle name="Összesen 8 2" xfId="29158" xr:uid="{60C9F3FE-AAAB-4EA2-98E2-5B85A8F08C51}"/>
    <cellStyle name="Összesen 8 3" xfId="29159" xr:uid="{7D1EC5DC-D23E-4CFD-84A7-F5534BC309F9}"/>
    <cellStyle name="Összesen 9" xfId="29160" xr:uid="{560B2178-5171-4EBB-9AF9-EDDBFB547D5A}"/>
    <cellStyle name="Összesen 9 2" xfId="29161" xr:uid="{D1B80D7B-BFB2-46B6-B85F-9B6E5F3A147E}"/>
    <cellStyle name="Összesen 9 3" xfId="29162" xr:uid="{75F31E42-2181-4960-8D23-9E2095371045}"/>
    <cellStyle name="Output" xfId="43" builtinId="21" customBuiltin="1"/>
    <cellStyle name="Output 10" xfId="29163" xr:uid="{47A39FB9-74FA-4CDA-9A4D-3C76D6466533}"/>
    <cellStyle name="Output 10 10" xfId="29164" xr:uid="{299E5ECC-D24D-4B93-8944-7C67F139CE70}"/>
    <cellStyle name="Output 10 10 2" xfId="29165" xr:uid="{369541D4-1F3D-4DB4-B857-F8AFEE658383}"/>
    <cellStyle name="Output 10 10 3" xfId="29166" xr:uid="{041EB948-4C0B-4C2C-99DE-A696321EB0DA}"/>
    <cellStyle name="Output 10 11" xfId="29167" xr:uid="{B596D59E-ABD8-4EA7-A0DC-F61DE96F20DE}"/>
    <cellStyle name="Output 10 11 2" xfId="29168" xr:uid="{7ABCB51D-D847-48A0-B40B-D67C618A8853}"/>
    <cellStyle name="Output 10 12" xfId="29169" xr:uid="{9D674BA3-77EC-413B-BD1B-0CC0EAB6E128}"/>
    <cellStyle name="Output 10 2" xfId="29170" xr:uid="{9BC0F623-6CE0-47ED-81D9-6CAD97851BCC}"/>
    <cellStyle name="Output 10 2 10" xfId="29171" xr:uid="{A51233A8-F440-4F4F-A69A-63768C9B771B}"/>
    <cellStyle name="Output 10 2 10 2" xfId="29172" xr:uid="{96410C87-BB05-4EF3-9DF3-11671D8BDE6B}"/>
    <cellStyle name="Output 10 2 2" xfId="29173" xr:uid="{0B19FEBA-587B-4A17-BCAF-B80D4AF3A07F}"/>
    <cellStyle name="Output 10 2 2 2" xfId="29174" xr:uid="{B0F104F1-F2D2-4FE8-9564-66B10E9E8E8F}"/>
    <cellStyle name="Output 10 2 2 2 2" xfId="29175" xr:uid="{B64DF395-11FC-4706-9960-27135EE3322E}"/>
    <cellStyle name="Output 10 2 2 3" xfId="29176" xr:uid="{6AB21AC6-F8A6-40A5-9E8F-C37F9FEE099F}"/>
    <cellStyle name="Output 10 2 2 4" xfId="29177" xr:uid="{A53BEB43-BF3E-4D31-A1BC-E4C917DB02B5}"/>
    <cellStyle name="Output 10 2 3" xfId="29178" xr:uid="{068BF2AC-E8B8-4B8B-B90E-FBB589EF75D9}"/>
    <cellStyle name="Output 10 2 3 2" xfId="29179" xr:uid="{2D6F3423-D0C2-4E62-84E7-D4727D5377A2}"/>
    <cellStyle name="Output 10 2 3 3" xfId="29180" xr:uid="{9BF87176-04C7-4DC0-8426-609D2D5E9CE4}"/>
    <cellStyle name="Output 10 2 4" xfId="29181" xr:uid="{4E4CFE6B-C600-4D9E-8BBD-5612E2424EC9}"/>
    <cellStyle name="Output 10 2 4 2" xfId="29182" xr:uid="{C45E943D-AA71-4147-82A9-B69F6836D487}"/>
    <cellStyle name="Output 10 2 4 3" xfId="29183" xr:uid="{B02F15F8-CDBC-45EC-B7BE-F89116BDEA07}"/>
    <cellStyle name="Output 10 2 5" xfId="29184" xr:uid="{4A6D6AE6-95E7-4405-BCC0-50A8859E03AA}"/>
    <cellStyle name="Output 10 2 5 2" xfId="29185" xr:uid="{4109B405-3BC4-4F10-8753-ABD7AD9830EE}"/>
    <cellStyle name="Output 10 2 5 3" xfId="29186" xr:uid="{E8753341-7039-4C35-97A2-5195F0CC8A14}"/>
    <cellStyle name="Output 10 2 6" xfId="29187" xr:uid="{2EC7092C-A2EE-4F24-93E6-71ACC304577A}"/>
    <cellStyle name="Output 10 2 6 2" xfId="29188" xr:uid="{4F935434-4538-4C13-AF24-1433F4E1ADBA}"/>
    <cellStyle name="Output 10 2 6 3" xfId="29189" xr:uid="{59A7C45B-CF71-4ED7-95FA-6AFB547C46B1}"/>
    <cellStyle name="Output 10 2 7" xfId="29190" xr:uid="{545A6F2A-3A57-4794-A73D-CCE4FCCF4F67}"/>
    <cellStyle name="Output 10 2 7 2" xfId="29191" xr:uid="{6B4E4D94-6549-4432-BC9B-528014354543}"/>
    <cellStyle name="Output 10 2 7 3" xfId="29192" xr:uid="{12778444-AD5A-4108-8ED4-10A3057013F2}"/>
    <cellStyle name="Output 10 2 8" xfId="29193" xr:uid="{34AFF69F-7AE3-4AE4-8617-7C3330B5591B}"/>
    <cellStyle name="Output 10 2 8 2" xfId="29194" xr:uid="{DB6A2FDB-EEA2-4142-B566-4FA740DBE550}"/>
    <cellStyle name="Output 10 2 8 3" xfId="29195" xr:uid="{A293531C-D487-4217-AC0F-054AFD71553C}"/>
    <cellStyle name="Output 10 2 9" xfId="29196" xr:uid="{145E3D0A-68D2-482B-B6A7-8D3C6BF1B6F9}"/>
    <cellStyle name="Output 10 2 9 2" xfId="29197" xr:uid="{2FFC0503-5D0C-402C-AFC9-C912B654EBC1}"/>
    <cellStyle name="Output 10 2 9 3" xfId="29198" xr:uid="{A1E5C859-4B5B-4DB1-A795-6D670271A341}"/>
    <cellStyle name="Output 10 3" xfId="29199" xr:uid="{FA062AD0-457B-42F2-B968-B1D381E2B06A}"/>
    <cellStyle name="Output 10 3 2" xfId="29200" xr:uid="{5A0010E4-6975-43CC-ADA0-5B7DE12E86E6}"/>
    <cellStyle name="Output 10 3 3" xfId="29201" xr:uid="{754DC43E-F485-4922-8FB9-9F83176E45EA}"/>
    <cellStyle name="Output 10 3 4" xfId="29202" xr:uid="{36B53DD9-E3AA-4C1B-B94C-A3FC742189AB}"/>
    <cellStyle name="Output 10 4" xfId="29203" xr:uid="{0D436971-85D3-4A7E-B7D4-FBB25049D1C6}"/>
    <cellStyle name="Output 10 4 2" xfId="29204" xr:uid="{4464CB94-4FBA-4286-9A11-4457726329FA}"/>
    <cellStyle name="Output 10 4 3" xfId="29205" xr:uid="{EE896B0D-4FDC-4DF2-A9CB-FB55499B4A29}"/>
    <cellStyle name="Output 10 5" xfId="29206" xr:uid="{EDFA99A9-BD6C-4E96-AE7F-75DB78526977}"/>
    <cellStyle name="Output 10 5 2" xfId="29207" xr:uid="{0A9CF071-932A-46D2-837F-D7A4CC57EB55}"/>
    <cellStyle name="Output 10 5 3" xfId="29208" xr:uid="{601B5227-2155-4931-B590-A1416F69270D}"/>
    <cellStyle name="Output 10 6" xfId="29209" xr:uid="{2B6B9B9C-BEA5-440A-878B-BE20873CDDC9}"/>
    <cellStyle name="Output 10 6 2" xfId="29210" xr:uid="{E3FB06BD-2124-4872-B027-B5D90497D111}"/>
    <cellStyle name="Output 10 6 3" xfId="29211" xr:uid="{EF09EEEC-54C7-4951-9776-E32F224B26ED}"/>
    <cellStyle name="Output 10 7" xfId="29212" xr:uid="{A8975513-55F1-4702-89EB-1532213371A9}"/>
    <cellStyle name="Output 10 7 2" xfId="29213" xr:uid="{72E509A9-46A2-46CF-A7CD-71BA26FFDB08}"/>
    <cellStyle name="Output 10 7 3" xfId="29214" xr:uid="{8422F7C6-5116-4E6A-A0F3-56D818329E4C}"/>
    <cellStyle name="Output 10 8" xfId="29215" xr:uid="{68D8E649-D3BA-42CA-945C-4DF2D21E8023}"/>
    <cellStyle name="Output 10 8 2" xfId="29216" xr:uid="{B29FD775-7F48-4F14-8305-58B124966DC7}"/>
    <cellStyle name="Output 10 8 3" xfId="29217" xr:uid="{2B5B3E42-9E8A-43C2-8490-D095B5FF05A5}"/>
    <cellStyle name="Output 10 9" xfId="29218" xr:uid="{D48D78D6-B17B-4AF3-AE32-E6FB6A4F41D9}"/>
    <cellStyle name="Output 10 9 2" xfId="29219" xr:uid="{DB073239-0AB7-474E-B452-BAA0C9F42332}"/>
    <cellStyle name="Output 10 9 3" xfId="29220" xr:uid="{8FB705CA-8991-4B85-8531-8667A7412210}"/>
    <cellStyle name="Output 11" xfId="29221" xr:uid="{0C7C330E-2AE3-4BCF-9283-D87AF942D413}"/>
    <cellStyle name="Output 12" xfId="29222" xr:uid="{754FC66D-2FBB-4F20-81FA-0FB2C6567978}"/>
    <cellStyle name="Output 13" xfId="29223" xr:uid="{8E7F1634-9BBF-43ED-A517-DA4962F917FB}"/>
    <cellStyle name="Output 14" xfId="29224" xr:uid="{F04F951E-66C5-406A-A0A4-F5E234070FC7}"/>
    <cellStyle name="Output 15" xfId="29225" xr:uid="{1461C338-53D1-4D79-859B-20829B0A1D9F}"/>
    <cellStyle name="Output 16" xfId="29226" xr:uid="{74792041-7E0B-4AA9-B3AF-893543D5EE2E}"/>
    <cellStyle name="Output 17" xfId="29227" xr:uid="{6EC6F8B5-AACE-4342-AD66-7C32670C3C82}"/>
    <cellStyle name="Output 18" xfId="29228" xr:uid="{CB0C7B4F-2CFA-45A4-B107-7321FD60BCBA}"/>
    <cellStyle name="Output 19" xfId="29229" xr:uid="{9FF68B9C-E99D-4ACF-8B4C-4B6D0590E455}"/>
    <cellStyle name="Output 2" xfId="29230" xr:uid="{51363054-A4E3-42A6-B813-DA7EB21BF600}"/>
    <cellStyle name="Output 2 10" xfId="29231" xr:uid="{E2C958E5-7D02-48EB-A4FB-C28726D7D691}"/>
    <cellStyle name="Output 2 10 10" xfId="29232" xr:uid="{FCC06079-51D8-4DEB-81D4-76F388A5F365}"/>
    <cellStyle name="Output 2 10 10 2" xfId="29233" xr:uid="{82262FD7-1524-480F-AD52-DC59E44E76A4}"/>
    <cellStyle name="Output 2 10 10 3" xfId="29234" xr:uid="{4FC8AE7B-E9D3-4C3E-8E24-8B4F89D21AF1}"/>
    <cellStyle name="Output 2 10 11" xfId="29235" xr:uid="{DC678B78-52CA-41CF-8BA8-41791DA9FBF9}"/>
    <cellStyle name="Output 2 10 11 2" xfId="29236" xr:uid="{EA1F6654-D40E-413C-8A58-DF0C2559AFD9}"/>
    <cellStyle name="Output 2 10 12" xfId="29237" xr:uid="{31E973DF-4A14-4AB8-AF46-7F9A804EB0B7}"/>
    <cellStyle name="Output 2 10 2" xfId="29238" xr:uid="{71A41DBE-203F-45D9-A31B-5B7F24EA7865}"/>
    <cellStyle name="Output 2 10 2 10" xfId="29239" xr:uid="{E6C0E0EC-0A79-47D6-B24E-1843BD5A2C97}"/>
    <cellStyle name="Output 2 10 2 10 2" xfId="29240" xr:uid="{84CD5C6A-3054-4B39-8799-28EDBD32F083}"/>
    <cellStyle name="Output 2 10 2 11" xfId="29241" xr:uid="{2CF1D19B-10AB-41DE-A045-905C5351E7F2}"/>
    <cellStyle name="Output 2 10 2 2" xfId="29242" xr:uid="{6C8526F5-B968-48F4-A32B-D6780FB2DB74}"/>
    <cellStyle name="Output 2 10 2 2 2" xfId="29243" xr:uid="{5B06CC8B-ED5D-4FC4-8CE2-0D448A683D23}"/>
    <cellStyle name="Output 2 10 2 2 2 2" xfId="29244" xr:uid="{4991D843-E923-4B2D-A8F4-894AE17D404D}"/>
    <cellStyle name="Output 2 10 2 2 2 3" xfId="29245" xr:uid="{DF504426-74D1-4598-9A65-1A2C1AE1F050}"/>
    <cellStyle name="Output 2 10 2 2 3" xfId="29246" xr:uid="{769F13BE-8150-4041-8E88-F88356D2B8CD}"/>
    <cellStyle name="Output 2 10 2 2 3 2" xfId="29247" xr:uid="{916FA821-6DE0-4E45-80FD-C3A5E2884D4A}"/>
    <cellStyle name="Output 2 10 2 2 4" xfId="29248" xr:uid="{97605C34-E568-49A4-8371-ED34C85902E7}"/>
    <cellStyle name="Output 2 10 2 2 5" xfId="29249" xr:uid="{C43A633F-BB24-4A87-9AF6-6D32B15B3C9C}"/>
    <cellStyle name="Output 2 10 2 2 6" xfId="29250" xr:uid="{95337C98-521C-4BC7-831E-2BC2BDA11C03}"/>
    <cellStyle name="Output 2 10 2 2 7" xfId="29251" xr:uid="{215921C1-CC3D-4659-9391-5B08C963424B}"/>
    <cellStyle name="Output 2 10 2 3" xfId="29252" xr:uid="{D733A948-9ACA-41F7-874A-50D8DAB49D00}"/>
    <cellStyle name="Output 2 10 2 3 2" xfId="29253" xr:uid="{FF6673AE-E267-4E46-A39F-3101B94F10D8}"/>
    <cellStyle name="Output 2 10 2 3 2 2" xfId="29254" xr:uid="{A7F1573B-2C57-48AC-8ADE-2FA9D16E5A88}"/>
    <cellStyle name="Output 2 10 2 3 2 3" xfId="29255" xr:uid="{3F159FE0-C50A-4EAF-BC4A-56F6C83CEF52}"/>
    <cellStyle name="Output 2 10 2 3 3" xfId="29256" xr:uid="{D6200AFF-2B2E-49CD-B439-0A424FB055F9}"/>
    <cellStyle name="Output 2 10 2 3 3 2" xfId="29257" xr:uid="{999B0FCA-77AF-49F3-9B44-C485BA8DEC50}"/>
    <cellStyle name="Output 2 10 2 3 4" xfId="29258" xr:uid="{1345E2C9-57B9-4696-85B2-AB6CA2DE50F8}"/>
    <cellStyle name="Output 2 10 2 3 5" xfId="29259" xr:uid="{E936F2B8-848A-4476-835B-39DF3DEC1D8F}"/>
    <cellStyle name="Output 2 10 2 3 6" xfId="29260" xr:uid="{09D4BABA-12D1-4012-AEA9-979F7671A1FA}"/>
    <cellStyle name="Output 2 10 2 4" xfId="29261" xr:uid="{3C3467E5-9DA6-44C3-8B6F-45BCE44038F4}"/>
    <cellStyle name="Output 2 10 2 4 2" xfId="29262" xr:uid="{D43B31D6-A8D0-4A3B-A27B-D9679BEC5B28}"/>
    <cellStyle name="Output 2 10 2 4 3" xfId="29263" xr:uid="{6DB5332C-A5F7-4DC8-BCB2-7F232214F9D9}"/>
    <cellStyle name="Output 2 10 2 5" xfId="29264" xr:uid="{E6BAACBA-99DF-4AB0-9458-1280C9CE2FB5}"/>
    <cellStyle name="Output 2 10 2 5 2" xfId="29265" xr:uid="{3C109C8D-4DF4-4352-8CDD-1A27CEC40CD2}"/>
    <cellStyle name="Output 2 10 2 5 3" xfId="29266" xr:uid="{B0118FDF-01B5-443B-976D-1CD06D904148}"/>
    <cellStyle name="Output 2 10 2 6" xfId="29267" xr:uid="{AE6BDEE3-9CDB-4C9C-92F3-CF08A127741F}"/>
    <cellStyle name="Output 2 10 2 6 2" xfId="29268" xr:uid="{E3DD1EA1-16A5-4454-A4DB-9596EC7205DD}"/>
    <cellStyle name="Output 2 10 2 6 3" xfId="29269" xr:uid="{5165B280-553B-434B-A210-713D29C6315F}"/>
    <cellStyle name="Output 2 10 2 7" xfId="29270" xr:uid="{8C03A8FA-0C74-4057-A507-BE6A48D52B4B}"/>
    <cellStyle name="Output 2 10 2 7 2" xfId="29271" xr:uid="{A7171E5D-F8CA-4927-8739-2FDE8B87364D}"/>
    <cellStyle name="Output 2 10 2 7 3" xfId="29272" xr:uid="{F0129B58-2942-4BC5-A9F5-3B6C742F8C4C}"/>
    <cellStyle name="Output 2 10 2 8" xfId="29273" xr:uid="{316B0D80-78BD-4D84-B2C2-76C5F6183A2D}"/>
    <cellStyle name="Output 2 10 2 8 2" xfId="29274" xr:uid="{02471815-E0E0-40E4-80DA-F374936BE046}"/>
    <cellStyle name="Output 2 10 2 8 3" xfId="29275" xr:uid="{ECEC8F83-5F9A-46FC-A10E-2516045540C0}"/>
    <cellStyle name="Output 2 10 2 9" xfId="29276" xr:uid="{9E0EE2C3-5EC7-4B63-8CBF-E4E207CECE03}"/>
    <cellStyle name="Output 2 10 2 9 2" xfId="29277" xr:uid="{F55065E1-33DA-48F1-B645-23C459BF3697}"/>
    <cellStyle name="Output 2 10 2 9 3" xfId="29278" xr:uid="{7BBD5093-C7CA-455A-A27C-54EE9F4D73F9}"/>
    <cellStyle name="Output 2 10 3" xfId="29279" xr:uid="{87E618BB-94E7-49E0-B997-4893196C431D}"/>
    <cellStyle name="Output 2 10 3 2" xfId="29280" xr:uid="{7478FB0A-85D4-4E00-A0A8-91DA4F09A683}"/>
    <cellStyle name="Output 2 10 3 2 2" xfId="29281" xr:uid="{495C47B5-076E-4F8B-AE4B-EB12AE83CB59}"/>
    <cellStyle name="Output 2 10 3 3" xfId="29282" xr:uid="{F630D3CA-2091-49AC-85B0-8E3EC6793DEA}"/>
    <cellStyle name="Output 2 10 3 4" xfId="29283" xr:uid="{57D658E3-04BA-4D49-A215-23AE2E465095}"/>
    <cellStyle name="Output 2 10 4" xfId="29284" xr:uid="{497CC268-187B-4E76-99D9-E6D83D89D834}"/>
    <cellStyle name="Output 2 10 4 2" xfId="29285" xr:uid="{2D8BADDD-45B9-44E3-803F-74A3BDCF45C5}"/>
    <cellStyle name="Output 2 10 4 3" xfId="29286" xr:uid="{CBFEFA1D-38E3-4206-9AC2-3CEE9F5496F4}"/>
    <cellStyle name="Output 2 10 5" xfId="29287" xr:uid="{16B4E320-CC6B-4F8C-B171-3098F31BD89F}"/>
    <cellStyle name="Output 2 10 5 2" xfId="29288" xr:uid="{E5971E53-201E-4E08-A72F-499E2CFEE503}"/>
    <cellStyle name="Output 2 10 5 3" xfId="29289" xr:uid="{E317BA37-91F0-4C6C-87B0-0D284E9F64D5}"/>
    <cellStyle name="Output 2 10 6" xfId="29290" xr:uid="{E37D0062-EA03-401F-A626-1BBDB844AAEA}"/>
    <cellStyle name="Output 2 10 6 2" xfId="29291" xr:uid="{B8E4B22F-12C5-40D2-B750-55146009E2D7}"/>
    <cellStyle name="Output 2 10 6 3" xfId="29292" xr:uid="{E6F79074-E5BE-4405-8585-E1F7E98D022D}"/>
    <cellStyle name="Output 2 10 7" xfId="29293" xr:uid="{C704DDD6-9A4F-4AFB-B609-C9B972846D9D}"/>
    <cellStyle name="Output 2 10 7 2" xfId="29294" xr:uid="{A967DE2E-853F-4410-8880-0EF04A45B01D}"/>
    <cellStyle name="Output 2 10 7 3" xfId="29295" xr:uid="{E7C37174-643D-40C6-B4D4-0F1104D5AD93}"/>
    <cellStyle name="Output 2 10 8" xfId="29296" xr:uid="{3F7FD98D-35C2-485C-9572-A691114D9CA4}"/>
    <cellStyle name="Output 2 10 8 2" xfId="29297" xr:uid="{510947AA-07C9-472D-825F-9EA94FE9EB09}"/>
    <cellStyle name="Output 2 10 8 3" xfId="29298" xr:uid="{B9342F3B-EF2B-465F-ABA9-0675ABC22C87}"/>
    <cellStyle name="Output 2 10 9" xfId="29299" xr:uid="{1B93590C-6415-4EFC-ADDB-F9F4F25404F8}"/>
    <cellStyle name="Output 2 10 9 2" xfId="29300" xr:uid="{45A73AAC-C772-449F-9E66-F80AE7522D09}"/>
    <cellStyle name="Output 2 10 9 3" xfId="29301" xr:uid="{4070316E-0EEA-43D7-84FF-793613E0917E}"/>
    <cellStyle name="Output 2 11" xfId="29302" xr:uid="{B77D4FC2-60EE-47EB-ACDD-D665AACB8293}"/>
    <cellStyle name="Output 2 11 10" xfId="29303" xr:uid="{9C2019B3-4FC7-47E5-B5C9-C858F50E736E}"/>
    <cellStyle name="Output 2 11 10 2" xfId="29304" xr:uid="{05E2348F-A654-4FA5-9A33-FCAE5D66B598}"/>
    <cellStyle name="Output 2 11 10 3" xfId="29305" xr:uid="{90D1C076-BA8F-41C1-AEB9-F921A4ED6B72}"/>
    <cellStyle name="Output 2 11 11" xfId="29306" xr:uid="{E82E8522-6A16-4CA2-941B-38E5FEB16915}"/>
    <cellStyle name="Output 2 11 11 2" xfId="29307" xr:uid="{627D0BA3-EF8A-4412-BA29-165EDF15E6B0}"/>
    <cellStyle name="Output 2 11 12" xfId="29308" xr:uid="{E78322A9-8A23-44D3-9FB0-700136E3A30F}"/>
    <cellStyle name="Output 2 11 2" xfId="29309" xr:uid="{244F7B44-306F-4600-8B66-C9F7FA449B9A}"/>
    <cellStyle name="Output 2 11 2 10" xfId="29310" xr:uid="{A2239D06-9BBF-4DF8-9D77-2F57CB888D2B}"/>
    <cellStyle name="Output 2 11 2 10 2" xfId="29311" xr:uid="{51128A4D-9F8F-464E-AA2E-96EEE27B7206}"/>
    <cellStyle name="Output 2 11 2 2" xfId="29312" xr:uid="{21AEF7B8-84BE-4B40-8DD3-8D9E6BD924E3}"/>
    <cellStyle name="Output 2 11 2 2 2" xfId="29313" xr:uid="{5F53CCCB-8D8B-4E7A-BB9B-29DEB473B57C}"/>
    <cellStyle name="Output 2 11 2 2 2 2" xfId="29314" xr:uid="{8B48AF49-467C-4ADF-89E6-88AEBD72F55F}"/>
    <cellStyle name="Output 2 11 2 2 3" xfId="29315" xr:uid="{FA663348-52FC-421B-97DA-1E1A48AE7BFB}"/>
    <cellStyle name="Output 2 11 2 2 4" xfId="29316" xr:uid="{5D753C2E-98BB-440B-B308-F1561BCE28E0}"/>
    <cellStyle name="Output 2 11 2 3" xfId="29317" xr:uid="{295EA888-4571-48B6-8474-416F04825E46}"/>
    <cellStyle name="Output 2 11 2 3 2" xfId="29318" xr:uid="{66158131-C3AB-49B0-8DCB-77CAFB44F5FA}"/>
    <cellStyle name="Output 2 11 2 3 3" xfId="29319" xr:uid="{A82F4513-4961-48A9-8A2B-02A62A281E4A}"/>
    <cellStyle name="Output 2 11 2 4" xfId="29320" xr:uid="{93E6DA09-5D7B-4E22-A971-7DA09F69694E}"/>
    <cellStyle name="Output 2 11 2 4 2" xfId="29321" xr:uid="{4DFBD6D4-643E-41D7-BCF9-EB2FC0DA84A5}"/>
    <cellStyle name="Output 2 11 2 4 3" xfId="29322" xr:uid="{E8C8FB50-0A0D-4D68-8FC7-4C8614EC27CA}"/>
    <cellStyle name="Output 2 11 2 5" xfId="29323" xr:uid="{418B9480-49B1-4E90-8992-A8CADD1DDE33}"/>
    <cellStyle name="Output 2 11 2 5 2" xfId="29324" xr:uid="{F0690D82-542E-4A08-BC1F-9BC3B3D982E5}"/>
    <cellStyle name="Output 2 11 2 5 3" xfId="29325" xr:uid="{AE9AFDB4-8DDC-4EB0-BDE3-88FF47402184}"/>
    <cellStyle name="Output 2 11 2 6" xfId="29326" xr:uid="{18EDF9CD-DDBF-48A1-9DC4-EE4AC49FEEAD}"/>
    <cellStyle name="Output 2 11 2 6 2" xfId="29327" xr:uid="{D4E83B61-6C8E-42EF-AFD9-831F35113B66}"/>
    <cellStyle name="Output 2 11 2 6 3" xfId="29328" xr:uid="{E057A405-B5AF-4DD2-A70D-80C357FA2288}"/>
    <cellStyle name="Output 2 11 2 7" xfId="29329" xr:uid="{8BA219CA-3E56-4F67-8D50-3173D42786D4}"/>
    <cellStyle name="Output 2 11 2 7 2" xfId="29330" xr:uid="{0D39A5B7-E387-45F0-8F93-807097BF0BD8}"/>
    <cellStyle name="Output 2 11 2 7 3" xfId="29331" xr:uid="{69F4F9D2-6CFF-42C3-845E-864D2AF64249}"/>
    <cellStyle name="Output 2 11 2 8" xfId="29332" xr:uid="{D5D6DE9C-173A-4013-86FB-DEDB26145579}"/>
    <cellStyle name="Output 2 11 2 8 2" xfId="29333" xr:uid="{D3FD1D5B-AE2D-4499-96BB-9F840E3BD484}"/>
    <cellStyle name="Output 2 11 2 8 3" xfId="29334" xr:uid="{5ED535E9-820A-4F62-BC08-792FA0223D35}"/>
    <cellStyle name="Output 2 11 2 9" xfId="29335" xr:uid="{30BE065D-8C22-4CDE-AD13-8471117ABE70}"/>
    <cellStyle name="Output 2 11 2 9 2" xfId="29336" xr:uid="{7F2BA370-5EB2-4A86-B151-53D28F3C660E}"/>
    <cellStyle name="Output 2 11 2 9 3" xfId="29337" xr:uid="{468F4511-AD4A-4F1E-A413-DD31DC00C0D9}"/>
    <cellStyle name="Output 2 11 3" xfId="29338" xr:uid="{BE4E294B-9015-40A3-878C-8C34EC29449A}"/>
    <cellStyle name="Output 2 11 3 2" xfId="29339" xr:uid="{6258CB94-366C-447D-B543-CAFBF2EE1591}"/>
    <cellStyle name="Output 2 11 3 3" xfId="29340" xr:uid="{1338C9B7-5C59-4DF1-B001-3AEFC3350F98}"/>
    <cellStyle name="Output 2 11 3 4" xfId="29341" xr:uid="{BC1ED635-185E-402C-9A6F-B9095A090D54}"/>
    <cellStyle name="Output 2 11 4" xfId="29342" xr:uid="{80E0CB03-F2CA-4F72-964D-6FABDDBC5D55}"/>
    <cellStyle name="Output 2 11 4 2" xfId="29343" xr:uid="{9CC0B019-7181-495E-BE28-21A178C1E407}"/>
    <cellStyle name="Output 2 11 4 3" xfId="29344" xr:uid="{5A6FBD57-6B1C-48E7-8FB4-09037D30F2ED}"/>
    <cellStyle name="Output 2 11 5" xfId="29345" xr:uid="{11112302-B115-4A73-A5D9-38ACE1747521}"/>
    <cellStyle name="Output 2 11 5 2" xfId="29346" xr:uid="{AD206832-CE36-4ADF-9097-55D866DBE116}"/>
    <cellStyle name="Output 2 11 5 3" xfId="29347" xr:uid="{A34E2A53-3FF4-4705-A45F-16474305F27B}"/>
    <cellStyle name="Output 2 11 6" xfId="29348" xr:uid="{2A9A443E-008C-414F-BAEA-B3672DFDD3F6}"/>
    <cellStyle name="Output 2 11 6 2" xfId="29349" xr:uid="{4B785DBD-D6E0-4DA1-9EF3-DFF8B61C3A4E}"/>
    <cellStyle name="Output 2 11 6 3" xfId="29350" xr:uid="{76B272CD-DFC3-4F84-801B-7B061A3CEA2D}"/>
    <cellStyle name="Output 2 11 7" xfId="29351" xr:uid="{B2F3C811-624A-4438-BB12-868E359C63CB}"/>
    <cellStyle name="Output 2 11 7 2" xfId="29352" xr:uid="{8D3298CA-0D2D-4EB9-AC13-D6D865DA99AC}"/>
    <cellStyle name="Output 2 11 7 3" xfId="29353" xr:uid="{17B58571-855B-4BD7-B10F-9B62BF1C54DD}"/>
    <cellStyle name="Output 2 11 8" xfId="29354" xr:uid="{0B7A67B6-5E06-43D8-B6C8-29C357813EFB}"/>
    <cellStyle name="Output 2 11 8 2" xfId="29355" xr:uid="{BE9A80C9-5C3E-4382-B21A-8551AD47C874}"/>
    <cellStyle name="Output 2 11 8 3" xfId="29356" xr:uid="{C41AE68E-07F5-4BC2-885F-ED8295E6F0BC}"/>
    <cellStyle name="Output 2 11 9" xfId="29357" xr:uid="{6F99378E-6E5E-49DD-9FFB-293D844A2DDA}"/>
    <cellStyle name="Output 2 11 9 2" xfId="29358" xr:uid="{42477E90-06FF-4E32-A26B-98E458A4DA75}"/>
    <cellStyle name="Output 2 11 9 3" xfId="29359" xr:uid="{C221B749-19BC-4C71-8F6A-418F47CCA9F7}"/>
    <cellStyle name="Output 2 12" xfId="29360" xr:uid="{65213E28-7F4F-4B7E-A3EB-F0F3C57898BB}"/>
    <cellStyle name="Output 2 12 10" xfId="29361" xr:uid="{3B13BEF0-1212-468E-9440-59CAE627B646}"/>
    <cellStyle name="Output 2 12 10 2" xfId="29362" xr:uid="{3009CFD2-C167-4C62-8356-7A26F8B74FAB}"/>
    <cellStyle name="Output 2 12 2" xfId="29363" xr:uid="{F33BA695-1E9C-42CC-9DA0-B573F080851B}"/>
    <cellStyle name="Output 2 12 2 2" xfId="29364" xr:uid="{BE7E9DF0-F135-4DF5-BED2-801FC48E3D51}"/>
    <cellStyle name="Output 2 12 2 2 2" xfId="29365" xr:uid="{3605AFE1-D18E-4C21-AD8D-EB3EF090ADE3}"/>
    <cellStyle name="Output 2 12 2 3" xfId="29366" xr:uid="{1CB4244C-F095-4834-894B-260B20CFD852}"/>
    <cellStyle name="Output 2 12 2 4" xfId="29367" xr:uid="{A15DB96B-0FC1-4130-BC4B-DA5DEADB7090}"/>
    <cellStyle name="Output 2 12 3" xfId="29368" xr:uid="{D3312A29-60F6-4A18-A724-A314914A5A95}"/>
    <cellStyle name="Output 2 12 3 2" xfId="29369" xr:uid="{302D008B-915D-45E6-813D-FA15E3DC3849}"/>
    <cellStyle name="Output 2 12 3 3" xfId="29370" xr:uid="{7C12A91D-2AA8-4FE2-B8A7-C6FB9D432745}"/>
    <cellStyle name="Output 2 12 4" xfId="29371" xr:uid="{8D621B6E-D05F-41DD-B6C6-CC4B9E40AF17}"/>
    <cellStyle name="Output 2 12 4 2" xfId="29372" xr:uid="{6C784347-C93B-40F8-8B58-92B8E89D62D4}"/>
    <cellStyle name="Output 2 12 4 3" xfId="29373" xr:uid="{61C21513-DA94-4827-A00A-4FEA85E0D052}"/>
    <cellStyle name="Output 2 12 5" xfId="29374" xr:uid="{FB6B3298-4953-4E97-880C-FE92F50A4E51}"/>
    <cellStyle name="Output 2 12 5 2" xfId="29375" xr:uid="{B858BA50-097A-4D76-8AC9-EE8400C0CE66}"/>
    <cellStyle name="Output 2 12 5 3" xfId="29376" xr:uid="{1CCF229A-22D9-4C30-9D75-A4A8E5260718}"/>
    <cellStyle name="Output 2 12 6" xfId="29377" xr:uid="{F48857D4-9921-4236-A55B-9897FCDDF18B}"/>
    <cellStyle name="Output 2 12 6 2" xfId="29378" xr:uid="{53BF7F64-7778-4934-9317-A8EC8BCF4E8C}"/>
    <cellStyle name="Output 2 12 6 3" xfId="29379" xr:uid="{5154D970-57C2-4A55-A4CB-51E7805F8460}"/>
    <cellStyle name="Output 2 12 7" xfId="29380" xr:uid="{A088952E-E6CB-4F29-AAC8-8717C6166D77}"/>
    <cellStyle name="Output 2 12 7 2" xfId="29381" xr:uid="{394FABC3-6D22-4B4D-B852-97908423F6EC}"/>
    <cellStyle name="Output 2 12 7 3" xfId="29382" xr:uid="{89B065E1-E258-432A-86F2-7369D67863C4}"/>
    <cellStyle name="Output 2 12 8" xfId="29383" xr:uid="{D484F978-C8E3-4300-AE53-EA8692D35E67}"/>
    <cellStyle name="Output 2 12 8 2" xfId="29384" xr:uid="{2583B2C6-A9BB-49F5-90F6-1C9537B98D92}"/>
    <cellStyle name="Output 2 12 8 3" xfId="29385" xr:uid="{1542BCBE-0061-4ABC-93A3-1E39E7995A21}"/>
    <cellStyle name="Output 2 12 9" xfId="29386" xr:uid="{750F6E64-E044-43C7-AD6E-4B827A4C6CFD}"/>
    <cellStyle name="Output 2 12 9 2" xfId="29387" xr:uid="{EB23334C-7AF2-42F5-82D1-66F452C0F2F0}"/>
    <cellStyle name="Output 2 12 9 3" xfId="29388" xr:uid="{B3DC15DB-593C-4D8D-9C21-F1489CC14F24}"/>
    <cellStyle name="Output 2 13" xfId="29389" xr:uid="{417ECF9A-1E06-4516-B1E6-58BD555D9537}"/>
    <cellStyle name="Output 2 13 2" xfId="29390" xr:uid="{93DC2EFF-89E0-4D99-9A0D-6634DF68C987}"/>
    <cellStyle name="Output 2 13 3" xfId="29391" xr:uid="{E82F8EDF-70A6-4648-95AD-FE976EC88148}"/>
    <cellStyle name="Output 2 13 4" xfId="29392" xr:uid="{1CA87CB7-327C-4F09-8710-3F146E2256A5}"/>
    <cellStyle name="Output 2 14" xfId="29393" xr:uid="{E94DA80E-9377-4FF1-9518-BBCA956D4065}"/>
    <cellStyle name="Output 2 14 2" xfId="29394" xr:uid="{DF032261-1580-4214-9F75-6D440674FB0B}"/>
    <cellStyle name="Output 2 14 3" xfId="29395" xr:uid="{D1AB31A1-A848-4B53-9431-830636BADFAC}"/>
    <cellStyle name="Output 2 15" xfId="29396" xr:uid="{12AB89E5-9DB5-4E1F-9797-875CFFA6D613}"/>
    <cellStyle name="Output 2 15 2" xfId="29397" xr:uid="{921D87C6-2C67-442C-BBD8-377E9BFFFDBD}"/>
    <cellStyle name="Output 2 15 3" xfId="29398" xr:uid="{A32A89B4-B3FD-409D-AA96-7D29553AD759}"/>
    <cellStyle name="Output 2 16" xfId="29399" xr:uid="{17A034EA-97B3-4360-A488-7998789FD043}"/>
    <cellStyle name="Output 2 16 2" xfId="29400" xr:uid="{088CB4D7-99B7-4EE1-BA11-A51BC56B0876}"/>
    <cellStyle name="Output 2 16 3" xfId="29401" xr:uid="{F09B8F3C-1E9D-4CFF-AD46-15A371157867}"/>
    <cellStyle name="Output 2 17" xfId="29402" xr:uid="{A83B063F-4004-4561-8B56-971177D9D53D}"/>
    <cellStyle name="Output 2 17 2" xfId="29403" xr:uid="{7DBA8D84-D56E-4323-B183-3C84B67EF257}"/>
    <cellStyle name="Output 2 17 3" xfId="29404" xr:uid="{C93DD97C-BC55-4666-B83C-92EFD59219FF}"/>
    <cellStyle name="Output 2 18" xfId="29405" xr:uid="{C45491B0-5547-4430-83C6-D214FA1C2E8A}"/>
    <cellStyle name="Output 2 18 2" xfId="29406" xr:uid="{926E990A-D825-4404-9565-EC17E2E869E5}"/>
    <cellStyle name="Output 2 18 3" xfId="29407" xr:uid="{9124DD14-E4A3-4499-BCE1-4CF14ADB0B70}"/>
    <cellStyle name="Output 2 19" xfId="29408" xr:uid="{C2909E34-17C5-4844-A463-670FD9645DD6}"/>
    <cellStyle name="Output 2 19 2" xfId="29409" xr:uid="{420E5195-62CD-4316-A3BC-EDE551022465}"/>
    <cellStyle name="Output 2 19 3" xfId="29410" xr:uid="{791E0B0B-E7B2-48E1-AE98-41FDA9DEA369}"/>
    <cellStyle name="Output 2 2" xfId="29411" xr:uid="{01FA61D8-2071-49D1-ABA1-E8B00688E3D9}"/>
    <cellStyle name="Output 2 2 10" xfId="29412" xr:uid="{E53DE246-0946-44DC-B016-F70DFF610B98}"/>
    <cellStyle name="Output 2 2 10 2" xfId="29413" xr:uid="{A2903607-E2CF-4166-B861-C414260A1CDC}"/>
    <cellStyle name="Output 2 2 10 3" xfId="29414" xr:uid="{206364B3-DC09-4C48-B695-94CC688B2219}"/>
    <cellStyle name="Output 2 2 11" xfId="29415" xr:uid="{3E42651F-DB4D-4FA6-906D-389BEEAC9C96}"/>
    <cellStyle name="Output 2 2 11 2" xfId="29416" xr:uid="{A500C1B8-B7F0-4F27-9794-269D45020B7F}"/>
    <cellStyle name="Output 2 2 12" xfId="29417" xr:uid="{A0BEBFD0-174A-41F8-BDBC-28850B2C62AB}"/>
    <cellStyle name="Output 2 2 13" xfId="42573" xr:uid="{177518EC-C1E0-4DBF-A92C-9C66F5215830}"/>
    <cellStyle name="Output 2 2 2" xfId="29418" xr:uid="{1E8D83E1-BCBA-4890-A9A3-DD99E9FDA688}"/>
    <cellStyle name="Output 2 2 2 10" xfId="29419" xr:uid="{21336BE2-0DAA-40DE-85BE-F8EEEFF6EF7D}"/>
    <cellStyle name="Output 2 2 2 10 2" xfId="29420" xr:uid="{8AE6558F-B80F-48E6-A759-AA1F08D08762}"/>
    <cellStyle name="Output 2 2 2 11" xfId="29421" xr:uid="{18AF5DD3-DCE9-47EF-9A1B-FBF386C39796}"/>
    <cellStyle name="Output 2 2 2 12" xfId="42769" xr:uid="{3624D5EC-A44B-463D-A8D0-D5690924EB2C}"/>
    <cellStyle name="Output 2 2 2 2" xfId="29422" xr:uid="{AA1F770C-390E-455B-9FFB-F0943ABFE14A}"/>
    <cellStyle name="Output 2 2 2 2 2" xfId="29423" xr:uid="{ACA5C7BF-0CE7-4955-BDE3-90640EA5A4F7}"/>
    <cellStyle name="Output 2 2 2 2 2 2" xfId="29424" xr:uid="{A11C7662-296E-47A1-A06D-BC356368B05C}"/>
    <cellStyle name="Output 2 2 2 2 2 3" xfId="29425" xr:uid="{B1251257-3A57-450D-8156-A431699441C3}"/>
    <cellStyle name="Output 2 2 2 2 3" xfId="29426" xr:uid="{E2703F85-DFFC-4431-A6F1-0CDDFB410066}"/>
    <cellStyle name="Output 2 2 2 2 3 2" xfId="29427" xr:uid="{6CC992C3-1C09-4FC3-9DA7-9EEE0EE6AADC}"/>
    <cellStyle name="Output 2 2 2 2 4" xfId="29428" xr:uid="{60D832CF-1918-4974-9951-9160D09523CA}"/>
    <cellStyle name="Output 2 2 2 2 5" xfId="29429" xr:uid="{65BA74A5-10AC-4A3B-AB62-6928FE07403D}"/>
    <cellStyle name="Output 2 2 2 2 6" xfId="29430" xr:uid="{9C7F447A-18C7-4D42-849C-0B2C2DAFDE19}"/>
    <cellStyle name="Output 2 2 2 2 7" xfId="29431" xr:uid="{FBE2F096-6AA9-4FB7-9805-03C355BF5FBC}"/>
    <cellStyle name="Output 2 2 2 3" xfId="29432" xr:uid="{DECEB309-62CD-4F3D-AD55-3B7F835C0D13}"/>
    <cellStyle name="Output 2 2 2 3 2" xfId="29433" xr:uid="{ACFC60D6-C49E-4EFE-AB97-BDC061EE3B0E}"/>
    <cellStyle name="Output 2 2 2 3 2 2" xfId="29434" xr:uid="{12787D12-B90E-4672-A2BE-36C11D96DC8D}"/>
    <cellStyle name="Output 2 2 2 3 2 3" xfId="29435" xr:uid="{8084700A-59A4-4951-9F4F-2051B4CEE85E}"/>
    <cellStyle name="Output 2 2 2 3 3" xfId="29436" xr:uid="{97C6158F-082A-459F-A8AD-962801B2E318}"/>
    <cellStyle name="Output 2 2 2 3 3 2" xfId="29437" xr:uid="{5C5E4FC3-499E-47C8-9359-BDD4C92E583B}"/>
    <cellStyle name="Output 2 2 2 3 4" xfId="29438" xr:uid="{01C06707-0E9A-4488-86BB-3B2C0E6C892E}"/>
    <cellStyle name="Output 2 2 2 3 5" xfId="29439" xr:uid="{EF23052B-3329-4FF4-836F-843EED6214A0}"/>
    <cellStyle name="Output 2 2 2 3 6" xfId="29440" xr:uid="{BE52F1DB-D207-432B-9B23-1C43FF0E405F}"/>
    <cellStyle name="Output 2 2 2 4" xfId="29441" xr:uid="{4F513B77-FDB4-4CE1-B998-F2D684780FAE}"/>
    <cellStyle name="Output 2 2 2 4 2" xfId="29442" xr:uid="{1784A7BD-7C87-415F-8459-9760BC80EE2A}"/>
    <cellStyle name="Output 2 2 2 4 3" xfId="29443" xr:uid="{AF6BCAFA-D9DE-4241-A38A-D0DE21AD09B7}"/>
    <cellStyle name="Output 2 2 2 5" xfId="29444" xr:uid="{8B1CD1B0-0B73-4AE0-B024-5D10ED697C8A}"/>
    <cellStyle name="Output 2 2 2 5 2" xfId="29445" xr:uid="{E3FCFA2F-8A1B-4839-A294-9932A98752BD}"/>
    <cellStyle name="Output 2 2 2 5 3" xfId="29446" xr:uid="{E8957931-7BA5-48C3-A194-AE8D8FF660FD}"/>
    <cellStyle name="Output 2 2 2 6" xfId="29447" xr:uid="{9794A683-8237-420C-9FC9-ACF8B5846400}"/>
    <cellStyle name="Output 2 2 2 6 2" xfId="29448" xr:uid="{E1064F6C-C9BF-4376-ABB6-1E19AA25E201}"/>
    <cellStyle name="Output 2 2 2 6 3" xfId="29449" xr:uid="{F597DD65-77C4-4BD0-A9CD-1016E623A058}"/>
    <cellStyle name="Output 2 2 2 7" xfId="29450" xr:uid="{4451317C-A3D0-4BBA-8EEB-8A386C41392B}"/>
    <cellStyle name="Output 2 2 2 7 2" xfId="29451" xr:uid="{32C6031F-BB1F-4C88-A2B5-8D0FEF2FD44F}"/>
    <cellStyle name="Output 2 2 2 7 3" xfId="29452" xr:uid="{55CA0CA1-211D-4B9D-B446-90DFFF9CBD0F}"/>
    <cellStyle name="Output 2 2 2 8" xfId="29453" xr:uid="{F51ACE3B-7BBA-4DA1-A8CB-9E4643D000DF}"/>
    <cellStyle name="Output 2 2 2 8 2" xfId="29454" xr:uid="{1FCD50BF-C7C1-4EE7-9377-649A53CEC549}"/>
    <cellStyle name="Output 2 2 2 8 3" xfId="29455" xr:uid="{C8C20D08-8526-4362-A607-25A600130CAD}"/>
    <cellStyle name="Output 2 2 2 9" xfId="29456" xr:uid="{213D4F71-A79E-46AF-9D91-BC6492B22084}"/>
    <cellStyle name="Output 2 2 2 9 2" xfId="29457" xr:uid="{0D20C51A-F93F-4E6A-A4C7-951241E666F7}"/>
    <cellStyle name="Output 2 2 2 9 3" xfId="29458" xr:uid="{7B43EE16-8DFF-4212-A469-656F2D2506E8}"/>
    <cellStyle name="Output 2 2 3" xfId="29459" xr:uid="{DC8E37EC-A9E3-4694-BAD6-E55699BEC48A}"/>
    <cellStyle name="Output 2 2 3 2" xfId="29460" xr:uid="{EA6301DF-8C75-4E1C-8B4F-93E3968A0CE7}"/>
    <cellStyle name="Output 2 2 3 2 2" xfId="29461" xr:uid="{F5A6ED1D-27E0-4A38-8E85-5947AD56D9C4}"/>
    <cellStyle name="Output 2 2 3 3" xfId="29462" xr:uid="{91154B49-8E25-4EBC-9388-7E5C362BBB7E}"/>
    <cellStyle name="Output 2 2 3 4" xfId="29463" xr:uid="{B56DDEC8-B462-4BC8-9B5F-C98B8E151993}"/>
    <cellStyle name="Output 2 2 4" xfId="29464" xr:uid="{720A62D4-FE83-4F25-8D48-FE6940B0300E}"/>
    <cellStyle name="Output 2 2 4 2" xfId="29465" xr:uid="{955D38A4-D277-4C40-9E5C-EF74C8B3DA4E}"/>
    <cellStyle name="Output 2 2 4 3" xfId="29466" xr:uid="{05F828F4-49C7-4C2D-92FA-8B391C941CBA}"/>
    <cellStyle name="Output 2 2 5" xfId="29467" xr:uid="{10B742BC-D91F-4CAA-8E0E-AFB982BBD3DD}"/>
    <cellStyle name="Output 2 2 5 2" xfId="29468" xr:uid="{E9D0EACE-23A1-4617-9650-4E6D60B7E23E}"/>
    <cellStyle name="Output 2 2 5 3" xfId="29469" xr:uid="{6E31E59E-CD10-4BBF-97CA-632FB87447A4}"/>
    <cellStyle name="Output 2 2 6" xfId="29470" xr:uid="{3D7094CD-DF46-4C8E-AE00-483A701CD185}"/>
    <cellStyle name="Output 2 2 6 2" xfId="29471" xr:uid="{C3016E86-2B0B-4E85-B070-3BD11E10766C}"/>
    <cellStyle name="Output 2 2 6 3" xfId="29472" xr:uid="{B4A26C8B-581F-48D3-A366-6DAF19E8FF01}"/>
    <cellStyle name="Output 2 2 7" xfId="29473" xr:uid="{59CDC438-ACB7-4CC9-A130-9458750D2DE2}"/>
    <cellStyle name="Output 2 2 7 2" xfId="29474" xr:uid="{57794134-F0EA-4399-99E0-605E250BCF4F}"/>
    <cellStyle name="Output 2 2 7 3" xfId="29475" xr:uid="{CC71CF21-D10B-4C55-A1F5-21403F53846E}"/>
    <cellStyle name="Output 2 2 8" xfId="29476" xr:uid="{15E74FBA-042C-4D70-AED0-FA2202EFF959}"/>
    <cellStyle name="Output 2 2 8 2" xfId="29477" xr:uid="{AE09D8A1-16A1-4A63-AA56-BDE06A7303EF}"/>
    <cellStyle name="Output 2 2 8 3" xfId="29478" xr:uid="{0902E362-ADA7-4E4A-8E01-CD72D61FC7F7}"/>
    <cellStyle name="Output 2 2 9" xfId="29479" xr:uid="{CE6B018C-955D-4ACB-845C-180AD428C75E}"/>
    <cellStyle name="Output 2 2 9 2" xfId="29480" xr:uid="{C85DC127-9BEE-4A44-BD02-1D9BBBBD1B98}"/>
    <cellStyle name="Output 2 2 9 3" xfId="29481" xr:uid="{E98A632E-4DE5-4A40-9414-C60CB77118AF}"/>
    <cellStyle name="Output 2 20" xfId="29482" xr:uid="{DE526B87-4CA1-491E-B73D-26BFF3FE3D34}"/>
    <cellStyle name="Output 2 20 2" xfId="29483" xr:uid="{4218E008-B7A1-4053-9162-A3C5A9B294D2}"/>
    <cellStyle name="Output 2 20 3" xfId="29484" xr:uid="{9FC84C29-311F-4DB9-9049-78B0E81CD41B}"/>
    <cellStyle name="Output 2 21" xfId="29485" xr:uid="{D7A71153-3C6D-43F9-9E43-626369281DD4}"/>
    <cellStyle name="Output 2 21 2" xfId="29486" xr:uid="{AD601603-073F-4FD3-9FA1-B757D877F573}"/>
    <cellStyle name="Output 2 22" xfId="29487" xr:uid="{5FC202D2-B8DC-434C-BB4A-BF15F7EF7768}"/>
    <cellStyle name="Output 2 23" xfId="42280" xr:uid="{07045AF8-6453-41CE-84F1-D0A333ACCD2D}"/>
    <cellStyle name="Output 2 3" xfId="29488" xr:uid="{5B58CD01-4A1A-4CAF-864E-FCEBF8B4EC99}"/>
    <cellStyle name="Output 2 3 10" xfId="29489" xr:uid="{33661F5A-288F-4C06-8311-7BBEE8781833}"/>
    <cellStyle name="Output 2 3 10 2" xfId="29490" xr:uid="{2F067DA3-6BC4-4CB5-8C6A-78AB547976A0}"/>
    <cellStyle name="Output 2 3 10 3" xfId="29491" xr:uid="{3FE9F0D8-0693-424F-9E8A-2549FE01A7E1}"/>
    <cellStyle name="Output 2 3 11" xfId="29492" xr:uid="{83E1C1C0-9025-41C8-A193-FF5880A799E7}"/>
    <cellStyle name="Output 2 3 11 2" xfId="29493" xr:uid="{AFA6C4FE-01AF-4D28-8F9B-385E9347F9E2}"/>
    <cellStyle name="Output 2 3 12" xfId="29494" xr:uid="{617F75B4-23DF-4328-B0D4-7D22FE76BE75}"/>
    <cellStyle name="Output 2 3 13" xfId="42658" xr:uid="{31CBC8DF-1D93-4F85-AEC9-FFAF5FAA0C4D}"/>
    <cellStyle name="Output 2 3 2" xfId="29495" xr:uid="{0579B82A-93A9-46F7-87D7-EF7EFC425A24}"/>
    <cellStyle name="Output 2 3 2 10" xfId="29496" xr:uid="{58556100-88EB-40AE-A875-865A03C1E28A}"/>
    <cellStyle name="Output 2 3 2 10 2" xfId="29497" xr:uid="{BDECAA2F-959A-4EA1-A8D5-AE4C60811EDA}"/>
    <cellStyle name="Output 2 3 2 11" xfId="29498" xr:uid="{E77E4258-5516-4F3B-8AA1-2514BA2D585E}"/>
    <cellStyle name="Output 2 3 2 12" xfId="42862" xr:uid="{47A93D0C-857B-4677-869F-9E6FF2403CF8}"/>
    <cellStyle name="Output 2 3 2 2" xfId="29499" xr:uid="{07F8DF24-3E91-4071-B132-027C59D60594}"/>
    <cellStyle name="Output 2 3 2 2 2" xfId="29500" xr:uid="{43C79388-395A-48F5-A4C7-0D3B59CE5754}"/>
    <cellStyle name="Output 2 3 2 2 2 2" xfId="29501" xr:uid="{C9A41CF6-A354-4D2F-851C-BF8D49C12661}"/>
    <cellStyle name="Output 2 3 2 2 2 3" xfId="29502" xr:uid="{4FDC85E8-36C2-471E-95E5-B57EB40FADE1}"/>
    <cellStyle name="Output 2 3 2 2 3" xfId="29503" xr:uid="{B11375D2-1CD4-4733-8734-14284773698B}"/>
    <cellStyle name="Output 2 3 2 2 3 2" xfId="29504" xr:uid="{FF4E57F0-7F90-4EA8-B581-3F63C0AB3FBD}"/>
    <cellStyle name="Output 2 3 2 2 4" xfId="29505" xr:uid="{F968DA01-7E21-4620-9D28-47B10425B455}"/>
    <cellStyle name="Output 2 3 2 2 5" xfId="29506" xr:uid="{FD5ABB74-C97D-4C94-A3F1-9A1BD0ADBBEC}"/>
    <cellStyle name="Output 2 3 2 2 6" xfId="29507" xr:uid="{6EF9435D-B68F-48E3-9096-98B4F1C81AF6}"/>
    <cellStyle name="Output 2 3 2 2 7" xfId="29508" xr:uid="{5CF83A59-6301-4B25-A441-5549D8A8E5B3}"/>
    <cellStyle name="Output 2 3 2 3" xfId="29509" xr:uid="{FCA0E402-CA42-4728-943B-87510D52BCDD}"/>
    <cellStyle name="Output 2 3 2 3 2" xfId="29510" xr:uid="{712ADF40-ED50-4A84-835F-7D31665199C5}"/>
    <cellStyle name="Output 2 3 2 3 2 2" xfId="29511" xr:uid="{0BCE5B70-F208-4EED-84B8-A2FB4C3EF38B}"/>
    <cellStyle name="Output 2 3 2 3 2 3" xfId="29512" xr:uid="{B223C89D-247C-494F-AC74-31F45B9FC88C}"/>
    <cellStyle name="Output 2 3 2 3 3" xfId="29513" xr:uid="{631A4C38-7ADA-48AE-87D1-226CD5D2B381}"/>
    <cellStyle name="Output 2 3 2 3 3 2" xfId="29514" xr:uid="{8E1255A8-496B-435A-811E-87351E4320A6}"/>
    <cellStyle name="Output 2 3 2 3 4" xfId="29515" xr:uid="{E76FF4FF-C5B7-4925-A0E8-CEC49846AB05}"/>
    <cellStyle name="Output 2 3 2 3 5" xfId="29516" xr:uid="{A92E6BF1-78E0-49D4-AFC1-BAF28BC41742}"/>
    <cellStyle name="Output 2 3 2 3 6" xfId="29517" xr:uid="{045012D8-6D8A-4A31-9DAA-D9A669D4B0B3}"/>
    <cellStyle name="Output 2 3 2 4" xfId="29518" xr:uid="{35CD2462-CB62-41B6-9ED0-B06A138365DB}"/>
    <cellStyle name="Output 2 3 2 4 2" xfId="29519" xr:uid="{53316B07-DBF4-4FF6-B41B-5EF2FCC36ED8}"/>
    <cellStyle name="Output 2 3 2 4 3" xfId="29520" xr:uid="{31DC58D8-1B00-4456-A3A7-173A76EAB9D7}"/>
    <cellStyle name="Output 2 3 2 5" xfId="29521" xr:uid="{F9AB49CA-15FC-4099-A59E-1FE21EC043BD}"/>
    <cellStyle name="Output 2 3 2 5 2" xfId="29522" xr:uid="{797CE2CE-DCC3-43BE-A773-9DE9E95F198D}"/>
    <cellStyle name="Output 2 3 2 5 3" xfId="29523" xr:uid="{8A6DA391-FD05-4B7A-B8BD-AD3AD8A36319}"/>
    <cellStyle name="Output 2 3 2 6" xfId="29524" xr:uid="{267F19D4-B0D6-4AEB-B9EC-E81108721AFF}"/>
    <cellStyle name="Output 2 3 2 6 2" xfId="29525" xr:uid="{3103C139-7990-4F81-9797-FDB8623A37E6}"/>
    <cellStyle name="Output 2 3 2 6 3" xfId="29526" xr:uid="{94797542-44CA-4CF0-BBF4-73F8ADD914FA}"/>
    <cellStyle name="Output 2 3 2 7" xfId="29527" xr:uid="{462545D1-332C-445A-8174-DEA928BFF371}"/>
    <cellStyle name="Output 2 3 2 7 2" xfId="29528" xr:uid="{C588202B-0E44-4754-9F6E-1E30A7CCB832}"/>
    <cellStyle name="Output 2 3 2 7 3" xfId="29529" xr:uid="{A7CA66D1-F756-4BB6-9FC3-19A237D12B32}"/>
    <cellStyle name="Output 2 3 2 8" xfId="29530" xr:uid="{DAB39B9B-FD04-4C8E-B506-ADBAC91F5221}"/>
    <cellStyle name="Output 2 3 2 8 2" xfId="29531" xr:uid="{5186E92D-ECA2-4B44-85DA-D21983D3F972}"/>
    <cellStyle name="Output 2 3 2 8 3" xfId="29532" xr:uid="{03238DE9-11E5-4B78-9602-2303C718AD21}"/>
    <cellStyle name="Output 2 3 2 9" xfId="29533" xr:uid="{62B90CC0-3189-4D9D-A0A9-1A85EA9C18A7}"/>
    <cellStyle name="Output 2 3 2 9 2" xfId="29534" xr:uid="{4739A4F3-9FEA-4C1B-93FE-1E28786D7D0E}"/>
    <cellStyle name="Output 2 3 2 9 3" xfId="29535" xr:uid="{6B091CF8-4D43-4408-9C0D-B372A3897D19}"/>
    <cellStyle name="Output 2 3 3" xfId="29536" xr:uid="{F2DCE43C-52EB-48C2-93DE-F94106EA3E71}"/>
    <cellStyle name="Output 2 3 3 2" xfId="29537" xr:uid="{1042915E-513C-4415-AB8F-C8D29BCBBF2D}"/>
    <cellStyle name="Output 2 3 3 2 2" xfId="29538" xr:uid="{392B1870-FB8D-40E6-8585-6F07C78A8A5E}"/>
    <cellStyle name="Output 2 3 3 3" xfId="29539" xr:uid="{F927A379-B376-4A56-887E-663433A37D03}"/>
    <cellStyle name="Output 2 3 3 4" xfId="29540" xr:uid="{6DA83922-DE69-4B0D-BE00-ECE68276CE4D}"/>
    <cellStyle name="Output 2 3 4" xfId="29541" xr:uid="{666E5879-8780-4A84-B1AA-35BBD74B0BB6}"/>
    <cellStyle name="Output 2 3 4 2" xfId="29542" xr:uid="{83A73714-31EF-43BB-8A07-62EA8B4401C1}"/>
    <cellStyle name="Output 2 3 4 3" xfId="29543" xr:uid="{5181A4CF-173D-475D-9AB4-86F40EB74796}"/>
    <cellStyle name="Output 2 3 5" xfId="29544" xr:uid="{6F3A6304-E8F2-411E-8D70-3CC432CEC0B1}"/>
    <cellStyle name="Output 2 3 5 2" xfId="29545" xr:uid="{C1CEC05A-57B4-4E30-B646-561EA86EEC94}"/>
    <cellStyle name="Output 2 3 5 3" xfId="29546" xr:uid="{02848D09-C65E-4511-806C-B40C7794454E}"/>
    <cellStyle name="Output 2 3 6" xfId="29547" xr:uid="{550A5F76-A771-41E3-AAB9-CC422512EA0D}"/>
    <cellStyle name="Output 2 3 6 2" xfId="29548" xr:uid="{43143EE2-01B3-44C0-8159-AD985509C4FB}"/>
    <cellStyle name="Output 2 3 6 3" xfId="29549" xr:uid="{58AD4D52-A015-44EE-925B-90585D9A9501}"/>
    <cellStyle name="Output 2 3 7" xfId="29550" xr:uid="{BEFBF3C2-EB5F-45E0-BDA3-AD3FF458D993}"/>
    <cellStyle name="Output 2 3 7 2" xfId="29551" xr:uid="{4C553A01-8770-45C7-A077-42FAC7E7A971}"/>
    <cellStyle name="Output 2 3 7 3" xfId="29552" xr:uid="{CFA663C3-9CF6-4908-A54C-2D6C53832773}"/>
    <cellStyle name="Output 2 3 8" xfId="29553" xr:uid="{F032D754-3496-4B82-8E43-C2C1E5ABD5A3}"/>
    <cellStyle name="Output 2 3 8 2" xfId="29554" xr:uid="{F7C4C70C-660F-4655-AD21-5C244C0E3A26}"/>
    <cellStyle name="Output 2 3 8 3" xfId="29555" xr:uid="{67D6A30B-AD51-42AB-BD5D-A77806A96E0C}"/>
    <cellStyle name="Output 2 3 9" xfId="29556" xr:uid="{F113682C-90F5-43D3-A277-1EB855C28045}"/>
    <cellStyle name="Output 2 3 9 2" xfId="29557" xr:uid="{FDA1F6B1-FB68-4F49-9BF8-E7942AEAF050}"/>
    <cellStyle name="Output 2 3 9 3" xfId="29558" xr:uid="{FB1D4825-6401-49B1-9D2C-438539223115}"/>
    <cellStyle name="Output 2 4" xfId="29559" xr:uid="{0D73CA18-7396-4382-B27F-F02F232774AE}"/>
    <cellStyle name="Output 2 4 10" xfId="29560" xr:uid="{571DA1D8-AE02-4324-80D1-8C4C86BC4F24}"/>
    <cellStyle name="Output 2 4 10 2" xfId="29561" xr:uid="{D22E18D9-99FC-4EA9-8570-C726E5B51640}"/>
    <cellStyle name="Output 2 4 10 3" xfId="29562" xr:uid="{279D6CAE-5BCD-473C-B96D-165038F81C2F}"/>
    <cellStyle name="Output 2 4 11" xfId="29563" xr:uid="{5CC7BC50-C755-464C-B45E-4FAE5F20801E}"/>
    <cellStyle name="Output 2 4 11 2" xfId="29564" xr:uid="{58E8149C-E97C-4A9F-8D63-F62B9C579AA3}"/>
    <cellStyle name="Output 2 4 12" xfId="29565" xr:uid="{FBEEB7D3-C881-4B60-9CD5-61FC16D10CD8}"/>
    <cellStyle name="Output 2 4 13" xfId="42680" xr:uid="{5FAB80B0-0329-447B-8E05-D288A163859C}"/>
    <cellStyle name="Output 2 4 2" xfId="29566" xr:uid="{156EBE6E-57B5-4984-AFD4-A570073224B2}"/>
    <cellStyle name="Output 2 4 2 10" xfId="29567" xr:uid="{708C041D-5AE7-4BA7-BBF7-66471DD0307B}"/>
    <cellStyle name="Output 2 4 2 10 2" xfId="29568" xr:uid="{0ED29137-AAB6-4ECA-A9CB-4C47A707C1D5}"/>
    <cellStyle name="Output 2 4 2 11" xfId="29569" xr:uid="{780DF1B1-D852-4E75-80AA-D2D5E6A5793B}"/>
    <cellStyle name="Output 2 4 2 2" xfId="29570" xr:uid="{6FD8D7AD-4A7B-4966-BF60-B96EF68DAA53}"/>
    <cellStyle name="Output 2 4 2 2 2" xfId="29571" xr:uid="{1918A6B7-D4F7-411D-8BB1-2D497B3F7A57}"/>
    <cellStyle name="Output 2 4 2 2 2 2" xfId="29572" xr:uid="{70B8C63C-71BA-4170-971F-7AABEA9F22DA}"/>
    <cellStyle name="Output 2 4 2 2 2 3" xfId="29573" xr:uid="{666D1F99-7080-43EB-8AE7-678787A20DDC}"/>
    <cellStyle name="Output 2 4 2 2 3" xfId="29574" xr:uid="{8E27CB14-4B09-4166-A7EE-76C87FAD20FA}"/>
    <cellStyle name="Output 2 4 2 2 3 2" xfId="29575" xr:uid="{203C630C-20C5-4ED3-B47A-DFCEBBD72182}"/>
    <cellStyle name="Output 2 4 2 2 4" xfId="29576" xr:uid="{AB4AA461-B972-4A0E-9BD9-6DB53AAC0535}"/>
    <cellStyle name="Output 2 4 2 2 5" xfId="29577" xr:uid="{F0B8A9FC-AF8C-4D53-9307-A11842088B5F}"/>
    <cellStyle name="Output 2 4 2 2 6" xfId="29578" xr:uid="{AA18F60F-C2D4-4018-B10A-D2FE62871134}"/>
    <cellStyle name="Output 2 4 2 2 7" xfId="29579" xr:uid="{14DA5039-9A1E-475C-B537-507FF4BC4A96}"/>
    <cellStyle name="Output 2 4 2 3" xfId="29580" xr:uid="{B6A4A758-5608-4E25-9A4A-DB3005AD04F5}"/>
    <cellStyle name="Output 2 4 2 3 2" xfId="29581" xr:uid="{C77BFEDF-EEC9-4D58-BCD8-9C8B5CC96304}"/>
    <cellStyle name="Output 2 4 2 3 2 2" xfId="29582" xr:uid="{6835149D-BF39-4C55-A528-06BE1F08F916}"/>
    <cellStyle name="Output 2 4 2 3 2 3" xfId="29583" xr:uid="{82FC9CD7-9A3C-438C-AFB5-D9065911FB1A}"/>
    <cellStyle name="Output 2 4 2 3 3" xfId="29584" xr:uid="{D02A9FFA-A6D0-4DA9-AB25-E411503F5C1E}"/>
    <cellStyle name="Output 2 4 2 3 3 2" xfId="29585" xr:uid="{03B8A201-BDAC-4C80-8BC9-D251DE9731BB}"/>
    <cellStyle name="Output 2 4 2 3 4" xfId="29586" xr:uid="{3BC77C75-1D35-4AF7-9EFA-DB5313EB6CD4}"/>
    <cellStyle name="Output 2 4 2 3 5" xfId="29587" xr:uid="{1B54C887-46DC-45B7-B59C-9418EFD52636}"/>
    <cellStyle name="Output 2 4 2 3 6" xfId="29588" xr:uid="{3D2E3981-2C98-45E9-8B2D-747816768831}"/>
    <cellStyle name="Output 2 4 2 4" xfId="29589" xr:uid="{4E451FBC-7FE8-4D78-956B-A9F9686D538C}"/>
    <cellStyle name="Output 2 4 2 4 2" xfId="29590" xr:uid="{27497271-3CB9-434D-9C59-5784DD9E51BF}"/>
    <cellStyle name="Output 2 4 2 4 3" xfId="29591" xr:uid="{D25AEDCD-E807-484F-A953-344B397895F0}"/>
    <cellStyle name="Output 2 4 2 5" xfId="29592" xr:uid="{6E0B7621-270E-4FF1-B32F-8DD8CA31DCB3}"/>
    <cellStyle name="Output 2 4 2 5 2" xfId="29593" xr:uid="{CA5B9AAF-FD21-48B7-9EFD-3DE8A1D31379}"/>
    <cellStyle name="Output 2 4 2 5 3" xfId="29594" xr:uid="{3DF0317C-1F58-45A5-9EB0-67DCD820DB4D}"/>
    <cellStyle name="Output 2 4 2 6" xfId="29595" xr:uid="{584194FE-F7DF-481A-B761-BAC2F5835F97}"/>
    <cellStyle name="Output 2 4 2 6 2" xfId="29596" xr:uid="{0EA63C65-0F05-4627-8FC4-B9A8DE2C7821}"/>
    <cellStyle name="Output 2 4 2 6 3" xfId="29597" xr:uid="{222EC19F-73FF-4476-AED2-BDA915786D19}"/>
    <cellStyle name="Output 2 4 2 7" xfId="29598" xr:uid="{54B31066-AA9B-4C4E-8371-95F5FDD0974D}"/>
    <cellStyle name="Output 2 4 2 7 2" xfId="29599" xr:uid="{EC6F5F55-3DA6-4030-A887-0970821F3664}"/>
    <cellStyle name="Output 2 4 2 7 3" xfId="29600" xr:uid="{87F1F781-92E2-4C40-835F-773022B82DC7}"/>
    <cellStyle name="Output 2 4 2 8" xfId="29601" xr:uid="{43A7A4AB-06E0-48E2-884E-E0DF2C4866AA}"/>
    <cellStyle name="Output 2 4 2 8 2" xfId="29602" xr:uid="{3DAB28F0-F853-48C5-BF26-3910ABF4367B}"/>
    <cellStyle name="Output 2 4 2 8 3" xfId="29603" xr:uid="{D291438A-5692-4378-A3EB-F23AD8EBA4D5}"/>
    <cellStyle name="Output 2 4 2 9" xfId="29604" xr:uid="{A124928C-DFF2-4403-9D7B-BBD08CC09772}"/>
    <cellStyle name="Output 2 4 2 9 2" xfId="29605" xr:uid="{98FC9AA3-A803-44D1-ACB4-7E27F5C58925}"/>
    <cellStyle name="Output 2 4 2 9 3" xfId="29606" xr:uid="{343E1BC2-B8C4-4075-AB4C-E108D777F67C}"/>
    <cellStyle name="Output 2 4 3" xfId="29607" xr:uid="{3D6990BA-3719-453D-83E8-2015BB106BA2}"/>
    <cellStyle name="Output 2 4 3 2" xfId="29608" xr:uid="{0C0D2CC4-64B8-4E20-AADA-073C345915F2}"/>
    <cellStyle name="Output 2 4 3 2 2" xfId="29609" xr:uid="{C8D130DB-98E8-44DB-8C6D-75E7D169CA3B}"/>
    <cellStyle name="Output 2 4 3 3" xfId="29610" xr:uid="{94D1D02C-E713-45DB-AA6F-6EC9E8CEDDF4}"/>
    <cellStyle name="Output 2 4 3 4" xfId="29611" xr:uid="{7FB6079E-005A-4A65-9E9C-C678A17AD25F}"/>
    <cellStyle name="Output 2 4 4" xfId="29612" xr:uid="{DA371493-9838-4098-8FE1-95AA609EA707}"/>
    <cellStyle name="Output 2 4 4 2" xfId="29613" xr:uid="{DCA05F7D-01B2-466E-9F17-1F14C2DA9877}"/>
    <cellStyle name="Output 2 4 4 3" xfId="29614" xr:uid="{02B4624A-920A-4B46-B83D-3CF9B2CBAFC1}"/>
    <cellStyle name="Output 2 4 5" xfId="29615" xr:uid="{07313D70-9DAB-401B-8887-7D2644DC96D9}"/>
    <cellStyle name="Output 2 4 5 2" xfId="29616" xr:uid="{1459FAC6-E247-4312-8478-65F7F5C36743}"/>
    <cellStyle name="Output 2 4 5 3" xfId="29617" xr:uid="{1128D2A6-4332-4AE8-99B6-4A9549235B0E}"/>
    <cellStyle name="Output 2 4 6" xfId="29618" xr:uid="{A65BDB56-D290-44AC-A869-44CF3A62BBDB}"/>
    <cellStyle name="Output 2 4 6 2" xfId="29619" xr:uid="{9495113B-7A71-4B66-BD7A-A2BBB73FFEA7}"/>
    <cellStyle name="Output 2 4 6 3" xfId="29620" xr:uid="{9F77BD5C-89BA-4C71-BFD6-084737314657}"/>
    <cellStyle name="Output 2 4 7" xfId="29621" xr:uid="{464BA7AA-0D22-42D4-96A5-F2F9DD4E1513}"/>
    <cellStyle name="Output 2 4 7 2" xfId="29622" xr:uid="{AB3C23BC-8C2F-402C-8A55-433B546D1192}"/>
    <cellStyle name="Output 2 4 7 3" xfId="29623" xr:uid="{78C2F6B4-BACA-4C77-9C7E-1451D41D83A2}"/>
    <cellStyle name="Output 2 4 8" xfId="29624" xr:uid="{CD7FEDEE-C3D2-4605-B477-BAE4BE106874}"/>
    <cellStyle name="Output 2 4 8 2" xfId="29625" xr:uid="{784682F6-9670-4A79-8C33-AD1592024AC0}"/>
    <cellStyle name="Output 2 4 8 3" xfId="29626" xr:uid="{0BCC6ED1-6F5A-4F66-86FB-D649FCFCC3EA}"/>
    <cellStyle name="Output 2 4 9" xfId="29627" xr:uid="{FA4C53E6-A19D-4690-88E3-BCD33F4DB1C5}"/>
    <cellStyle name="Output 2 4 9 2" xfId="29628" xr:uid="{4F68DA52-FFE9-4D78-A721-D6A88DE0096F}"/>
    <cellStyle name="Output 2 4 9 3" xfId="29629" xr:uid="{A4BB4FB6-B98E-4D2F-9C33-6A429B1E15D5}"/>
    <cellStyle name="Output 2 5" xfId="29630" xr:uid="{40D2CA8C-72CD-45F8-AA1D-953A1A34290A}"/>
    <cellStyle name="Output 2 5 10" xfId="29631" xr:uid="{11FB9743-0B24-4275-B262-D32BB3F37906}"/>
    <cellStyle name="Output 2 5 10 2" xfId="29632" xr:uid="{1D690770-B2CF-4DEE-8E28-94A01989AAAD}"/>
    <cellStyle name="Output 2 5 10 3" xfId="29633" xr:uid="{1F532068-DA19-4C90-A33A-E2B6FF1DA63C}"/>
    <cellStyle name="Output 2 5 11" xfId="29634" xr:uid="{D714D229-D7D5-46C9-922D-9B342E210BD0}"/>
    <cellStyle name="Output 2 5 11 2" xfId="29635" xr:uid="{979A3382-F430-4B1C-B7D9-0C6351F367DF}"/>
    <cellStyle name="Output 2 5 12" xfId="29636" xr:uid="{797DBE6D-FFA4-419F-B9EB-18D70A83CA5B}"/>
    <cellStyle name="Output 2 5 2" xfId="29637" xr:uid="{3985594B-CE65-4ECA-B330-6B3C375A6F46}"/>
    <cellStyle name="Output 2 5 2 10" xfId="29638" xr:uid="{4580CC70-900C-430D-A9D7-BA9491EDDE68}"/>
    <cellStyle name="Output 2 5 2 10 2" xfId="29639" xr:uid="{46217270-2B54-4D84-B9D9-3F19D5AD9B15}"/>
    <cellStyle name="Output 2 5 2 11" xfId="29640" xr:uid="{7865BB56-5D0D-4C12-9A9C-F4A926F43D52}"/>
    <cellStyle name="Output 2 5 2 2" xfId="29641" xr:uid="{21B2E87C-026D-41AA-B542-507D01065829}"/>
    <cellStyle name="Output 2 5 2 2 2" xfId="29642" xr:uid="{2E1032E8-801C-4095-9000-DB48C1F1C837}"/>
    <cellStyle name="Output 2 5 2 2 2 2" xfId="29643" xr:uid="{923EF7B2-4418-4A90-A2C5-EECAF72CCD58}"/>
    <cellStyle name="Output 2 5 2 2 2 3" xfId="29644" xr:uid="{602EDFBB-C5F0-417B-917D-6F981C1628B1}"/>
    <cellStyle name="Output 2 5 2 2 3" xfId="29645" xr:uid="{01A98594-33FF-4217-9E65-19ADEDE39F39}"/>
    <cellStyle name="Output 2 5 2 2 3 2" xfId="29646" xr:uid="{808A9950-1180-4AD9-A127-5CA3A971F63F}"/>
    <cellStyle name="Output 2 5 2 2 4" xfId="29647" xr:uid="{D31D33BE-A424-4C0F-AA1C-CD8756FF1303}"/>
    <cellStyle name="Output 2 5 2 2 5" xfId="29648" xr:uid="{8183612D-10EC-4D2B-BC4B-F9A91B4A2FCC}"/>
    <cellStyle name="Output 2 5 2 2 6" xfId="29649" xr:uid="{7295463B-367C-4E03-89F9-95E4638A02A3}"/>
    <cellStyle name="Output 2 5 2 2 7" xfId="29650" xr:uid="{21D77415-2DF1-4769-8F11-9F6EA7CD4EE7}"/>
    <cellStyle name="Output 2 5 2 3" xfId="29651" xr:uid="{96DEC739-0B56-4228-95B1-67ECFAEEA23B}"/>
    <cellStyle name="Output 2 5 2 3 2" xfId="29652" xr:uid="{B448F194-AE87-48B2-A475-5474C3A8EEFF}"/>
    <cellStyle name="Output 2 5 2 3 2 2" xfId="29653" xr:uid="{8E1FE718-91ED-40E3-A76F-7B026F3D5540}"/>
    <cellStyle name="Output 2 5 2 3 2 3" xfId="29654" xr:uid="{BCE35F1B-A4C5-4CA6-A9C8-0C7E423EAC4B}"/>
    <cellStyle name="Output 2 5 2 3 3" xfId="29655" xr:uid="{2FEB7270-5867-493E-AC21-1772D8F6FD9B}"/>
    <cellStyle name="Output 2 5 2 3 3 2" xfId="29656" xr:uid="{CBC473E6-8C74-4050-A2C4-0BC180297A40}"/>
    <cellStyle name="Output 2 5 2 3 4" xfId="29657" xr:uid="{3E3BD212-813D-4EB2-88B4-51385DBD1FE2}"/>
    <cellStyle name="Output 2 5 2 3 5" xfId="29658" xr:uid="{1C8EE7B1-1EE2-4BBD-8899-7861F27E1419}"/>
    <cellStyle name="Output 2 5 2 3 6" xfId="29659" xr:uid="{DAAC3A0F-26AB-4286-8374-1F925403F4D2}"/>
    <cellStyle name="Output 2 5 2 4" xfId="29660" xr:uid="{57FF40F6-241B-4B4C-862F-0AE689C3E88A}"/>
    <cellStyle name="Output 2 5 2 4 2" xfId="29661" xr:uid="{23604C0D-0D32-4ABD-9D81-7E65E7C3130D}"/>
    <cellStyle name="Output 2 5 2 4 3" xfId="29662" xr:uid="{146A1920-7E7E-4313-9E7C-A1F7126D3FA3}"/>
    <cellStyle name="Output 2 5 2 5" xfId="29663" xr:uid="{571561E8-8CBB-4151-89B2-25A0DC3AECBE}"/>
    <cellStyle name="Output 2 5 2 5 2" xfId="29664" xr:uid="{D9E0C2A7-D174-4473-BA08-65D414849021}"/>
    <cellStyle name="Output 2 5 2 5 3" xfId="29665" xr:uid="{94E98BD8-7852-4020-AF07-D86DA4310D3F}"/>
    <cellStyle name="Output 2 5 2 6" xfId="29666" xr:uid="{16E00FED-22D4-4699-B688-ABC40E10DCAE}"/>
    <cellStyle name="Output 2 5 2 6 2" xfId="29667" xr:uid="{92E5B9D0-4B57-4EDE-B85C-1CF3A2834118}"/>
    <cellStyle name="Output 2 5 2 6 3" xfId="29668" xr:uid="{20FB824A-A792-4B8E-BFBC-20621FE3F53D}"/>
    <cellStyle name="Output 2 5 2 7" xfId="29669" xr:uid="{67BE7DA0-14D5-4B22-B20D-41E231D1DF49}"/>
    <cellStyle name="Output 2 5 2 7 2" xfId="29670" xr:uid="{6F9FF757-191E-45CB-A234-8882D0CCFD26}"/>
    <cellStyle name="Output 2 5 2 7 3" xfId="29671" xr:uid="{872C4317-D396-4302-AC2B-61CF8A2AA0B5}"/>
    <cellStyle name="Output 2 5 2 8" xfId="29672" xr:uid="{00634900-1FA8-464A-9FC4-9967874E6319}"/>
    <cellStyle name="Output 2 5 2 8 2" xfId="29673" xr:uid="{0C478571-8048-4396-8E74-F075061E24A1}"/>
    <cellStyle name="Output 2 5 2 8 3" xfId="29674" xr:uid="{234DBCD3-8DE2-4C2B-96B7-4BD6A2CF4AF9}"/>
    <cellStyle name="Output 2 5 2 9" xfId="29675" xr:uid="{01FBD047-E0DD-4410-A272-FB1CB9C4BCCE}"/>
    <cellStyle name="Output 2 5 2 9 2" xfId="29676" xr:uid="{AD210636-25C4-4052-BF73-C0A8921729F7}"/>
    <cellStyle name="Output 2 5 2 9 3" xfId="29677" xr:uid="{CC9A4469-F346-457E-A119-A3B1A739D500}"/>
    <cellStyle name="Output 2 5 3" xfId="29678" xr:uid="{3284AD46-DEB1-46F4-BA1F-156E6F4F9FF6}"/>
    <cellStyle name="Output 2 5 3 2" xfId="29679" xr:uid="{3729CA36-3DC1-420E-9B27-09CCF6D3F910}"/>
    <cellStyle name="Output 2 5 3 2 2" xfId="29680" xr:uid="{13785E5F-0234-4AD5-8DCE-1F93916E8D80}"/>
    <cellStyle name="Output 2 5 3 3" xfId="29681" xr:uid="{BF43E5ED-A19C-41C5-85ED-583EFFA2EB82}"/>
    <cellStyle name="Output 2 5 3 4" xfId="29682" xr:uid="{7BA77D36-A797-48A1-9044-87D9250BE12F}"/>
    <cellStyle name="Output 2 5 4" xfId="29683" xr:uid="{48529051-E36E-4C93-8AE2-85245207951F}"/>
    <cellStyle name="Output 2 5 4 2" xfId="29684" xr:uid="{29FA082D-E78C-492E-A964-97055DA35C7A}"/>
    <cellStyle name="Output 2 5 4 3" xfId="29685" xr:uid="{73E15A11-4F78-4F79-920F-CFF5E7159745}"/>
    <cellStyle name="Output 2 5 5" xfId="29686" xr:uid="{E530AE9E-F876-4402-BA09-8C7C02BF49D3}"/>
    <cellStyle name="Output 2 5 5 2" xfId="29687" xr:uid="{EC4B1834-DA28-4355-899D-F616F9A622F8}"/>
    <cellStyle name="Output 2 5 5 3" xfId="29688" xr:uid="{74A7F268-E964-421C-AE54-9C2B152E4728}"/>
    <cellStyle name="Output 2 5 6" xfId="29689" xr:uid="{04B23CB1-93AF-4D74-953B-3DBB17B29362}"/>
    <cellStyle name="Output 2 5 6 2" xfId="29690" xr:uid="{62F53B1F-DF12-4F32-AFA6-401B818D9A82}"/>
    <cellStyle name="Output 2 5 6 3" xfId="29691" xr:uid="{7E21817A-524B-4DAE-936F-BFCC6F51421C}"/>
    <cellStyle name="Output 2 5 7" xfId="29692" xr:uid="{E9336ADE-6384-446E-AC0B-82CA45F88560}"/>
    <cellStyle name="Output 2 5 7 2" xfId="29693" xr:uid="{6AB3F958-DBCB-46B4-B787-3FA90D760CC5}"/>
    <cellStyle name="Output 2 5 7 3" xfId="29694" xr:uid="{B69876D3-C46D-4F2E-BD03-2D26C35CA729}"/>
    <cellStyle name="Output 2 5 8" xfId="29695" xr:uid="{FCD25998-64AB-4DCF-ACD6-64244275248D}"/>
    <cellStyle name="Output 2 5 8 2" xfId="29696" xr:uid="{4DCE35FA-9F93-4BDF-9635-2ACE6BB93D79}"/>
    <cellStyle name="Output 2 5 8 3" xfId="29697" xr:uid="{97948EE2-F37A-4B9B-9FAA-2368BE4CEA0F}"/>
    <cellStyle name="Output 2 5 9" xfId="29698" xr:uid="{E20FBCA3-A675-42B9-91FA-8D300E6295E8}"/>
    <cellStyle name="Output 2 5 9 2" xfId="29699" xr:uid="{5E6CFA6E-1993-4455-AD0F-246B9DEAEB10}"/>
    <cellStyle name="Output 2 5 9 3" xfId="29700" xr:uid="{15C329C8-6AD0-4B96-A7F6-61DCED89B1FC}"/>
    <cellStyle name="Output 2 6" xfId="29701" xr:uid="{B523CAE7-CC28-4896-BCBA-E788B162341C}"/>
    <cellStyle name="Output 2 6 10" xfId="29702" xr:uid="{8EF02305-638F-43EE-A206-2157EBA0058E}"/>
    <cellStyle name="Output 2 6 10 2" xfId="29703" xr:uid="{6DCA9D94-1A54-43EB-9193-F49EED1813F2}"/>
    <cellStyle name="Output 2 6 10 3" xfId="29704" xr:uid="{44641DF7-650B-4BDE-8028-F71E6611E63A}"/>
    <cellStyle name="Output 2 6 11" xfId="29705" xr:uid="{E92074B7-9452-4520-9C8D-4FCD077719AA}"/>
    <cellStyle name="Output 2 6 11 2" xfId="29706" xr:uid="{8808467E-F435-4964-9672-DAB7F7ED87B6}"/>
    <cellStyle name="Output 2 6 12" xfId="29707" xr:uid="{6C2FFCA9-B4A2-40A8-BD76-ECD3228B5BA8}"/>
    <cellStyle name="Output 2 6 2" xfId="29708" xr:uid="{F1182010-DA36-4160-A159-074B186172E6}"/>
    <cellStyle name="Output 2 6 2 10" xfId="29709" xr:uid="{CDF6A9E7-EEB8-4DC3-A2A1-16A2409101EB}"/>
    <cellStyle name="Output 2 6 2 10 2" xfId="29710" xr:uid="{4F75D46F-478F-4F21-BA4A-AB37C9D2CDFA}"/>
    <cellStyle name="Output 2 6 2 11" xfId="29711" xr:uid="{F4FE128E-716B-42FF-88F8-7B126B5CC71F}"/>
    <cellStyle name="Output 2 6 2 2" xfId="29712" xr:uid="{412143A8-803D-4249-89BD-C9C89617A0BF}"/>
    <cellStyle name="Output 2 6 2 2 2" xfId="29713" xr:uid="{C5CC5EEF-CE64-4C16-8DB9-13E286F85D4D}"/>
    <cellStyle name="Output 2 6 2 2 2 2" xfId="29714" xr:uid="{CE1D9DA9-C330-46B6-A107-26A10FFBC450}"/>
    <cellStyle name="Output 2 6 2 2 2 3" xfId="29715" xr:uid="{C80B144B-6844-4B6A-8394-960F9A820818}"/>
    <cellStyle name="Output 2 6 2 2 3" xfId="29716" xr:uid="{1E285A15-681C-4D6E-BCAA-8B69EE4A48E2}"/>
    <cellStyle name="Output 2 6 2 2 3 2" xfId="29717" xr:uid="{F8E82F54-53A6-43AB-BD35-D57EF3B41D38}"/>
    <cellStyle name="Output 2 6 2 2 4" xfId="29718" xr:uid="{75363016-98D9-4EC0-AD87-FEE7E5C846D8}"/>
    <cellStyle name="Output 2 6 2 2 5" xfId="29719" xr:uid="{5B6C0EB5-888A-48BC-97A7-A7870D9B3068}"/>
    <cellStyle name="Output 2 6 2 2 6" xfId="29720" xr:uid="{5FDE9DE2-C75B-48A6-AD26-D156732E807A}"/>
    <cellStyle name="Output 2 6 2 2 7" xfId="29721" xr:uid="{473EAD0D-A2B6-4A94-863D-6F86BE6BFF97}"/>
    <cellStyle name="Output 2 6 2 3" xfId="29722" xr:uid="{C92ED724-20CE-4711-9B4E-6823FD1DFE69}"/>
    <cellStyle name="Output 2 6 2 3 2" xfId="29723" xr:uid="{CC85DB46-7A17-4793-8A7C-AD063918E39F}"/>
    <cellStyle name="Output 2 6 2 3 2 2" xfId="29724" xr:uid="{DA7CC4E8-3AAA-452E-AC46-F217EE33E589}"/>
    <cellStyle name="Output 2 6 2 3 2 3" xfId="29725" xr:uid="{1530D386-E40C-487C-ACB3-B720B67B3CEE}"/>
    <cellStyle name="Output 2 6 2 3 3" xfId="29726" xr:uid="{CCEDADCC-4975-42F3-A5A3-B2281C67358C}"/>
    <cellStyle name="Output 2 6 2 3 3 2" xfId="29727" xr:uid="{CA3D6980-5553-43D0-8C9E-7A0A2EFC0434}"/>
    <cellStyle name="Output 2 6 2 3 4" xfId="29728" xr:uid="{6BE30260-DD2A-4742-B69D-C5B8CAF107E9}"/>
    <cellStyle name="Output 2 6 2 3 5" xfId="29729" xr:uid="{5E698D57-503B-4A94-8A73-7AF11086BD1D}"/>
    <cellStyle name="Output 2 6 2 3 6" xfId="29730" xr:uid="{0AC75179-A78F-4B8D-8299-4E4E09DB73C9}"/>
    <cellStyle name="Output 2 6 2 4" xfId="29731" xr:uid="{44D6E2D5-8840-4E37-AB16-DEFFD8C20A66}"/>
    <cellStyle name="Output 2 6 2 4 2" xfId="29732" xr:uid="{B2A8B665-111E-42A8-8F24-9E06FA31F99B}"/>
    <cellStyle name="Output 2 6 2 4 3" xfId="29733" xr:uid="{BE76027E-E4B3-40D8-A9E1-3E69829C77D4}"/>
    <cellStyle name="Output 2 6 2 5" xfId="29734" xr:uid="{09BB5F2B-8217-416F-ACAE-1590ACA04BE0}"/>
    <cellStyle name="Output 2 6 2 5 2" xfId="29735" xr:uid="{378B35CB-62B3-41C5-A3F9-0692334DB4DB}"/>
    <cellStyle name="Output 2 6 2 5 3" xfId="29736" xr:uid="{1CE55D59-C713-4135-9446-4928E1C632BE}"/>
    <cellStyle name="Output 2 6 2 6" xfId="29737" xr:uid="{A3948D45-0793-46F2-8668-912743717744}"/>
    <cellStyle name="Output 2 6 2 6 2" xfId="29738" xr:uid="{AA82BD48-DEC3-430E-B8EF-936AE4BF3A90}"/>
    <cellStyle name="Output 2 6 2 6 3" xfId="29739" xr:uid="{7A1B79CE-B90A-4721-BF75-BE0EBD60E169}"/>
    <cellStyle name="Output 2 6 2 7" xfId="29740" xr:uid="{113258D5-FD4B-453F-8F7E-3FBAE5D94440}"/>
    <cellStyle name="Output 2 6 2 7 2" xfId="29741" xr:uid="{AA9261DB-FEB9-4DB7-976F-3FA03B9C94F3}"/>
    <cellStyle name="Output 2 6 2 7 3" xfId="29742" xr:uid="{1F876EB4-9AAC-492D-A42A-93A71EAA7C96}"/>
    <cellStyle name="Output 2 6 2 8" xfId="29743" xr:uid="{25102EDB-1593-4972-B998-54632BA719FE}"/>
    <cellStyle name="Output 2 6 2 8 2" xfId="29744" xr:uid="{3ED9E105-5E41-4A58-9745-1B927A062E42}"/>
    <cellStyle name="Output 2 6 2 8 3" xfId="29745" xr:uid="{8EBE3E43-E078-401C-A7F3-AB7270CCFBCD}"/>
    <cellStyle name="Output 2 6 2 9" xfId="29746" xr:uid="{92B753EE-1CF7-4717-93AB-EDE329D09848}"/>
    <cellStyle name="Output 2 6 2 9 2" xfId="29747" xr:uid="{15F557DF-E2AD-448A-BE57-FEC90948B895}"/>
    <cellStyle name="Output 2 6 2 9 3" xfId="29748" xr:uid="{287653D3-A5B2-4327-868F-40AED23C07A3}"/>
    <cellStyle name="Output 2 6 3" xfId="29749" xr:uid="{FCCB71F0-46AA-4C43-8E89-D3ED8D9B491C}"/>
    <cellStyle name="Output 2 6 3 2" xfId="29750" xr:uid="{3C1700D0-D5A1-47B9-9E41-0077755AB91C}"/>
    <cellStyle name="Output 2 6 3 2 2" xfId="29751" xr:uid="{7A763A0E-80A7-4D67-8B82-12EA6A014410}"/>
    <cellStyle name="Output 2 6 3 3" xfId="29752" xr:uid="{C4FC4874-6843-4A37-89E9-55DC4A0AD462}"/>
    <cellStyle name="Output 2 6 3 4" xfId="29753" xr:uid="{6C12C08B-A5CF-41B2-95EB-FD06B48A2DC5}"/>
    <cellStyle name="Output 2 6 4" xfId="29754" xr:uid="{51F512DD-0A63-41B9-AAE6-1CC33A9E7B06}"/>
    <cellStyle name="Output 2 6 4 2" xfId="29755" xr:uid="{D4CABC39-9E4B-4B70-9D7A-69EC07E7BDC1}"/>
    <cellStyle name="Output 2 6 4 3" xfId="29756" xr:uid="{48B1C69E-A887-4DEA-ABD7-546F334AA286}"/>
    <cellStyle name="Output 2 6 5" xfId="29757" xr:uid="{45327FAA-12A9-4ED4-B3EC-F49FDB8AD268}"/>
    <cellStyle name="Output 2 6 5 2" xfId="29758" xr:uid="{829CF5AA-158C-4ABE-95A8-60AA41EC9FD2}"/>
    <cellStyle name="Output 2 6 5 3" xfId="29759" xr:uid="{2B64FCE9-D058-4285-8D0A-AB359A7B3210}"/>
    <cellStyle name="Output 2 6 6" xfId="29760" xr:uid="{C4776CDF-9954-40F8-8F52-59EF960220F9}"/>
    <cellStyle name="Output 2 6 6 2" xfId="29761" xr:uid="{0891068D-C5B3-494F-950F-6F8EF0B72EF9}"/>
    <cellStyle name="Output 2 6 6 3" xfId="29762" xr:uid="{04ECA62A-B3E0-4EBC-B77B-6AC86D6C4C26}"/>
    <cellStyle name="Output 2 6 7" xfId="29763" xr:uid="{D17042AD-1055-4900-A1BC-66C2FF4FA200}"/>
    <cellStyle name="Output 2 6 7 2" xfId="29764" xr:uid="{1D61B16B-79FA-42F8-90AC-E1580D3BBB2F}"/>
    <cellStyle name="Output 2 6 7 3" xfId="29765" xr:uid="{F77A1237-A273-4CA5-AD60-87BED5F14376}"/>
    <cellStyle name="Output 2 6 8" xfId="29766" xr:uid="{E2BDE3D9-554C-43FB-AF96-B1C4D36A5C6D}"/>
    <cellStyle name="Output 2 6 8 2" xfId="29767" xr:uid="{CE5A4C68-B1FA-4EB8-B462-70A367E21B3E}"/>
    <cellStyle name="Output 2 6 8 3" xfId="29768" xr:uid="{03F8DB9D-9B20-44E4-91A5-086804EC9905}"/>
    <cellStyle name="Output 2 6 9" xfId="29769" xr:uid="{EDE320BD-210A-4264-A06C-D560625181C4}"/>
    <cellStyle name="Output 2 6 9 2" xfId="29770" xr:uid="{6AB5B12B-375B-4ACA-A840-8044EB6CC3E0}"/>
    <cellStyle name="Output 2 6 9 3" xfId="29771" xr:uid="{6C0C6007-795A-4B5D-AA33-6DA84D72062F}"/>
    <cellStyle name="Output 2 7" xfId="29772" xr:uid="{B5D73D39-886D-424F-8607-0AD592D8247C}"/>
    <cellStyle name="Output 2 7 10" xfId="29773" xr:uid="{B9477D46-A9B5-41E6-B44C-549DB50DABFE}"/>
    <cellStyle name="Output 2 7 10 2" xfId="29774" xr:uid="{9FED9183-FDA4-4454-AA29-B7FED37255F7}"/>
    <cellStyle name="Output 2 7 10 3" xfId="29775" xr:uid="{50CAB47F-B68E-4998-87B0-C9D6BFF2D5FE}"/>
    <cellStyle name="Output 2 7 11" xfId="29776" xr:uid="{19A1683D-47AA-46D0-B7D9-F392CE0CA74B}"/>
    <cellStyle name="Output 2 7 11 2" xfId="29777" xr:uid="{460D3476-BCF6-4A64-9AF8-5A78EF571978}"/>
    <cellStyle name="Output 2 7 12" xfId="29778" xr:uid="{39E158C6-72A5-4106-8F9A-CF159DE4E074}"/>
    <cellStyle name="Output 2 7 2" xfId="29779" xr:uid="{F1EE9DCA-E871-4F99-B126-3B2445D09255}"/>
    <cellStyle name="Output 2 7 2 10" xfId="29780" xr:uid="{7E7D7C47-0B82-48B1-8B95-41471E6BD8BA}"/>
    <cellStyle name="Output 2 7 2 10 2" xfId="29781" xr:uid="{8F79EB35-0DA5-46F0-8F1F-60CEBB0ED4F8}"/>
    <cellStyle name="Output 2 7 2 11" xfId="29782" xr:uid="{F9DCDB09-C8AD-4BA0-B657-34B284748F74}"/>
    <cellStyle name="Output 2 7 2 2" xfId="29783" xr:uid="{04D7756B-2E29-4AF9-B8D4-E18F5817269F}"/>
    <cellStyle name="Output 2 7 2 2 2" xfId="29784" xr:uid="{F5FAFEBF-6129-4A48-A6E3-EF9FA2B554C3}"/>
    <cellStyle name="Output 2 7 2 2 2 2" xfId="29785" xr:uid="{28853417-F5E7-4ECB-BD78-48ED3CAC7D24}"/>
    <cellStyle name="Output 2 7 2 2 2 3" xfId="29786" xr:uid="{D41A2432-85FA-4701-9C0D-EB479D2D9991}"/>
    <cellStyle name="Output 2 7 2 2 3" xfId="29787" xr:uid="{3906ECD7-C65D-4BE1-A6BB-F285DB25BF20}"/>
    <cellStyle name="Output 2 7 2 2 3 2" xfId="29788" xr:uid="{3944031E-9729-4FF1-A6ED-F13792E629F7}"/>
    <cellStyle name="Output 2 7 2 2 4" xfId="29789" xr:uid="{884BEC9E-81BE-4E0F-8550-4D38FBA189C6}"/>
    <cellStyle name="Output 2 7 2 2 5" xfId="29790" xr:uid="{05557FB6-CABF-4A5B-A977-8537CA6B695C}"/>
    <cellStyle name="Output 2 7 2 2 6" xfId="29791" xr:uid="{46EEC936-AEBB-4A29-ABC6-93AC5511A8E3}"/>
    <cellStyle name="Output 2 7 2 2 7" xfId="29792" xr:uid="{D699973F-3263-476E-A72E-35EE60606452}"/>
    <cellStyle name="Output 2 7 2 3" xfId="29793" xr:uid="{B52D7C3B-05C3-4B2C-9EBF-102434222FA8}"/>
    <cellStyle name="Output 2 7 2 3 2" xfId="29794" xr:uid="{4E10594A-26AD-4A02-BCAD-E10BDAD4F1A8}"/>
    <cellStyle name="Output 2 7 2 3 2 2" xfId="29795" xr:uid="{39D20ECC-D948-4CA5-91C2-2BFAC4AC033A}"/>
    <cellStyle name="Output 2 7 2 3 2 3" xfId="29796" xr:uid="{47D63D0A-5B5A-4FBC-8DFA-B9E47144C7DD}"/>
    <cellStyle name="Output 2 7 2 3 3" xfId="29797" xr:uid="{6DB7E1CB-709B-4AF5-B56A-C305DD9AF7CC}"/>
    <cellStyle name="Output 2 7 2 3 3 2" xfId="29798" xr:uid="{C32326DC-7A28-4004-9B35-0D1394323900}"/>
    <cellStyle name="Output 2 7 2 3 4" xfId="29799" xr:uid="{8953655B-317D-473A-8A3D-3BCC3BCD55D3}"/>
    <cellStyle name="Output 2 7 2 3 5" xfId="29800" xr:uid="{1E26BBF0-287A-4DC2-AE95-5488E62E74B2}"/>
    <cellStyle name="Output 2 7 2 3 6" xfId="29801" xr:uid="{74EC42EA-A3E1-45B0-9FA0-F9780E1C0ABE}"/>
    <cellStyle name="Output 2 7 2 4" xfId="29802" xr:uid="{4A81BDD7-8075-4EFB-AA5A-A9E937E16461}"/>
    <cellStyle name="Output 2 7 2 4 2" xfId="29803" xr:uid="{133EEAA5-10CF-47C4-ADF7-6F887A7E2451}"/>
    <cellStyle name="Output 2 7 2 4 3" xfId="29804" xr:uid="{3A7FD2D1-F0CA-4013-934C-4430C0A44DD9}"/>
    <cellStyle name="Output 2 7 2 5" xfId="29805" xr:uid="{B701ED50-7711-442E-9473-AC413851AFFC}"/>
    <cellStyle name="Output 2 7 2 5 2" xfId="29806" xr:uid="{EE004CBE-02A4-427D-BE0B-190566198521}"/>
    <cellStyle name="Output 2 7 2 5 3" xfId="29807" xr:uid="{4C8464D5-035A-4876-A848-E12E1FE0CA35}"/>
    <cellStyle name="Output 2 7 2 6" xfId="29808" xr:uid="{5701A838-A122-4133-B69D-DA6E41E92B96}"/>
    <cellStyle name="Output 2 7 2 6 2" xfId="29809" xr:uid="{DCD090A0-7766-48E4-9BD3-563C60EA3887}"/>
    <cellStyle name="Output 2 7 2 6 3" xfId="29810" xr:uid="{5DB904F4-6E36-4B0D-8478-4EB14182FBBA}"/>
    <cellStyle name="Output 2 7 2 7" xfId="29811" xr:uid="{C533605C-E77F-429F-93BD-C12D6644FD05}"/>
    <cellStyle name="Output 2 7 2 7 2" xfId="29812" xr:uid="{AF8CE43E-65D6-4B86-82A9-72E4E671036B}"/>
    <cellStyle name="Output 2 7 2 7 3" xfId="29813" xr:uid="{137312CF-F90C-4B21-9E54-F9F9E618163B}"/>
    <cellStyle name="Output 2 7 2 8" xfId="29814" xr:uid="{009612C9-95D7-4500-B4D2-D21DE37A16BA}"/>
    <cellStyle name="Output 2 7 2 8 2" xfId="29815" xr:uid="{D6D02859-D90B-4E29-BCC3-A57E20DDFB82}"/>
    <cellStyle name="Output 2 7 2 8 3" xfId="29816" xr:uid="{F0EB18DB-3FBF-491F-A2A8-232745C9E6BB}"/>
    <cellStyle name="Output 2 7 2 9" xfId="29817" xr:uid="{9A021188-715E-4FE3-9DEE-08DD29F5AD75}"/>
    <cellStyle name="Output 2 7 2 9 2" xfId="29818" xr:uid="{A96A3BB0-4B2A-4E5E-9051-48F9B6D44BBA}"/>
    <cellStyle name="Output 2 7 2 9 3" xfId="29819" xr:uid="{032D8F66-41D2-436E-B06C-3D24D8A3672E}"/>
    <cellStyle name="Output 2 7 3" xfId="29820" xr:uid="{CD6F58FA-2FA9-4CEB-90BA-B14C0846497F}"/>
    <cellStyle name="Output 2 7 3 2" xfId="29821" xr:uid="{BDEEA03F-1C42-43C3-BEDA-D4FC543E3C55}"/>
    <cellStyle name="Output 2 7 3 2 2" xfId="29822" xr:uid="{8EE15128-75A6-444E-9D9E-F11C617AB48E}"/>
    <cellStyle name="Output 2 7 3 3" xfId="29823" xr:uid="{469C7D12-61FF-45F3-A972-4ED164D0CB4A}"/>
    <cellStyle name="Output 2 7 3 4" xfId="29824" xr:uid="{854DC675-970D-48B1-A1BB-F72FEA7A80E2}"/>
    <cellStyle name="Output 2 7 4" xfId="29825" xr:uid="{7DDD2F54-DA72-42DD-9EEF-88E706D99B8E}"/>
    <cellStyle name="Output 2 7 4 2" xfId="29826" xr:uid="{AAB2B449-4280-4F93-9372-5EB864F780CD}"/>
    <cellStyle name="Output 2 7 4 3" xfId="29827" xr:uid="{BB880206-08F0-497C-A805-F0C8E4798C7C}"/>
    <cellStyle name="Output 2 7 5" xfId="29828" xr:uid="{6B304D1D-978B-406A-81E6-146BE148DD73}"/>
    <cellStyle name="Output 2 7 5 2" xfId="29829" xr:uid="{D274351E-C911-4444-959C-D28DE3A6B554}"/>
    <cellStyle name="Output 2 7 5 3" xfId="29830" xr:uid="{75638C9C-5027-473C-ADA7-1D4D5CDED8E7}"/>
    <cellStyle name="Output 2 7 6" xfId="29831" xr:uid="{D8038675-657A-428C-B154-6AA09D3595E7}"/>
    <cellStyle name="Output 2 7 6 2" xfId="29832" xr:uid="{B82E47CC-8DA5-4F0E-8871-B097B308FD8D}"/>
    <cellStyle name="Output 2 7 6 3" xfId="29833" xr:uid="{D14844C3-CBCB-401C-BE8E-113251C23934}"/>
    <cellStyle name="Output 2 7 7" xfId="29834" xr:uid="{BF1EDAD2-3672-4E86-A6B6-DF33242A46F3}"/>
    <cellStyle name="Output 2 7 7 2" xfId="29835" xr:uid="{FB3E0BCF-8B83-455A-9CA0-A583B81973DF}"/>
    <cellStyle name="Output 2 7 7 3" xfId="29836" xr:uid="{71CDC1E5-2879-4BDE-A086-3688D2BBFA5B}"/>
    <cellStyle name="Output 2 7 8" xfId="29837" xr:uid="{A048C76A-16E6-4305-85CB-6883ECD5BD68}"/>
    <cellStyle name="Output 2 7 8 2" xfId="29838" xr:uid="{A74E5273-A402-4697-B2AD-EF06CCFCCA9C}"/>
    <cellStyle name="Output 2 7 8 3" xfId="29839" xr:uid="{3794CF54-F92F-4A36-B60A-057255034304}"/>
    <cellStyle name="Output 2 7 9" xfId="29840" xr:uid="{5FC274F1-4DCF-493E-89B7-BB85EEBF8AA0}"/>
    <cellStyle name="Output 2 7 9 2" xfId="29841" xr:uid="{50CE2E47-9931-42BA-BE09-C0E27A7443C3}"/>
    <cellStyle name="Output 2 7 9 3" xfId="29842" xr:uid="{0A1765D9-9CBD-45A8-BEB2-9795F53BC501}"/>
    <cellStyle name="Output 2 8" xfId="29843" xr:uid="{FB947C8C-F09A-418C-9150-F73928E7E4D0}"/>
    <cellStyle name="Output 2 8 10" xfId="29844" xr:uid="{32B39710-3DE1-4B87-A9D6-600243FEC176}"/>
    <cellStyle name="Output 2 8 10 2" xfId="29845" xr:uid="{14D94B4F-E436-4882-ADEF-E56E66798452}"/>
    <cellStyle name="Output 2 8 10 3" xfId="29846" xr:uid="{1D9F79A0-E5E2-4859-AC36-7AF91C95AB79}"/>
    <cellStyle name="Output 2 8 11" xfId="29847" xr:uid="{2804E151-9DD7-40C1-9E93-C6BCAF56D3D4}"/>
    <cellStyle name="Output 2 8 11 2" xfId="29848" xr:uid="{2C0ED3BE-FDC0-4A52-8E07-28A5707E79A0}"/>
    <cellStyle name="Output 2 8 12" xfId="29849" xr:uid="{26D99836-67B2-45C8-BF1B-1F267AE4D82C}"/>
    <cellStyle name="Output 2 8 2" xfId="29850" xr:uid="{67B788A3-F246-4043-801A-1536BD8A33F6}"/>
    <cellStyle name="Output 2 8 2 10" xfId="29851" xr:uid="{0DB8C266-7E0F-4EBC-821E-2E1CAFAFD737}"/>
    <cellStyle name="Output 2 8 2 10 2" xfId="29852" xr:uid="{985EDD19-32BD-45E3-BE12-A48D1FF510CD}"/>
    <cellStyle name="Output 2 8 2 11" xfId="29853" xr:uid="{8D15E0E7-CD82-4EA4-BFE1-A2BD4EEF547E}"/>
    <cellStyle name="Output 2 8 2 2" xfId="29854" xr:uid="{8A7F072B-FCDA-48AE-A526-31C62D7DF4EF}"/>
    <cellStyle name="Output 2 8 2 2 2" xfId="29855" xr:uid="{B6362B56-5629-4EB3-BC58-D17353A0130A}"/>
    <cellStyle name="Output 2 8 2 2 2 2" xfId="29856" xr:uid="{57BCB902-54E0-467D-A5FF-51263FA3349D}"/>
    <cellStyle name="Output 2 8 2 2 2 3" xfId="29857" xr:uid="{D6F887CB-0EE9-4626-B3C4-7066557D44CB}"/>
    <cellStyle name="Output 2 8 2 2 3" xfId="29858" xr:uid="{CE0E6BB8-35EB-470A-AD2F-C6C4A5B21A1E}"/>
    <cellStyle name="Output 2 8 2 2 3 2" xfId="29859" xr:uid="{F9B95408-69F5-4034-B735-0FAB1E67BBAB}"/>
    <cellStyle name="Output 2 8 2 2 4" xfId="29860" xr:uid="{84F38A38-E164-4186-A518-ACA09C9714B7}"/>
    <cellStyle name="Output 2 8 2 2 5" xfId="29861" xr:uid="{FAB44AB4-D5A7-4EB6-ABB7-87EB7D744856}"/>
    <cellStyle name="Output 2 8 2 2 6" xfId="29862" xr:uid="{C523740D-27BA-46B2-A60A-F34B4C66A1DA}"/>
    <cellStyle name="Output 2 8 2 2 7" xfId="29863" xr:uid="{7375864F-7A78-480C-8917-798D5F6321D3}"/>
    <cellStyle name="Output 2 8 2 3" xfId="29864" xr:uid="{94D93E43-7EF5-4A89-9C43-8048CC838862}"/>
    <cellStyle name="Output 2 8 2 3 2" xfId="29865" xr:uid="{9976F9B3-78F2-4302-BBF4-B109BC136566}"/>
    <cellStyle name="Output 2 8 2 3 2 2" xfId="29866" xr:uid="{2BD85E8B-E584-474E-86A3-928BF681355A}"/>
    <cellStyle name="Output 2 8 2 3 2 3" xfId="29867" xr:uid="{C3A961E4-C953-46AF-84B7-0972C1205503}"/>
    <cellStyle name="Output 2 8 2 3 3" xfId="29868" xr:uid="{8BF02DF7-0BFB-45D9-AEA8-1E8348536EA7}"/>
    <cellStyle name="Output 2 8 2 3 3 2" xfId="29869" xr:uid="{007506B0-1B23-4E9D-86BE-4BE9679E5565}"/>
    <cellStyle name="Output 2 8 2 3 4" xfId="29870" xr:uid="{B07C49B7-A315-4E37-8162-EA40CDFDA4C6}"/>
    <cellStyle name="Output 2 8 2 3 5" xfId="29871" xr:uid="{23A37EBC-9FAC-4B0E-A7F9-FE943D8B5BCE}"/>
    <cellStyle name="Output 2 8 2 3 6" xfId="29872" xr:uid="{9B2D2C64-873D-43ED-9D88-ADA0EB7B97E9}"/>
    <cellStyle name="Output 2 8 2 4" xfId="29873" xr:uid="{BAC6C454-E5D4-4119-B986-C2EA18D43E74}"/>
    <cellStyle name="Output 2 8 2 4 2" xfId="29874" xr:uid="{121C28B0-E4F5-49DC-B60A-0DE0DB39E7EC}"/>
    <cellStyle name="Output 2 8 2 4 3" xfId="29875" xr:uid="{D88EC97C-4B6E-47B8-B5D6-D59D218445B2}"/>
    <cellStyle name="Output 2 8 2 5" xfId="29876" xr:uid="{D3361262-0795-4E7E-BE43-4C8CD053226F}"/>
    <cellStyle name="Output 2 8 2 5 2" xfId="29877" xr:uid="{1BCF6A0E-D482-4833-84FA-19AFF2D16EA7}"/>
    <cellStyle name="Output 2 8 2 5 3" xfId="29878" xr:uid="{CDFE6FA3-CC31-444D-A542-5E642F7465A8}"/>
    <cellStyle name="Output 2 8 2 6" xfId="29879" xr:uid="{42BC26C8-6C1D-4D88-9414-648B8F505141}"/>
    <cellStyle name="Output 2 8 2 6 2" xfId="29880" xr:uid="{2C6C13F6-939F-4EF9-AFCD-6626741235C3}"/>
    <cellStyle name="Output 2 8 2 6 3" xfId="29881" xr:uid="{05E03CCA-B5CA-4434-8949-E4B789DE68A5}"/>
    <cellStyle name="Output 2 8 2 7" xfId="29882" xr:uid="{603CD2DA-E38E-44BD-AF85-19C9FC3E5E56}"/>
    <cellStyle name="Output 2 8 2 7 2" xfId="29883" xr:uid="{7E50516C-9811-4398-8B99-99CA21BC5CDF}"/>
    <cellStyle name="Output 2 8 2 7 3" xfId="29884" xr:uid="{BF005CAA-E7DE-4DE1-A5B3-CB190C0C012D}"/>
    <cellStyle name="Output 2 8 2 8" xfId="29885" xr:uid="{F2F3A1DB-D0F3-4C14-9263-E37BAD04341C}"/>
    <cellStyle name="Output 2 8 2 8 2" xfId="29886" xr:uid="{1D303341-0734-4FFC-8221-5CCF548AECE2}"/>
    <cellStyle name="Output 2 8 2 8 3" xfId="29887" xr:uid="{50D3FD29-5583-47B1-9813-8E657D78A060}"/>
    <cellStyle name="Output 2 8 2 9" xfId="29888" xr:uid="{BA902AD0-2A6F-4502-8323-07FA94B91D38}"/>
    <cellStyle name="Output 2 8 2 9 2" xfId="29889" xr:uid="{2EF65536-E296-4FF1-AEA2-155C205A5375}"/>
    <cellStyle name="Output 2 8 2 9 3" xfId="29890" xr:uid="{63A1944C-2401-4C7B-9159-BA6CCBF765C4}"/>
    <cellStyle name="Output 2 8 3" xfId="29891" xr:uid="{D4AB1365-6B4D-4023-B027-5DD90FAF1C02}"/>
    <cellStyle name="Output 2 8 3 2" xfId="29892" xr:uid="{45BF7053-77B9-45F5-8BF0-B04DAE369895}"/>
    <cellStyle name="Output 2 8 3 2 2" xfId="29893" xr:uid="{1078F000-57BB-4BA5-A907-C30580B5DCCF}"/>
    <cellStyle name="Output 2 8 3 3" xfId="29894" xr:uid="{AA852DAB-D9FB-4D59-8292-C725C40C271B}"/>
    <cellStyle name="Output 2 8 3 4" xfId="29895" xr:uid="{AE0681EE-CC65-4A04-BECB-5F294643C18E}"/>
    <cellStyle name="Output 2 8 4" xfId="29896" xr:uid="{310D4116-DED2-4542-8F4E-24183BF666E5}"/>
    <cellStyle name="Output 2 8 4 2" xfId="29897" xr:uid="{A2A21B77-0AFD-4B1B-8E76-0E224C6B280A}"/>
    <cellStyle name="Output 2 8 4 3" xfId="29898" xr:uid="{12399ADD-6B07-4CB7-AF74-246D0F6122DE}"/>
    <cellStyle name="Output 2 8 5" xfId="29899" xr:uid="{16B76240-C2FC-4821-8AD6-56E6677B5035}"/>
    <cellStyle name="Output 2 8 5 2" xfId="29900" xr:uid="{4FFA3BB6-07C0-4C89-B97C-E1F88D3FB119}"/>
    <cellStyle name="Output 2 8 5 3" xfId="29901" xr:uid="{50B011E9-DAB2-43C8-9380-F99B41352B27}"/>
    <cellStyle name="Output 2 8 6" xfId="29902" xr:uid="{20EEA8D5-7DD8-4295-8A32-7274585A5A38}"/>
    <cellStyle name="Output 2 8 6 2" xfId="29903" xr:uid="{CC5B5555-3EC8-4FF0-BF56-F14A27189B1D}"/>
    <cellStyle name="Output 2 8 6 3" xfId="29904" xr:uid="{FE009BFC-5604-4E87-80CF-477F17F7AC79}"/>
    <cellStyle name="Output 2 8 7" xfId="29905" xr:uid="{E6FC382B-F44E-4047-946E-C79C1478C158}"/>
    <cellStyle name="Output 2 8 7 2" xfId="29906" xr:uid="{B639EF50-DA00-44D5-BCD0-BCF3A11D4157}"/>
    <cellStyle name="Output 2 8 7 3" xfId="29907" xr:uid="{E4171834-318D-4F62-A575-32EA345DCEDE}"/>
    <cellStyle name="Output 2 8 8" xfId="29908" xr:uid="{5576BF2A-C57E-49A7-98D9-8800C655A09E}"/>
    <cellStyle name="Output 2 8 8 2" xfId="29909" xr:uid="{96380AA5-F20D-4601-AE0A-24FA6D2F2175}"/>
    <cellStyle name="Output 2 8 8 3" xfId="29910" xr:uid="{ABAB0BA8-F6D0-4332-ABC5-60F611DA5AF0}"/>
    <cellStyle name="Output 2 8 9" xfId="29911" xr:uid="{23D60EBA-05FA-4CE9-80EE-4748AFF13F6B}"/>
    <cellStyle name="Output 2 8 9 2" xfId="29912" xr:uid="{34AD8A6B-3778-43E4-BD75-077AB115F361}"/>
    <cellStyle name="Output 2 8 9 3" xfId="29913" xr:uid="{38C2DAC2-F8D7-4C5B-81BC-55D7C8112D63}"/>
    <cellStyle name="Output 2 9" xfId="29914" xr:uid="{F934657D-E06E-4970-8798-327DCAA768C9}"/>
    <cellStyle name="Output 2 9 10" xfId="29915" xr:uid="{6F613D63-243E-461D-BEB9-5C435B0BCD4E}"/>
    <cellStyle name="Output 2 9 10 2" xfId="29916" xr:uid="{7370D9EE-F37A-423A-BB63-AE841FEB7A68}"/>
    <cellStyle name="Output 2 9 10 3" xfId="29917" xr:uid="{D0CAC409-CE87-4779-ABAD-284FB2D46E45}"/>
    <cellStyle name="Output 2 9 11" xfId="29918" xr:uid="{1946E2FE-73B9-4F5B-A226-0C5506B333D1}"/>
    <cellStyle name="Output 2 9 11 2" xfId="29919" xr:uid="{90891146-1DE6-4545-B0E3-CE5B2301AB49}"/>
    <cellStyle name="Output 2 9 12" xfId="29920" xr:uid="{CE0AB515-B613-4333-9C95-4345E2D889DE}"/>
    <cellStyle name="Output 2 9 2" xfId="29921" xr:uid="{EDBC729F-8AEC-47D7-8BD3-E6270720FD29}"/>
    <cellStyle name="Output 2 9 2 10" xfId="29922" xr:uid="{5867F313-63FB-4968-96A1-071968220651}"/>
    <cellStyle name="Output 2 9 2 10 2" xfId="29923" xr:uid="{98184F29-3D34-48E0-A1ED-7401B2A8567C}"/>
    <cellStyle name="Output 2 9 2 11" xfId="29924" xr:uid="{82C86FF0-07A6-46AC-B0A9-ACBA973825DC}"/>
    <cellStyle name="Output 2 9 2 2" xfId="29925" xr:uid="{6C316ABF-9DEF-48F9-9823-AF8504BED080}"/>
    <cellStyle name="Output 2 9 2 2 2" xfId="29926" xr:uid="{BB874E0E-729B-420E-BC86-B84021103837}"/>
    <cellStyle name="Output 2 9 2 2 2 2" xfId="29927" xr:uid="{8F1A3262-6ADA-48FA-9CF2-D1E20E739B40}"/>
    <cellStyle name="Output 2 9 2 2 2 3" xfId="29928" xr:uid="{A593E530-FFBD-48A8-84F6-BC9FA638F9B0}"/>
    <cellStyle name="Output 2 9 2 2 3" xfId="29929" xr:uid="{B05B0D44-A8DC-40C6-94AD-BADA04F8129A}"/>
    <cellStyle name="Output 2 9 2 2 3 2" xfId="29930" xr:uid="{67F3C52A-8F70-4BE2-A76B-9C33B0E60741}"/>
    <cellStyle name="Output 2 9 2 2 4" xfId="29931" xr:uid="{6B7C8D99-B0CC-4240-B83B-D194A40F3D53}"/>
    <cellStyle name="Output 2 9 2 2 5" xfId="29932" xr:uid="{D7ACE62A-A44B-43FE-8876-79A80C3C3C0D}"/>
    <cellStyle name="Output 2 9 2 2 6" xfId="29933" xr:uid="{CBDD8A36-146B-4E73-822E-163EFCEAC068}"/>
    <cellStyle name="Output 2 9 2 2 7" xfId="29934" xr:uid="{173AD4A5-8BAA-40CF-981A-5D440D4017D9}"/>
    <cellStyle name="Output 2 9 2 3" xfId="29935" xr:uid="{11381FCA-E165-4D1C-A837-8BC133AA0008}"/>
    <cellStyle name="Output 2 9 2 3 2" xfId="29936" xr:uid="{0DF051DC-5792-49B8-BD3C-EF6A75CC88D9}"/>
    <cellStyle name="Output 2 9 2 3 2 2" xfId="29937" xr:uid="{6BC14024-8F56-4DE4-BA67-454BFEE7878D}"/>
    <cellStyle name="Output 2 9 2 3 2 3" xfId="29938" xr:uid="{62057C57-7AEF-43F5-AB95-3BC9F51912F3}"/>
    <cellStyle name="Output 2 9 2 3 3" xfId="29939" xr:uid="{4155C37A-0A88-4B15-A3B4-DD996779E304}"/>
    <cellStyle name="Output 2 9 2 3 3 2" xfId="29940" xr:uid="{91D9D547-FF8A-4299-B05C-2E7DDBECD757}"/>
    <cellStyle name="Output 2 9 2 3 4" xfId="29941" xr:uid="{9FC8375D-E29F-4CD9-A34A-51E4A02E4974}"/>
    <cellStyle name="Output 2 9 2 3 5" xfId="29942" xr:uid="{94A27F59-00DC-43B1-AE5C-8EE49026400D}"/>
    <cellStyle name="Output 2 9 2 3 6" xfId="29943" xr:uid="{F27942A5-00BF-4781-B10A-A70DD3390C9B}"/>
    <cellStyle name="Output 2 9 2 4" xfId="29944" xr:uid="{13622372-F521-43B9-B864-E54FF0553167}"/>
    <cellStyle name="Output 2 9 2 4 2" xfId="29945" xr:uid="{1CDCED37-C476-4420-A0BD-0CAFAEDF4F3D}"/>
    <cellStyle name="Output 2 9 2 4 3" xfId="29946" xr:uid="{50999801-2FE4-4902-9768-9859784F6E15}"/>
    <cellStyle name="Output 2 9 2 5" xfId="29947" xr:uid="{E684FD32-6AC3-4A5A-AE81-8DF4DBA2CC8F}"/>
    <cellStyle name="Output 2 9 2 5 2" xfId="29948" xr:uid="{93E5034C-9293-4C98-AF1E-F565DE122A2F}"/>
    <cellStyle name="Output 2 9 2 5 3" xfId="29949" xr:uid="{930A6EDE-25DE-43AD-8C40-4D95E9B1BD25}"/>
    <cellStyle name="Output 2 9 2 6" xfId="29950" xr:uid="{697E7B5B-26E6-480B-94E2-C5CBF2A4933C}"/>
    <cellStyle name="Output 2 9 2 6 2" xfId="29951" xr:uid="{A7C6B8D7-EC2D-44AB-BC13-4F1C343A1919}"/>
    <cellStyle name="Output 2 9 2 6 3" xfId="29952" xr:uid="{BA063226-395F-4059-BEB9-A686AAC48E2F}"/>
    <cellStyle name="Output 2 9 2 7" xfId="29953" xr:uid="{814144BC-285D-4DE0-BB9F-CD3B38FD2135}"/>
    <cellStyle name="Output 2 9 2 7 2" xfId="29954" xr:uid="{2998B372-D3F8-4A08-8ADB-D3DC346ABEC5}"/>
    <cellStyle name="Output 2 9 2 7 3" xfId="29955" xr:uid="{37E3B5ED-4066-4738-8E32-55C029053859}"/>
    <cellStyle name="Output 2 9 2 8" xfId="29956" xr:uid="{EEE19896-52A8-4555-8939-0C6CCDE86B90}"/>
    <cellStyle name="Output 2 9 2 8 2" xfId="29957" xr:uid="{77454253-BAB8-4FAD-8B39-6AC72BF2A70C}"/>
    <cellStyle name="Output 2 9 2 8 3" xfId="29958" xr:uid="{1111A133-F568-498E-B3C0-E572AC4B16EF}"/>
    <cellStyle name="Output 2 9 2 9" xfId="29959" xr:uid="{7DE2E7BA-2024-4728-B69D-B680ED90CC2D}"/>
    <cellStyle name="Output 2 9 2 9 2" xfId="29960" xr:uid="{0A5A2B7C-A5DD-4AB8-8BBA-8D60EDA466F5}"/>
    <cellStyle name="Output 2 9 2 9 3" xfId="29961" xr:uid="{EF589413-5BEF-4CBD-80CB-1EFCEA2C8CCE}"/>
    <cellStyle name="Output 2 9 3" xfId="29962" xr:uid="{A34CED2D-3E12-4FC9-9AB0-C773996C0B41}"/>
    <cellStyle name="Output 2 9 3 2" xfId="29963" xr:uid="{3B02A961-BD5F-449B-A96E-DC3EF2D176E2}"/>
    <cellStyle name="Output 2 9 3 2 2" xfId="29964" xr:uid="{9C82B2AC-6AC2-4996-8403-644DFF3CA855}"/>
    <cellStyle name="Output 2 9 3 3" xfId="29965" xr:uid="{E161CD9C-055B-4586-9648-B68D1E34CE98}"/>
    <cellStyle name="Output 2 9 3 4" xfId="29966" xr:uid="{879BF391-ECAE-4602-8F0D-6CEC9C12907F}"/>
    <cellStyle name="Output 2 9 4" xfId="29967" xr:uid="{9EA2A1F1-86EC-41D9-B9B1-A2EF6D7CD544}"/>
    <cellStyle name="Output 2 9 4 2" xfId="29968" xr:uid="{6698F53C-A997-45E9-B918-40A05B1F3645}"/>
    <cellStyle name="Output 2 9 4 3" xfId="29969" xr:uid="{B7584F01-C61F-4F50-8F1B-FFB0088C04E9}"/>
    <cellStyle name="Output 2 9 5" xfId="29970" xr:uid="{31CB4B3E-3EE9-45C2-A0A1-81AA9A56B8D3}"/>
    <cellStyle name="Output 2 9 5 2" xfId="29971" xr:uid="{59F7EA48-D15E-4038-B633-054CE081A1F7}"/>
    <cellStyle name="Output 2 9 5 3" xfId="29972" xr:uid="{36757975-261E-466E-AC94-27072B7D5C48}"/>
    <cellStyle name="Output 2 9 6" xfId="29973" xr:uid="{1F466AF8-B50E-4462-8853-08F7DC16B3F3}"/>
    <cellStyle name="Output 2 9 6 2" xfId="29974" xr:uid="{B51F2B27-F426-4882-B9B7-2B1E9FC8ED19}"/>
    <cellStyle name="Output 2 9 6 3" xfId="29975" xr:uid="{B12F36F3-B7F3-4B20-B32F-6BB64B3EED3C}"/>
    <cellStyle name="Output 2 9 7" xfId="29976" xr:uid="{CEAF3B1F-5F2D-4664-8694-55B4CDD668A1}"/>
    <cellStyle name="Output 2 9 7 2" xfId="29977" xr:uid="{45EB1CEB-CC36-478A-B46B-368CF46C1723}"/>
    <cellStyle name="Output 2 9 7 3" xfId="29978" xr:uid="{AD5931AF-4832-4B72-A044-99F0088AC319}"/>
    <cellStyle name="Output 2 9 8" xfId="29979" xr:uid="{6912BC68-721A-4C8C-94CC-4FFA86BEA329}"/>
    <cellStyle name="Output 2 9 8 2" xfId="29980" xr:uid="{43364055-0F3D-4EDA-9FD0-1A5BC61BAF41}"/>
    <cellStyle name="Output 2 9 8 3" xfId="29981" xr:uid="{C405E874-8DF4-436A-9D02-8462712B868B}"/>
    <cellStyle name="Output 2 9 9" xfId="29982" xr:uid="{00716654-B6E0-45A4-877D-965529DD8615}"/>
    <cellStyle name="Output 2 9 9 2" xfId="29983" xr:uid="{8F8E9953-84F1-41CB-A083-B70DDBD0C27B}"/>
    <cellStyle name="Output 2 9 9 3" xfId="29984" xr:uid="{0659F321-F411-44C0-B231-8A542A237F60}"/>
    <cellStyle name="Output 20" xfId="29985" xr:uid="{D145B325-F3B2-44D6-8923-541DB0E0F55A}"/>
    <cellStyle name="Output 21" xfId="29986" xr:uid="{21FDBEF1-6732-474C-8922-EAC400666E93}"/>
    <cellStyle name="Output 22" xfId="29987" xr:uid="{33CC7AA8-E67C-42D8-A8C5-A9B10783943F}"/>
    <cellStyle name="Output 23" xfId="29988" xr:uid="{4A0FB3D9-6CCB-41FF-9C5F-F543CDBF603A}"/>
    <cellStyle name="Output 24" xfId="29989" xr:uid="{4572C84A-05A6-4892-AC65-B25DB228F06D}"/>
    <cellStyle name="Output 25" xfId="29990" xr:uid="{4F34D74C-49FC-43C0-AF7D-1D6242087F34}"/>
    <cellStyle name="Output 26" xfId="29991" xr:uid="{38F95621-12E8-4D54-B410-6029C68F6EB7}"/>
    <cellStyle name="Output 27" xfId="29992" xr:uid="{9D7CA534-A326-4476-BD39-441425FDCE0E}"/>
    <cellStyle name="Output 28" xfId="29993" xr:uid="{12E5A5A5-DBD3-409C-AB15-2E7454DD5476}"/>
    <cellStyle name="Output 29" xfId="29994" xr:uid="{9E43C211-790F-4C5D-9BFA-C2D8719F01D9}"/>
    <cellStyle name="Output 3" xfId="29995" xr:uid="{A956106E-AD27-4F42-8030-0580FBE60E58}"/>
    <cellStyle name="Output 3 10" xfId="29996" xr:uid="{E17EDA24-9271-42F3-A006-8B271167D2A5}"/>
    <cellStyle name="Output 3 10 10" xfId="29997" xr:uid="{CCC8B0E4-B961-4E8C-B4F1-34D788079B8C}"/>
    <cellStyle name="Output 3 10 10 2" xfId="29998" xr:uid="{2BD3E019-164C-431E-9DE1-57945A2B8F21}"/>
    <cellStyle name="Output 3 10 10 3" xfId="29999" xr:uid="{DB3F8D5E-F72B-4607-904E-59A5F881B817}"/>
    <cellStyle name="Output 3 10 11" xfId="30000" xr:uid="{0A7ED1FE-C657-40F6-BB03-0AF286CEC80A}"/>
    <cellStyle name="Output 3 10 11 2" xfId="30001" xr:uid="{6CA40847-AEEF-4FF0-B0D2-3BC0E72A989F}"/>
    <cellStyle name="Output 3 10 2" xfId="30002" xr:uid="{6B879BA0-5061-4232-905A-B3258915A568}"/>
    <cellStyle name="Output 3 10 2 10" xfId="30003" xr:uid="{535D37CA-1606-4CB5-80C6-FFE63CD07C07}"/>
    <cellStyle name="Output 3 10 2 10 2" xfId="30004" xr:uid="{7F1F624F-A308-41BE-90AF-01C1606E33B3}"/>
    <cellStyle name="Output 3 10 2 2" xfId="30005" xr:uid="{FFD70D9D-80D8-4A20-AF40-7FB2A407C724}"/>
    <cellStyle name="Output 3 10 2 2 2" xfId="30006" xr:uid="{38AD9F98-0D62-4F25-97AA-06F818BA9CBC}"/>
    <cellStyle name="Output 3 10 2 2 2 2" xfId="30007" xr:uid="{692F852A-2097-427E-AA5D-F574EA2FE70B}"/>
    <cellStyle name="Output 3 10 2 2 3" xfId="30008" xr:uid="{4A7CCC6F-88CC-4AD4-BA08-08E07A606CA1}"/>
    <cellStyle name="Output 3 10 2 2 4" xfId="30009" xr:uid="{0E9961CC-DABE-4EFE-AF43-92C014F77320}"/>
    <cellStyle name="Output 3 10 2 3" xfId="30010" xr:uid="{966F9BD1-D563-4E82-A9EB-54D4EB720057}"/>
    <cellStyle name="Output 3 10 2 3 2" xfId="30011" xr:uid="{6D4AF300-BC56-4B3F-8A43-06B6C725D84A}"/>
    <cellStyle name="Output 3 10 2 3 3" xfId="30012" xr:uid="{AF6311C2-2BA5-4286-A7CC-FDFBBB5858E2}"/>
    <cellStyle name="Output 3 10 2 4" xfId="30013" xr:uid="{34986652-9345-4503-8970-F8A893B8A6D4}"/>
    <cellStyle name="Output 3 10 2 4 2" xfId="30014" xr:uid="{456278A6-D2D5-4364-999F-65AEAA6213BA}"/>
    <cellStyle name="Output 3 10 2 4 3" xfId="30015" xr:uid="{58BCFE66-B1B1-4AFA-9C6F-EF90E8433BE1}"/>
    <cellStyle name="Output 3 10 2 5" xfId="30016" xr:uid="{7D831ACF-E6B3-4D1A-AB1F-FCCA67E78B8B}"/>
    <cellStyle name="Output 3 10 2 5 2" xfId="30017" xr:uid="{47031685-D29D-4F8B-8094-2DA6DAC59CB6}"/>
    <cellStyle name="Output 3 10 2 5 3" xfId="30018" xr:uid="{5BC4C281-11B6-483E-9441-FA793BF33567}"/>
    <cellStyle name="Output 3 10 2 6" xfId="30019" xr:uid="{8D61CE32-BF3C-4964-BE81-2B10BDF399BA}"/>
    <cellStyle name="Output 3 10 2 6 2" xfId="30020" xr:uid="{C4789D9D-CEE0-419C-9AB0-EA34D7FF0A5B}"/>
    <cellStyle name="Output 3 10 2 6 3" xfId="30021" xr:uid="{75AE90EA-D234-4983-A570-A16806E1F418}"/>
    <cellStyle name="Output 3 10 2 7" xfId="30022" xr:uid="{D874956B-51C1-4309-ACDF-D29F10E2E563}"/>
    <cellStyle name="Output 3 10 2 7 2" xfId="30023" xr:uid="{293266F6-3F41-4845-A33F-3AFA364793ED}"/>
    <cellStyle name="Output 3 10 2 7 3" xfId="30024" xr:uid="{D57B20BA-08BE-4718-84E2-ED1397E05957}"/>
    <cellStyle name="Output 3 10 2 8" xfId="30025" xr:uid="{4BEBCDE5-73AF-49CA-8D38-8657526107D2}"/>
    <cellStyle name="Output 3 10 2 8 2" xfId="30026" xr:uid="{4365F919-BA2B-49A4-BD57-848E1F9E0E55}"/>
    <cellStyle name="Output 3 10 2 8 3" xfId="30027" xr:uid="{661E88FF-4653-4022-BE1F-25E2DAEC6843}"/>
    <cellStyle name="Output 3 10 2 9" xfId="30028" xr:uid="{2AE69519-DA26-4983-A2AB-DC3E21566148}"/>
    <cellStyle name="Output 3 10 2 9 2" xfId="30029" xr:uid="{28BCA34A-786D-4137-9D19-47DE2D8F82AB}"/>
    <cellStyle name="Output 3 10 2 9 3" xfId="30030" xr:uid="{4EA09259-BFC1-44F9-AFC9-EEFC55DD7953}"/>
    <cellStyle name="Output 3 10 3" xfId="30031" xr:uid="{F9A0E846-5965-451E-8DFC-0F49D6401C33}"/>
    <cellStyle name="Output 3 10 3 2" xfId="30032" xr:uid="{E215F83E-3FA7-4517-99A1-43520F9F0FA0}"/>
    <cellStyle name="Output 3 10 3 3" xfId="30033" xr:uid="{5AAEEFEB-4F12-4C91-882D-63F0DA807F85}"/>
    <cellStyle name="Output 3 10 3 4" xfId="30034" xr:uid="{C6B98534-8C2F-4ACE-8BA3-E02794D01937}"/>
    <cellStyle name="Output 3 10 4" xfId="30035" xr:uid="{1F0F06D0-0459-4CBB-B076-DD321532EDCF}"/>
    <cellStyle name="Output 3 10 4 2" xfId="30036" xr:uid="{945AB148-080B-4F7A-A817-F84E56C1096B}"/>
    <cellStyle name="Output 3 10 4 3" xfId="30037" xr:uid="{ADD35266-6A96-429F-9B01-ED83872A8C5A}"/>
    <cellStyle name="Output 3 10 5" xfId="30038" xr:uid="{FB6691CA-8DAF-4E72-9647-514E3A8DEB9B}"/>
    <cellStyle name="Output 3 10 5 2" xfId="30039" xr:uid="{398F8659-C33D-482B-8811-EE06C90FBA80}"/>
    <cellStyle name="Output 3 10 5 3" xfId="30040" xr:uid="{192628F3-EDB3-4535-8CD9-604A9BEBBBD4}"/>
    <cellStyle name="Output 3 10 6" xfId="30041" xr:uid="{513F4001-D46E-4587-A101-2BE3BA77E1C3}"/>
    <cellStyle name="Output 3 10 6 2" xfId="30042" xr:uid="{D832CF90-ECEE-4AE8-82AE-70D94C049286}"/>
    <cellStyle name="Output 3 10 6 3" xfId="30043" xr:uid="{61CCE70A-0AA3-43FC-AFA7-65A4624060C6}"/>
    <cellStyle name="Output 3 10 7" xfId="30044" xr:uid="{A8A9FE6C-2854-46EF-94BF-E0D32CE10EDB}"/>
    <cellStyle name="Output 3 10 7 2" xfId="30045" xr:uid="{AABC3558-8800-43C5-BE73-0171A16C6A9B}"/>
    <cellStyle name="Output 3 10 7 3" xfId="30046" xr:uid="{EACAE98E-DCA6-42FB-9C66-15171A662D71}"/>
    <cellStyle name="Output 3 10 8" xfId="30047" xr:uid="{328DCCCB-A3A4-4EE8-8FD2-6FEC3E3D36E8}"/>
    <cellStyle name="Output 3 10 8 2" xfId="30048" xr:uid="{9300F1CD-C69E-4D62-8EBB-B10C3582BBA2}"/>
    <cellStyle name="Output 3 10 8 3" xfId="30049" xr:uid="{487A3B07-0D4D-4BB7-AAC9-F35D205562D3}"/>
    <cellStyle name="Output 3 10 9" xfId="30050" xr:uid="{526A59D6-1DF7-418E-866C-39DF83E84BC4}"/>
    <cellStyle name="Output 3 10 9 2" xfId="30051" xr:uid="{41021FF1-2E69-4B3D-86D1-32F6BE1642E0}"/>
    <cellStyle name="Output 3 10 9 3" xfId="30052" xr:uid="{0DB1A7BF-2CA1-4E46-9810-152716AD2397}"/>
    <cellStyle name="Output 3 11" xfId="30053" xr:uid="{8269C518-E5A4-4FA8-BB18-04CB34CF95B6}"/>
    <cellStyle name="Output 3 11 10" xfId="30054" xr:uid="{392A9253-0833-44B1-872B-22C6E4F8BA38}"/>
    <cellStyle name="Output 3 11 10 2" xfId="30055" xr:uid="{5905DCA0-2BC6-4DB0-B9AE-43267845C5F4}"/>
    <cellStyle name="Output 3 11 10 3" xfId="30056" xr:uid="{51C1B325-C2E6-41DD-8F52-86B8166531DC}"/>
    <cellStyle name="Output 3 11 11" xfId="30057" xr:uid="{51923B98-7345-4E04-B8BF-2DC711BBF971}"/>
    <cellStyle name="Output 3 11 11 2" xfId="30058" xr:uid="{E8CB2F22-90DB-46AB-B8D5-50B64E4372DC}"/>
    <cellStyle name="Output 3 11 2" xfId="30059" xr:uid="{B4FDBB86-1F6F-4487-9244-6A5169E3A8F7}"/>
    <cellStyle name="Output 3 11 2 10" xfId="30060" xr:uid="{A63CB7BC-3440-4463-B1BC-EEDA5DD41B67}"/>
    <cellStyle name="Output 3 11 2 10 2" xfId="30061" xr:uid="{4994F7AC-497B-4E48-BDDF-55E78FD6AE33}"/>
    <cellStyle name="Output 3 11 2 2" xfId="30062" xr:uid="{0F3790C6-0092-4AD8-A768-500AA0C7E025}"/>
    <cellStyle name="Output 3 11 2 2 2" xfId="30063" xr:uid="{6ED32E80-7A92-4647-9C49-DB4C221FBB52}"/>
    <cellStyle name="Output 3 11 2 2 2 2" xfId="30064" xr:uid="{F1BF3DB4-F281-4AA3-98BD-4507E5C84523}"/>
    <cellStyle name="Output 3 11 2 2 3" xfId="30065" xr:uid="{17902B47-F620-4E18-9F5C-485233CCBAE8}"/>
    <cellStyle name="Output 3 11 2 2 4" xfId="30066" xr:uid="{BC61196F-C233-4318-A17F-E54BC1B42F57}"/>
    <cellStyle name="Output 3 11 2 3" xfId="30067" xr:uid="{9187DB57-A3AD-4225-8811-4F7C1E3F7A59}"/>
    <cellStyle name="Output 3 11 2 3 2" xfId="30068" xr:uid="{1E47C504-B43E-4192-926C-94B58A31EA5F}"/>
    <cellStyle name="Output 3 11 2 3 3" xfId="30069" xr:uid="{60A5446D-ADDC-41AE-8075-A3AA884B8B10}"/>
    <cellStyle name="Output 3 11 2 4" xfId="30070" xr:uid="{08ACBC69-0CAC-4EC0-9B6D-6530415AA2F4}"/>
    <cellStyle name="Output 3 11 2 4 2" xfId="30071" xr:uid="{03DE9861-ADB8-4A60-8418-E9EF44C669E0}"/>
    <cellStyle name="Output 3 11 2 4 3" xfId="30072" xr:uid="{4B3214AC-2B8F-4E4B-ACE4-21B38D0D9EF9}"/>
    <cellStyle name="Output 3 11 2 5" xfId="30073" xr:uid="{57EDA172-7FBB-424B-B590-16D006A347FD}"/>
    <cellStyle name="Output 3 11 2 5 2" xfId="30074" xr:uid="{28DA5FC4-BD2D-4762-BB13-63E223C18671}"/>
    <cellStyle name="Output 3 11 2 5 3" xfId="30075" xr:uid="{3B469AF7-2380-486C-8022-54C60E57EBAE}"/>
    <cellStyle name="Output 3 11 2 6" xfId="30076" xr:uid="{315F12E3-254E-412D-9752-04BA72E404EF}"/>
    <cellStyle name="Output 3 11 2 6 2" xfId="30077" xr:uid="{E021E8D7-C673-4290-8743-9FBA2F6283C5}"/>
    <cellStyle name="Output 3 11 2 6 3" xfId="30078" xr:uid="{AC76991A-CF4C-4DB1-B11D-2995F143AFB3}"/>
    <cellStyle name="Output 3 11 2 7" xfId="30079" xr:uid="{0C21CC30-5B5B-426C-9A54-22A3636E3754}"/>
    <cellStyle name="Output 3 11 2 7 2" xfId="30080" xr:uid="{4CBB7EC3-E03F-413D-9133-2E8A8CF22564}"/>
    <cellStyle name="Output 3 11 2 7 3" xfId="30081" xr:uid="{6560CFC5-B3D1-40CA-8AC9-5CFC48E8A31A}"/>
    <cellStyle name="Output 3 11 2 8" xfId="30082" xr:uid="{77AD6312-0490-4BA9-B3C1-3AEE332D0CE8}"/>
    <cellStyle name="Output 3 11 2 8 2" xfId="30083" xr:uid="{15853947-6BDD-452C-9197-89D798EF2F2D}"/>
    <cellStyle name="Output 3 11 2 8 3" xfId="30084" xr:uid="{30EED5BE-A42C-4060-B10D-48B6D73667D0}"/>
    <cellStyle name="Output 3 11 2 9" xfId="30085" xr:uid="{729449F0-4546-4331-90D4-678FCEC5A390}"/>
    <cellStyle name="Output 3 11 2 9 2" xfId="30086" xr:uid="{4DBBA366-A9A7-4C84-9E09-32665CBB22B8}"/>
    <cellStyle name="Output 3 11 2 9 3" xfId="30087" xr:uid="{664A8143-30C7-4CD0-B9FB-D6CBEA1FE172}"/>
    <cellStyle name="Output 3 11 3" xfId="30088" xr:uid="{EA5EC148-1966-4692-A002-0F262FE762B7}"/>
    <cellStyle name="Output 3 11 3 2" xfId="30089" xr:uid="{25681FE8-2D32-4474-925F-4C687441220F}"/>
    <cellStyle name="Output 3 11 3 3" xfId="30090" xr:uid="{09E3A8FE-8DE0-431B-9DF7-58572EDD73E3}"/>
    <cellStyle name="Output 3 11 3 4" xfId="30091" xr:uid="{85E6B1F4-805E-4D50-B182-4FFE4814867E}"/>
    <cellStyle name="Output 3 11 4" xfId="30092" xr:uid="{12B649E2-0C17-4F09-878C-25CFB218119A}"/>
    <cellStyle name="Output 3 11 4 2" xfId="30093" xr:uid="{85E8B6C2-C9F9-46EF-82CF-E297D2F897BA}"/>
    <cellStyle name="Output 3 11 4 3" xfId="30094" xr:uid="{6C0FF747-87FA-4ADE-8BFB-2CFB35376D18}"/>
    <cellStyle name="Output 3 11 5" xfId="30095" xr:uid="{719B0A34-2CF3-4E6A-A245-9C7A7CE4CA34}"/>
    <cellStyle name="Output 3 11 5 2" xfId="30096" xr:uid="{1B049410-D975-4BED-90A7-3B5D87071631}"/>
    <cellStyle name="Output 3 11 5 3" xfId="30097" xr:uid="{5C1EEEF2-3EF0-4670-8459-7AC1AF3DB224}"/>
    <cellStyle name="Output 3 11 6" xfId="30098" xr:uid="{EAD2A60D-1C46-480B-A6BA-D10E3350C681}"/>
    <cellStyle name="Output 3 11 6 2" xfId="30099" xr:uid="{6455A8E7-F097-4F90-B7CC-A21FE64A2692}"/>
    <cellStyle name="Output 3 11 6 3" xfId="30100" xr:uid="{356BB41B-6225-4990-8A41-BEAD2C9A7918}"/>
    <cellStyle name="Output 3 11 7" xfId="30101" xr:uid="{FC2AA1B8-9DC4-4BF2-967C-E8451E1340AA}"/>
    <cellStyle name="Output 3 11 7 2" xfId="30102" xr:uid="{AD3885F3-79F9-469A-9217-3DE8A1B7C359}"/>
    <cellStyle name="Output 3 11 7 3" xfId="30103" xr:uid="{00AE31A7-82D9-4AEA-9CBA-26EC8726DCC2}"/>
    <cellStyle name="Output 3 11 8" xfId="30104" xr:uid="{FFFC156D-E338-4D66-A3B8-CFDEA663A052}"/>
    <cellStyle name="Output 3 11 8 2" xfId="30105" xr:uid="{FBE2F515-D987-4570-BCFC-E9D7FBE47730}"/>
    <cellStyle name="Output 3 11 8 3" xfId="30106" xr:uid="{021A82C5-B2FE-494F-AC3E-29DDA2E405AC}"/>
    <cellStyle name="Output 3 11 9" xfId="30107" xr:uid="{1A51292C-D748-4123-8BE6-BFF96961845B}"/>
    <cellStyle name="Output 3 11 9 2" xfId="30108" xr:uid="{54250257-E4C4-4B9B-AB42-3AF06D885172}"/>
    <cellStyle name="Output 3 11 9 3" xfId="30109" xr:uid="{70F31515-DD52-4553-8790-49A23DCEDF11}"/>
    <cellStyle name="Output 3 12" xfId="30110" xr:uid="{7410E753-2BFC-4C49-BB8A-F34126C45D7F}"/>
    <cellStyle name="Output 3 12 10" xfId="30111" xr:uid="{5CD5EBD2-9A06-4713-81A5-6DD398C62C57}"/>
    <cellStyle name="Output 3 12 10 2" xfId="30112" xr:uid="{32F4B59F-00C2-4C60-ABD7-1068A3A24CD9}"/>
    <cellStyle name="Output 3 12 11" xfId="30113" xr:uid="{52E34620-FE11-476B-AEB8-A993774725D8}"/>
    <cellStyle name="Output 3 12 2" xfId="30114" xr:uid="{D3B3A678-06DB-4542-A96C-F7CD7B6B5C7A}"/>
    <cellStyle name="Output 3 12 2 2" xfId="30115" xr:uid="{6B38E67C-DC66-435D-B37D-4E6AF928606D}"/>
    <cellStyle name="Output 3 12 2 2 2" xfId="30116" xr:uid="{6F44ECE6-6099-43B6-ACE1-B8813ACAA921}"/>
    <cellStyle name="Output 3 12 2 2 3" xfId="30117" xr:uid="{59100C72-5C72-4812-A4C4-14EBEA348156}"/>
    <cellStyle name="Output 3 12 2 3" xfId="30118" xr:uid="{E21237C0-852B-46F4-8BE1-BF4A87B3578D}"/>
    <cellStyle name="Output 3 12 2 3 2" xfId="30119" xr:uid="{FDCECEE8-F869-4007-B7B8-750F4345DA32}"/>
    <cellStyle name="Output 3 12 2 4" xfId="30120" xr:uid="{9CA2E4B2-6CD8-4786-8E8D-B4A2240ABD95}"/>
    <cellStyle name="Output 3 12 2 5" xfId="30121" xr:uid="{AF180A05-D9A9-4A40-AF58-9CD3CD341851}"/>
    <cellStyle name="Output 3 12 2 6" xfId="30122" xr:uid="{48145357-BD0F-4A3D-8828-E224B0B25392}"/>
    <cellStyle name="Output 3 12 2 7" xfId="30123" xr:uid="{CCC92579-2CEB-40F5-BBF1-C542A41BF4E3}"/>
    <cellStyle name="Output 3 12 3" xfId="30124" xr:uid="{2D728DB2-61A0-49FE-BABC-3807EF6B38AF}"/>
    <cellStyle name="Output 3 12 3 2" xfId="30125" xr:uid="{AD641FCA-0E0A-45F7-8796-CB237BEBC252}"/>
    <cellStyle name="Output 3 12 3 2 2" xfId="30126" xr:uid="{761FD45F-AA1E-4E7D-A672-03600FB0483B}"/>
    <cellStyle name="Output 3 12 3 2 3" xfId="30127" xr:uid="{6BFAEB92-58F8-4BD1-89D8-C97B025E6D49}"/>
    <cellStyle name="Output 3 12 3 3" xfId="30128" xr:uid="{452D6A9C-84CF-43FA-9778-9B2799D85AA3}"/>
    <cellStyle name="Output 3 12 3 3 2" xfId="30129" xr:uid="{F310098A-61F1-421A-84C0-5BBFC62E6DCA}"/>
    <cellStyle name="Output 3 12 3 4" xfId="30130" xr:uid="{4F3A9C95-1939-45AC-A708-CF486AC69B9B}"/>
    <cellStyle name="Output 3 12 3 5" xfId="30131" xr:uid="{B5E6F187-4295-4E14-8322-BA2A7596ACD1}"/>
    <cellStyle name="Output 3 12 3 6" xfId="30132" xr:uid="{E2CCE8ED-4B0E-4D57-B290-5BA36F0F00E7}"/>
    <cellStyle name="Output 3 12 4" xfId="30133" xr:uid="{D6FC8630-3162-4A72-A38F-498CE3338C10}"/>
    <cellStyle name="Output 3 12 4 2" xfId="30134" xr:uid="{EED9EDD4-C5B3-4F89-A25C-A7F80F377DC2}"/>
    <cellStyle name="Output 3 12 4 3" xfId="30135" xr:uid="{356492F8-219B-41A9-8595-9EEE6BDFBFF3}"/>
    <cellStyle name="Output 3 12 5" xfId="30136" xr:uid="{BEF209D2-1198-4942-9602-FD5CBAA228A8}"/>
    <cellStyle name="Output 3 12 5 2" xfId="30137" xr:uid="{C916DC5A-F7B7-4698-B7E8-3C43F6A24DBE}"/>
    <cellStyle name="Output 3 12 5 3" xfId="30138" xr:uid="{AE01F895-06A0-4724-AFC5-E803B0E0CC4A}"/>
    <cellStyle name="Output 3 12 6" xfId="30139" xr:uid="{1A98835F-203D-42FA-ABDC-F1EB269C119D}"/>
    <cellStyle name="Output 3 12 6 2" xfId="30140" xr:uid="{4AADF76F-768B-4328-8026-3442CA299D7C}"/>
    <cellStyle name="Output 3 12 6 3" xfId="30141" xr:uid="{6D7D71AC-F233-4B94-9C60-B9635262EC4C}"/>
    <cellStyle name="Output 3 12 7" xfId="30142" xr:uid="{DDD27595-21FF-4EDD-9DDA-926A20D706FE}"/>
    <cellStyle name="Output 3 12 7 2" xfId="30143" xr:uid="{3C4BFBBA-8FB0-4072-B743-5EE306542200}"/>
    <cellStyle name="Output 3 12 7 3" xfId="30144" xr:uid="{83804C75-F977-43C0-A01E-9704EB3E0CD8}"/>
    <cellStyle name="Output 3 12 8" xfId="30145" xr:uid="{8B159895-F62F-404B-BCD4-3D657C2B80F9}"/>
    <cellStyle name="Output 3 12 8 2" xfId="30146" xr:uid="{7A1B4EA2-E79D-4F80-BAD7-F5EDA2813EF5}"/>
    <cellStyle name="Output 3 12 8 3" xfId="30147" xr:uid="{A50869C8-6A73-4BAF-96D4-227BEE41C163}"/>
    <cellStyle name="Output 3 12 9" xfId="30148" xr:uid="{D606B0FA-BF52-4018-B0BB-ABC994EE2C73}"/>
    <cellStyle name="Output 3 12 9 2" xfId="30149" xr:uid="{A835F209-0B9F-48B1-9EB0-87808765C4C2}"/>
    <cellStyle name="Output 3 12 9 3" xfId="30150" xr:uid="{5B009E39-BDFC-4DCB-BAD8-2AE2492167A4}"/>
    <cellStyle name="Output 3 13" xfId="30151" xr:uid="{148B425C-2E7E-4A55-9DB3-C8DAF44154BB}"/>
    <cellStyle name="Output 3 13 2" xfId="30152" xr:uid="{D27E82F8-B15C-4C35-BB80-1DEEA1171B9A}"/>
    <cellStyle name="Output 3 13 2 2" xfId="30153" xr:uid="{47C41F8C-E21D-428C-8879-A1E94B5FF8F4}"/>
    <cellStyle name="Output 3 13 3" xfId="30154" xr:uid="{EC4EE014-CC66-4BE0-B200-022B5CF83537}"/>
    <cellStyle name="Output 3 13 4" xfId="30155" xr:uid="{85023855-2123-4F10-A855-E65DBD4516B8}"/>
    <cellStyle name="Output 3 14" xfId="30156" xr:uid="{03FFDD5D-57F4-4B71-B4F0-A1CB32E1E1DA}"/>
    <cellStyle name="Output 3 14 2" xfId="30157" xr:uid="{A866E175-56E6-46EC-99A2-00E70E2E5F0F}"/>
    <cellStyle name="Output 3 14 3" xfId="30158" xr:uid="{392B1218-A899-4A9D-89F9-F20DBA1AFA25}"/>
    <cellStyle name="Output 3 15" xfId="30159" xr:uid="{2400FFBD-49BB-4356-A0B8-9CD3A0E3AF26}"/>
    <cellStyle name="Output 3 15 2" xfId="30160" xr:uid="{BA24061D-67E6-4711-85AB-6183A31A061A}"/>
    <cellStyle name="Output 3 15 3" xfId="30161" xr:uid="{668D5057-1499-44A3-A135-C7B17628F703}"/>
    <cellStyle name="Output 3 16" xfId="30162" xr:uid="{62D5059C-1CE4-409F-BCE1-E799AB76BCBA}"/>
    <cellStyle name="Output 3 16 2" xfId="30163" xr:uid="{AA79F654-78F1-4C77-9F7C-1298832289D2}"/>
    <cellStyle name="Output 3 16 3" xfId="30164" xr:uid="{C9578072-D65C-4A49-9C2E-FF4210A0E4D4}"/>
    <cellStyle name="Output 3 17" xfId="30165" xr:uid="{54F6D13E-A105-4782-A631-8A4AAE0BDCBC}"/>
    <cellStyle name="Output 3 17 2" xfId="30166" xr:uid="{F9FB4FEC-70DE-4FCC-83A5-F157D68316C0}"/>
    <cellStyle name="Output 3 17 3" xfId="30167" xr:uid="{8A2549AD-CBC6-4608-AD0F-3550C938E99C}"/>
    <cellStyle name="Output 3 18" xfId="30168" xr:uid="{F7ED289E-2D03-44A4-A36E-630504B40C7A}"/>
    <cellStyle name="Output 3 18 2" xfId="30169" xr:uid="{DD2B2631-EED9-4158-BC1B-EAE4522F8FCC}"/>
    <cellStyle name="Output 3 18 3" xfId="30170" xr:uid="{D67AF461-7D97-4240-8190-C20409D87106}"/>
    <cellStyle name="Output 3 19" xfId="30171" xr:uid="{E0D8C106-512A-4915-81CA-2B4D796B9DB9}"/>
    <cellStyle name="Output 3 19 2" xfId="30172" xr:uid="{4CB0CB00-DF6B-479C-A558-D9E2BC5C7C6C}"/>
    <cellStyle name="Output 3 19 3" xfId="30173" xr:uid="{B5DA2CBF-4294-4AE7-9E9E-C4F0A8493347}"/>
    <cellStyle name="Output 3 2" xfId="30174" xr:uid="{2ABBD1D3-22B7-40B4-A1D7-4FE05E2371FA}"/>
    <cellStyle name="Output 3 2 10" xfId="30175" xr:uid="{ADC58DE6-26A4-4363-B7AB-0B74C4386D34}"/>
    <cellStyle name="Output 3 2 10 2" xfId="30176" xr:uid="{E747D73D-DDF6-4939-B6F6-9A7A791D5CFC}"/>
    <cellStyle name="Output 3 2 10 3" xfId="30177" xr:uid="{42153256-1E9B-4EFD-9AD6-E25BE4EFE078}"/>
    <cellStyle name="Output 3 2 11" xfId="30178" xr:uid="{016F9642-30C5-48F9-93EA-93E53DD46B5B}"/>
    <cellStyle name="Output 3 2 11 2" xfId="30179" xr:uid="{CCD83845-5E8D-44B4-9E56-AF6C11178A69}"/>
    <cellStyle name="Output 3 2 12" xfId="30180" xr:uid="{4E937F72-2849-472A-BA5E-20480AF1C4B5}"/>
    <cellStyle name="Output 3 2 13" xfId="42598" xr:uid="{551A4985-5D98-42BB-8159-B91A5B7DBD0C}"/>
    <cellStyle name="Output 3 2 2" xfId="30181" xr:uid="{C3BFB7E9-60CC-41E6-9205-CCA1D0F8C5F3}"/>
    <cellStyle name="Output 3 2 2 10" xfId="30182" xr:uid="{5F832021-4CF7-4470-8A00-914076540103}"/>
    <cellStyle name="Output 3 2 2 10 2" xfId="30183" xr:uid="{74CD85C4-B82E-4067-85D6-197D2DE00FA3}"/>
    <cellStyle name="Output 3 2 2 11" xfId="42795" xr:uid="{5534A4B5-64B9-4ADC-A3A3-985308C49382}"/>
    <cellStyle name="Output 3 2 2 2" xfId="30184" xr:uid="{E0ADCCB4-5462-4C19-A67C-7DC811317635}"/>
    <cellStyle name="Output 3 2 2 2 2" xfId="30185" xr:uid="{64783E84-ADC6-4A0F-A3DA-5F426B8CC73A}"/>
    <cellStyle name="Output 3 2 2 2 2 2" xfId="30186" xr:uid="{98989FB8-F8D7-44AF-A17D-24B34B3C0B3E}"/>
    <cellStyle name="Output 3 2 2 2 3" xfId="30187" xr:uid="{1A99CFA6-4DA5-4A88-ACDB-A3D01A1B1E07}"/>
    <cellStyle name="Output 3 2 2 2 4" xfId="30188" xr:uid="{FC065491-EFE7-403A-BB18-DBDD31537E62}"/>
    <cellStyle name="Output 3 2 2 3" xfId="30189" xr:uid="{6E00245E-161A-4C2E-89E1-ABFC86FE17CE}"/>
    <cellStyle name="Output 3 2 2 3 2" xfId="30190" xr:uid="{090CA1AB-B6CE-4390-8014-039B7AC830BD}"/>
    <cellStyle name="Output 3 2 2 3 3" xfId="30191" xr:uid="{9982F42F-E4EB-458A-BEAA-23BFFB464E43}"/>
    <cellStyle name="Output 3 2 2 4" xfId="30192" xr:uid="{8B057A71-9BB1-4B9F-94AC-5AD90D0DC5B2}"/>
    <cellStyle name="Output 3 2 2 4 2" xfId="30193" xr:uid="{088515BC-AD8E-4D9E-8461-9C72CDF28385}"/>
    <cellStyle name="Output 3 2 2 4 3" xfId="30194" xr:uid="{6848126F-5AC9-4609-B504-67946F4CA30E}"/>
    <cellStyle name="Output 3 2 2 5" xfId="30195" xr:uid="{4ED09DF9-0A55-4950-A26E-5B38289AB8C4}"/>
    <cellStyle name="Output 3 2 2 5 2" xfId="30196" xr:uid="{387E8877-1A2C-4F65-8894-9E638DDCD227}"/>
    <cellStyle name="Output 3 2 2 5 3" xfId="30197" xr:uid="{8C9C37FB-BF1E-4A88-BD6B-168FC4A5931F}"/>
    <cellStyle name="Output 3 2 2 6" xfId="30198" xr:uid="{71A2CD86-0132-494D-A4E4-5A3B3D6CCC74}"/>
    <cellStyle name="Output 3 2 2 6 2" xfId="30199" xr:uid="{EC2ACE77-6A7C-4181-9DAD-2FB86B38355D}"/>
    <cellStyle name="Output 3 2 2 6 3" xfId="30200" xr:uid="{151F11A0-35D4-473C-82E6-695FA8E964D3}"/>
    <cellStyle name="Output 3 2 2 7" xfId="30201" xr:uid="{400ED538-BE86-4D52-A9BE-B7C5396424FD}"/>
    <cellStyle name="Output 3 2 2 7 2" xfId="30202" xr:uid="{772DCC67-E3FF-43E4-92B7-D2FCFCDA2CA4}"/>
    <cellStyle name="Output 3 2 2 7 3" xfId="30203" xr:uid="{3C10758B-94B0-4644-9F98-3A1E9B2799C0}"/>
    <cellStyle name="Output 3 2 2 8" xfId="30204" xr:uid="{A694D186-AC78-4C43-8F89-E4E639CF0231}"/>
    <cellStyle name="Output 3 2 2 8 2" xfId="30205" xr:uid="{A377D89D-A8EF-4B73-BDA2-A814F8EBB808}"/>
    <cellStyle name="Output 3 2 2 8 3" xfId="30206" xr:uid="{03071FCF-2CB6-43D2-8F72-3C18A7682F7F}"/>
    <cellStyle name="Output 3 2 2 9" xfId="30207" xr:uid="{0C3668EF-6CAE-4A6C-B641-5452EC8AB055}"/>
    <cellStyle name="Output 3 2 2 9 2" xfId="30208" xr:uid="{AD8EA323-1647-4887-91D3-3D8EADD3B55E}"/>
    <cellStyle name="Output 3 2 2 9 3" xfId="30209" xr:uid="{172120E8-4646-49E1-ACFD-7ED63C457551}"/>
    <cellStyle name="Output 3 2 3" xfId="30210" xr:uid="{56D6404A-469E-40E1-B649-16256A957532}"/>
    <cellStyle name="Output 3 2 3 2" xfId="30211" xr:uid="{486D542E-76C6-40EB-A836-8A1CBC9CE723}"/>
    <cellStyle name="Output 3 2 3 3" xfId="30212" xr:uid="{05AA936A-0439-4646-B6D2-2DF868BC6B18}"/>
    <cellStyle name="Output 3 2 3 4" xfId="30213" xr:uid="{A7462C7F-B1C1-4AB4-B105-213268C8DD7D}"/>
    <cellStyle name="Output 3 2 4" xfId="30214" xr:uid="{5955E471-0EE2-4CDA-831C-D3B0A7350FDF}"/>
    <cellStyle name="Output 3 2 4 2" xfId="30215" xr:uid="{B58CD7F8-2E2F-40D0-B794-218A88C5B057}"/>
    <cellStyle name="Output 3 2 4 3" xfId="30216" xr:uid="{FE4CD0FE-F123-444C-BCBF-9EAC6E7639B2}"/>
    <cellStyle name="Output 3 2 5" xfId="30217" xr:uid="{EF700800-3399-466A-9A74-1F27E9BB09D8}"/>
    <cellStyle name="Output 3 2 5 2" xfId="30218" xr:uid="{E1EEA770-AC63-4CF7-8BE1-5DB4C1F87D5C}"/>
    <cellStyle name="Output 3 2 5 3" xfId="30219" xr:uid="{6FD1B748-A140-46FE-A665-94F193D0DFA8}"/>
    <cellStyle name="Output 3 2 6" xfId="30220" xr:uid="{D11B8A01-76EC-44CC-864B-0FA52459C29A}"/>
    <cellStyle name="Output 3 2 6 2" xfId="30221" xr:uid="{5339B352-3A93-4A2E-AE1D-439C1580BDC2}"/>
    <cellStyle name="Output 3 2 6 3" xfId="30222" xr:uid="{561D393E-E5FD-4356-B389-445E0FCF98D1}"/>
    <cellStyle name="Output 3 2 7" xfId="30223" xr:uid="{5BD4179C-1DC6-4F0D-9184-E50FAEBD80C4}"/>
    <cellStyle name="Output 3 2 7 2" xfId="30224" xr:uid="{D5F2B5C4-7DE0-4680-B5D5-678DC9578510}"/>
    <cellStyle name="Output 3 2 7 3" xfId="30225" xr:uid="{2D39DA18-BDF7-40D3-84CD-991D8D87453E}"/>
    <cellStyle name="Output 3 2 8" xfId="30226" xr:uid="{58C273A3-C644-440A-9196-26FB963574AA}"/>
    <cellStyle name="Output 3 2 8 2" xfId="30227" xr:uid="{7E018392-DB57-4587-95C3-F85176913F16}"/>
    <cellStyle name="Output 3 2 8 3" xfId="30228" xr:uid="{31D15BE2-4DB6-45CB-BF64-B85AB41DCBEA}"/>
    <cellStyle name="Output 3 2 9" xfId="30229" xr:uid="{3B1CB88F-061B-436E-9D11-753DB335E2E9}"/>
    <cellStyle name="Output 3 2 9 2" xfId="30230" xr:uid="{556AA6C4-3F19-41B7-B256-507DD1F0F479}"/>
    <cellStyle name="Output 3 2 9 3" xfId="30231" xr:uid="{6CF4978E-E6AE-4DF7-A816-671A86C95ECA}"/>
    <cellStyle name="Output 3 20" xfId="30232" xr:uid="{04458305-5A1F-4E95-8867-4352322DC75B}"/>
    <cellStyle name="Output 3 20 2" xfId="30233" xr:uid="{4601F8EF-B9C4-4171-913B-27CC15F3A920}"/>
    <cellStyle name="Output 3 20 3" xfId="30234" xr:uid="{84C64D57-336C-4AD3-9BC4-4A5CA0403452}"/>
    <cellStyle name="Output 3 21" xfId="30235" xr:uid="{6AF16F09-7945-4FA2-A7AB-AEFD811BE894}"/>
    <cellStyle name="Output 3 21 2" xfId="30236" xr:uid="{75399338-731E-44CF-A468-C2241628AAC8}"/>
    <cellStyle name="Output 3 22" xfId="30237" xr:uid="{BA34E072-FD09-41C2-A89E-695AD6670E8A}"/>
    <cellStyle name="Output 3 23" xfId="42333" xr:uid="{464C4BE3-18C2-4FFA-9688-876F28F13CBE}"/>
    <cellStyle name="Output 3 3" xfId="30238" xr:uid="{84E3D193-009E-41DE-B9E1-EFAF0808CE17}"/>
    <cellStyle name="Output 3 3 10" xfId="30239" xr:uid="{FD41986A-20D3-4C7F-B5E1-F2755F1552C8}"/>
    <cellStyle name="Output 3 3 10 2" xfId="30240" xr:uid="{43ED43AD-549F-4515-8C0A-000E25743CA8}"/>
    <cellStyle name="Output 3 3 10 3" xfId="30241" xr:uid="{9DF3295F-47A7-47A1-8D44-5F938EB78817}"/>
    <cellStyle name="Output 3 3 11" xfId="30242" xr:uid="{A2CDF1A3-C394-47B6-832A-7570C387D58E}"/>
    <cellStyle name="Output 3 3 11 2" xfId="30243" xr:uid="{E16B324F-0EE3-465E-BEFA-70C48588866F}"/>
    <cellStyle name="Output 3 3 12" xfId="30244" xr:uid="{682DD21C-F297-4B12-BF7E-4FA98FCBB59E}"/>
    <cellStyle name="Output 3 3 13" xfId="42644" xr:uid="{2DF06975-6D5A-44D2-9244-2C60F86ED633}"/>
    <cellStyle name="Output 3 3 2" xfId="30245" xr:uid="{F93003FB-2F40-4AAD-BE77-520E3BCF1169}"/>
    <cellStyle name="Output 3 3 2 10" xfId="30246" xr:uid="{4DA40EE4-F03A-46C9-8F3F-8F76409DF2FC}"/>
    <cellStyle name="Output 3 3 2 10 2" xfId="30247" xr:uid="{56E1142B-1DAD-4F29-B566-D2799F3B3622}"/>
    <cellStyle name="Output 3 3 2 11" xfId="42844" xr:uid="{475C693A-503B-435B-BBE1-085EEC3F2DA8}"/>
    <cellStyle name="Output 3 3 2 2" xfId="30248" xr:uid="{26E80800-5026-405F-8EB9-C40BB42E577B}"/>
    <cellStyle name="Output 3 3 2 2 2" xfId="30249" xr:uid="{B0656FF3-D8B9-4215-AC39-A4A20594E967}"/>
    <cellStyle name="Output 3 3 2 2 2 2" xfId="30250" xr:uid="{F1067DCC-723F-4A7A-ACDB-82CF2ADACDE0}"/>
    <cellStyle name="Output 3 3 2 2 3" xfId="30251" xr:uid="{632641B2-BAB4-4381-81EF-23C2DCC93403}"/>
    <cellStyle name="Output 3 3 2 2 4" xfId="30252" xr:uid="{045E08D1-D3F0-4EA4-B4CA-2D993C441B20}"/>
    <cellStyle name="Output 3 3 2 3" xfId="30253" xr:uid="{31917930-620D-4A98-A6FE-A0B49415604A}"/>
    <cellStyle name="Output 3 3 2 3 2" xfId="30254" xr:uid="{EFBA1DEC-5001-4BD4-B80C-EA33B3AB2666}"/>
    <cellStyle name="Output 3 3 2 3 3" xfId="30255" xr:uid="{2FEA6545-438E-4428-819E-119E9EC3D7FE}"/>
    <cellStyle name="Output 3 3 2 4" xfId="30256" xr:uid="{92E2302A-B01A-457F-BF10-F9BD427B6641}"/>
    <cellStyle name="Output 3 3 2 4 2" xfId="30257" xr:uid="{A8DA87D0-8BDA-4062-854A-0B69158D9D67}"/>
    <cellStyle name="Output 3 3 2 4 3" xfId="30258" xr:uid="{354D659C-1D98-4333-93EE-8817741B5892}"/>
    <cellStyle name="Output 3 3 2 5" xfId="30259" xr:uid="{BA9E24D5-15F9-451D-B0DD-C8E9D186E598}"/>
    <cellStyle name="Output 3 3 2 5 2" xfId="30260" xr:uid="{A42F6BD9-10B4-4C15-9DC4-8A913061E9B0}"/>
    <cellStyle name="Output 3 3 2 5 3" xfId="30261" xr:uid="{AAA7EF64-7864-4C4B-9010-890C1AA8E433}"/>
    <cellStyle name="Output 3 3 2 6" xfId="30262" xr:uid="{3A13F0EC-8179-4191-B712-FDB6BFF6454F}"/>
    <cellStyle name="Output 3 3 2 6 2" xfId="30263" xr:uid="{7B4AC586-24EB-4D68-B3FE-0B2BAE6E94A7}"/>
    <cellStyle name="Output 3 3 2 6 3" xfId="30264" xr:uid="{36B43C62-33EE-4E83-853A-86FCD1C464D1}"/>
    <cellStyle name="Output 3 3 2 7" xfId="30265" xr:uid="{C6638DA5-C14A-43F9-868D-4A6E6EC7978C}"/>
    <cellStyle name="Output 3 3 2 7 2" xfId="30266" xr:uid="{3AC786E0-B187-4BDC-BB7C-F1599AA5203F}"/>
    <cellStyle name="Output 3 3 2 7 3" xfId="30267" xr:uid="{04DCBD82-16D7-45B3-8249-37CB10FED06C}"/>
    <cellStyle name="Output 3 3 2 8" xfId="30268" xr:uid="{4D0548C4-AF25-428E-A86A-8CAE28242B98}"/>
    <cellStyle name="Output 3 3 2 8 2" xfId="30269" xr:uid="{DBDFA8E1-5D6A-440C-B273-74023D31181F}"/>
    <cellStyle name="Output 3 3 2 8 3" xfId="30270" xr:uid="{A57E258F-605E-443A-AF23-36253659C2C2}"/>
    <cellStyle name="Output 3 3 2 9" xfId="30271" xr:uid="{4345AD9D-6460-4107-89DD-89E17BB5DB62}"/>
    <cellStyle name="Output 3 3 2 9 2" xfId="30272" xr:uid="{5B3AEB30-B48E-46E4-8E19-8DE6EF94DA7A}"/>
    <cellStyle name="Output 3 3 2 9 3" xfId="30273" xr:uid="{1CE4A9D9-B936-4653-A41C-BE8F3C217220}"/>
    <cellStyle name="Output 3 3 3" xfId="30274" xr:uid="{E77D7FEA-BB24-4863-8FF7-51A93C2297F3}"/>
    <cellStyle name="Output 3 3 3 2" xfId="30275" xr:uid="{053992EB-48C9-4F15-A168-D70CC51B792E}"/>
    <cellStyle name="Output 3 3 3 3" xfId="30276" xr:uid="{874FE953-F290-4A50-BD04-C270A2ADC4EF}"/>
    <cellStyle name="Output 3 3 3 4" xfId="30277" xr:uid="{DD702031-9A69-49F0-B4BF-FA0FCCD5564A}"/>
    <cellStyle name="Output 3 3 4" xfId="30278" xr:uid="{05D90832-C4FB-4CB0-AD38-474389AA8901}"/>
    <cellStyle name="Output 3 3 4 2" xfId="30279" xr:uid="{F94746A2-76C5-44CA-AF46-6F31BA44CF5B}"/>
    <cellStyle name="Output 3 3 4 3" xfId="30280" xr:uid="{AAB378B1-08F7-4C75-970D-BAE51F6B4B30}"/>
    <cellStyle name="Output 3 3 5" xfId="30281" xr:uid="{75A6C33B-7E6E-44A6-A90F-5E69A8361409}"/>
    <cellStyle name="Output 3 3 5 2" xfId="30282" xr:uid="{2976649C-7BC1-4761-84DA-F573386DC2C4}"/>
    <cellStyle name="Output 3 3 5 3" xfId="30283" xr:uid="{7A3FC231-B2A4-4D10-ABD1-0AF106A39A63}"/>
    <cellStyle name="Output 3 3 6" xfId="30284" xr:uid="{D9F1B14C-9D9A-4C19-A9A8-22D371EEA19A}"/>
    <cellStyle name="Output 3 3 6 2" xfId="30285" xr:uid="{54EBE7FB-6DED-4469-8F3C-203881E09353}"/>
    <cellStyle name="Output 3 3 6 3" xfId="30286" xr:uid="{B8ED48B3-1273-413F-9E14-BB2E5F9B3E47}"/>
    <cellStyle name="Output 3 3 7" xfId="30287" xr:uid="{27024C4A-D353-451E-B100-52399769C3F3}"/>
    <cellStyle name="Output 3 3 7 2" xfId="30288" xr:uid="{73F937AF-14D5-44D0-888C-1B81D1D1DB05}"/>
    <cellStyle name="Output 3 3 7 3" xfId="30289" xr:uid="{9B77726E-D374-4D10-969C-2C624F6F4585}"/>
    <cellStyle name="Output 3 3 8" xfId="30290" xr:uid="{3CA5F2D5-AAF0-4BFC-8904-4802E5987464}"/>
    <cellStyle name="Output 3 3 8 2" xfId="30291" xr:uid="{E40DBAD3-9FC2-4465-9DB5-38780D10294A}"/>
    <cellStyle name="Output 3 3 8 3" xfId="30292" xr:uid="{3DA3491A-2938-4C70-95D1-EC933F2C5710}"/>
    <cellStyle name="Output 3 3 9" xfId="30293" xr:uid="{B176F0F1-E52A-4B3E-BBAA-B4C409816DD8}"/>
    <cellStyle name="Output 3 3 9 2" xfId="30294" xr:uid="{DA0667CA-BE0D-4A8C-AF5E-40F359A41FEC}"/>
    <cellStyle name="Output 3 3 9 3" xfId="30295" xr:uid="{55438791-B11E-44D9-92D3-28BAB2193BF5}"/>
    <cellStyle name="Output 3 4" xfId="30296" xr:uid="{2F428D44-2BEA-4369-9234-6F43C0C336F6}"/>
    <cellStyle name="Output 3 4 10" xfId="30297" xr:uid="{BB62D6BC-3431-42FA-8292-4B4F58338629}"/>
    <cellStyle name="Output 3 4 10 2" xfId="30298" xr:uid="{E31681D3-AB7D-4B0D-985D-D139480C2530}"/>
    <cellStyle name="Output 3 4 10 3" xfId="30299" xr:uid="{7391915B-0680-4629-AE55-714F312CCE90}"/>
    <cellStyle name="Output 3 4 11" xfId="30300" xr:uid="{F2628BC4-3362-4870-9B78-D7DEA86A6F41}"/>
    <cellStyle name="Output 3 4 11 2" xfId="30301" xr:uid="{478B76A6-58BD-47C8-9A63-8E000CA3DE73}"/>
    <cellStyle name="Output 3 4 12" xfId="42685" xr:uid="{80D14663-72AD-406B-B141-ED391CFE0E55}"/>
    <cellStyle name="Output 3 4 2" xfId="30302" xr:uid="{60A11CBD-B2AB-4C51-80D4-18F0A57987C9}"/>
    <cellStyle name="Output 3 4 2 10" xfId="30303" xr:uid="{F2D15513-72BD-4070-8D6D-046F24C783E0}"/>
    <cellStyle name="Output 3 4 2 10 2" xfId="30304" xr:uid="{4097EBA6-0178-45F2-AD29-B2E9F0E3ADAC}"/>
    <cellStyle name="Output 3 4 2 2" xfId="30305" xr:uid="{1EBF67B9-CA11-4083-AA91-1EA580648781}"/>
    <cellStyle name="Output 3 4 2 2 2" xfId="30306" xr:uid="{1F58B3E0-4152-494E-B35F-0313514838DC}"/>
    <cellStyle name="Output 3 4 2 2 2 2" xfId="30307" xr:uid="{A404FB92-E634-43C5-A0EC-00840B7B9D30}"/>
    <cellStyle name="Output 3 4 2 2 3" xfId="30308" xr:uid="{42720543-DF0A-4B9A-AE46-B1F699BDD989}"/>
    <cellStyle name="Output 3 4 2 2 4" xfId="30309" xr:uid="{7FDCE464-C3AD-4AB4-8527-1290ECDB4961}"/>
    <cellStyle name="Output 3 4 2 3" xfId="30310" xr:uid="{9165A71B-2FA0-4E11-B552-DBD7CF7760AB}"/>
    <cellStyle name="Output 3 4 2 3 2" xfId="30311" xr:uid="{CC88C450-E7D3-4FFA-8B46-AC2541776227}"/>
    <cellStyle name="Output 3 4 2 3 3" xfId="30312" xr:uid="{4CBDB2E5-B7AB-4004-9B7E-2F2B581F066B}"/>
    <cellStyle name="Output 3 4 2 4" xfId="30313" xr:uid="{D754D1CE-E567-4F37-89BA-F28660915942}"/>
    <cellStyle name="Output 3 4 2 4 2" xfId="30314" xr:uid="{D1781C0C-2D80-409A-B3DD-BC8869232A62}"/>
    <cellStyle name="Output 3 4 2 4 3" xfId="30315" xr:uid="{A8FBF97D-2495-4D49-939B-760DB3851F8C}"/>
    <cellStyle name="Output 3 4 2 5" xfId="30316" xr:uid="{B148D33C-7448-47C7-BD85-D12F24967196}"/>
    <cellStyle name="Output 3 4 2 5 2" xfId="30317" xr:uid="{02B0399C-8493-4B81-8C74-DEB6221D46CE}"/>
    <cellStyle name="Output 3 4 2 5 3" xfId="30318" xr:uid="{34E72512-12CE-41EE-8065-24BD2E59B64D}"/>
    <cellStyle name="Output 3 4 2 6" xfId="30319" xr:uid="{CB49B0B6-A8A2-42FA-B96E-C7179DEF640B}"/>
    <cellStyle name="Output 3 4 2 6 2" xfId="30320" xr:uid="{F66CD4F3-5AB4-4FDD-A734-101FC2281C16}"/>
    <cellStyle name="Output 3 4 2 6 3" xfId="30321" xr:uid="{A7C6D839-58F3-4EED-9CB1-C2156B10AAF0}"/>
    <cellStyle name="Output 3 4 2 7" xfId="30322" xr:uid="{42F968B3-FF4C-4796-B10D-F4D0F773D2AC}"/>
    <cellStyle name="Output 3 4 2 7 2" xfId="30323" xr:uid="{68862915-DC20-4B5A-840B-5E4D39757ADD}"/>
    <cellStyle name="Output 3 4 2 7 3" xfId="30324" xr:uid="{E5309C0D-E8D9-4844-956E-C4F615639824}"/>
    <cellStyle name="Output 3 4 2 8" xfId="30325" xr:uid="{58EF7C7F-4E92-486C-BF00-13EB2D5FDAB5}"/>
    <cellStyle name="Output 3 4 2 8 2" xfId="30326" xr:uid="{599DBFBD-02D6-4277-B662-8A14CA7DDD5A}"/>
    <cellStyle name="Output 3 4 2 8 3" xfId="30327" xr:uid="{6CB3905A-1B0E-4A6C-9483-563119308F31}"/>
    <cellStyle name="Output 3 4 2 9" xfId="30328" xr:uid="{44D430CB-7C25-4B44-BC88-28B58C172409}"/>
    <cellStyle name="Output 3 4 2 9 2" xfId="30329" xr:uid="{DCA4B62F-AFD3-4F71-B3F9-C5480D396B74}"/>
    <cellStyle name="Output 3 4 2 9 3" xfId="30330" xr:uid="{DF0F8874-BCD4-433E-8980-85D4727BB1FC}"/>
    <cellStyle name="Output 3 4 3" xfId="30331" xr:uid="{08B7AF22-9841-4F15-A654-3F4A938E13AD}"/>
    <cellStyle name="Output 3 4 3 2" xfId="30332" xr:uid="{B0152928-5F75-4E61-BFDC-27C934012AC3}"/>
    <cellStyle name="Output 3 4 3 3" xfId="30333" xr:uid="{630703E4-66C0-45FD-B44D-0A2CCB4E5F4F}"/>
    <cellStyle name="Output 3 4 3 4" xfId="30334" xr:uid="{DE5C5EE6-E389-448F-A394-B56041964071}"/>
    <cellStyle name="Output 3 4 4" xfId="30335" xr:uid="{1D91B121-4860-44C5-993B-23E82CB06830}"/>
    <cellStyle name="Output 3 4 4 2" xfId="30336" xr:uid="{8D6A22FE-4CBF-482B-BD29-E6D1D6FDB45F}"/>
    <cellStyle name="Output 3 4 4 3" xfId="30337" xr:uid="{65AA22E9-B7FA-40BE-97BB-826EFA7B02AB}"/>
    <cellStyle name="Output 3 4 5" xfId="30338" xr:uid="{579BF808-D0AD-479B-86BE-1D8290953AAC}"/>
    <cellStyle name="Output 3 4 5 2" xfId="30339" xr:uid="{BA3C5CEA-C696-49C2-BDCA-BD6AAA847528}"/>
    <cellStyle name="Output 3 4 5 3" xfId="30340" xr:uid="{B198F2F0-08FC-430B-91F6-93E85A2F7BAF}"/>
    <cellStyle name="Output 3 4 6" xfId="30341" xr:uid="{9F307540-EE5B-41A3-B035-E3E225C1627F}"/>
    <cellStyle name="Output 3 4 6 2" xfId="30342" xr:uid="{7150F041-4096-4F25-A739-2022ABA9AB3B}"/>
    <cellStyle name="Output 3 4 6 3" xfId="30343" xr:uid="{233CB31A-0B49-4774-8B90-E6CFA3CC0839}"/>
    <cellStyle name="Output 3 4 7" xfId="30344" xr:uid="{6B0029F0-30E3-465B-9E93-AEB1A212BA01}"/>
    <cellStyle name="Output 3 4 7 2" xfId="30345" xr:uid="{BA500379-6240-4FBC-B0F2-8E21DB31F327}"/>
    <cellStyle name="Output 3 4 7 3" xfId="30346" xr:uid="{A8755D00-B754-4611-9083-588784AE436D}"/>
    <cellStyle name="Output 3 4 8" xfId="30347" xr:uid="{28F81BFF-FAF6-423E-B18B-ADC24E9270DA}"/>
    <cellStyle name="Output 3 4 8 2" xfId="30348" xr:uid="{AADC442A-1AF9-4F18-B11D-34A84FE1E566}"/>
    <cellStyle name="Output 3 4 8 3" xfId="30349" xr:uid="{D46F2D54-BE56-49E2-8FBF-4E472E4F3E1C}"/>
    <cellStyle name="Output 3 4 9" xfId="30350" xr:uid="{4600E5B8-DCC5-4456-85FE-290B19388125}"/>
    <cellStyle name="Output 3 4 9 2" xfId="30351" xr:uid="{B201C673-E68D-4EE3-9A48-E19E74ECD584}"/>
    <cellStyle name="Output 3 4 9 3" xfId="30352" xr:uid="{1F2E2DCD-A197-4C3D-9D4B-B2C8C05BB03D}"/>
    <cellStyle name="Output 3 5" xfId="30353" xr:uid="{CB39A1B8-BD7B-408F-AE5F-7474A86E29DD}"/>
    <cellStyle name="Output 3 5 10" xfId="30354" xr:uid="{2270929A-97D4-4C0D-B7C1-F15495BA9596}"/>
    <cellStyle name="Output 3 5 10 2" xfId="30355" xr:uid="{4C1A7C32-9BC7-4D27-AAB9-DD6A9188C042}"/>
    <cellStyle name="Output 3 5 10 3" xfId="30356" xr:uid="{0B950752-C9F4-4C13-9049-1F038C8AE30D}"/>
    <cellStyle name="Output 3 5 11" xfId="30357" xr:uid="{376F15F5-FB84-4B76-B993-2286CAD8C0E9}"/>
    <cellStyle name="Output 3 5 11 2" xfId="30358" xr:uid="{76CEB930-5EC4-4D86-9927-C4160F37F368}"/>
    <cellStyle name="Output 3 5 2" xfId="30359" xr:uid="{8F677610-3160-4AF3-BD78-6D9106E3386E}"/>
    <cellStyle name="Output 3 5 2 10" xfId="30360" xr:uid="{F776B1CF-2286-42F7-8933-0AD5644AAFAB}"/>
    <cellStyle name="Output 3 5 2 10 2" xfId="30361" xr:uid="{DBC86DA7-7D98-463D-8AF0-87957E83814D}"/>
    <cellStyle name="Output 3 5 2 2" xfId="30362" xr:uid="{5B5B4B94-6579-4001-B16A-012CD6120EFD}"/>
    <cellStyle name="Output 3 5 2 2 2" xfId="30363" xr:uid="{9352CD3D-C1C4-4087-83F4-04EBDF35D18C}"/>
    <cellStyle name="Output 3 5 2 2 2 2" xfId="30364" xr:uid="{719F9723-C34A-48F9-9006-67CF6B096540}"/>
    <cellStyle name="Output 3 5 2 2 3" xfId="30365" xr:uid="{E10754E3-28F6-468B-9451-2D70CC760CD6}"/>
    <cellStyle name="Output 3 5 2 2 4" xfId="30366" xr:uid="{237AA939-63C7-49FA-A4BE-8AE6D03E4A17}"/>
    <cellStyle name="Output 3 5 2 3" xfId="30367" xr:uid="{2A0C169D-21FF-4D4F-91EF-898D459B7E20}"/>
    <cellStyle name="Output 3 5 2 3 2" xfId="30368" xr:uid="{F4A3B904-A40E-46A7-8AC1-5B1277B5FD3B}"/>
    <cellStyle name="Output 3 5 2 3 3" xfId="30369" xr:uid="{58C2F96F-B4A8-4A4F-BE66-2E20C7146111}"/>
    <cellStyle name="Output 3 5 2 4" xfId="30370" xr:uid="{CF2A0C11-4F40-4625-B240-C17DD1FB3D52}"/>
    <cellStyle name="Output 3 5 2 4 2" xfId="30371" xr:uid="{6F5A8D48-41BE-4C2D-9E04-9F3C38979D2A}"/>
    <cellStyle name="Output 3 5 2 4 3" xfId="30372" xr:uid="{21EDDB2C-F4FF-4B86-BD48-CFECE49FBDEA}"/>
    <cellStyle name="Output 3 5 2 5" xfId="30373" xr:uid="{C52CD59B-A657-4BA7-BAA4-5EBDDDED8254}"/>
    <cellStyle name="Output 3 5 2 5 2" xfId="30374" xr:uid="{AC56F3AE-2C32-4FDA-8EBD-E1CC5B467D18}"/>
    <cellStyle name="Output 3 5 2 5 3" xfId="30375" xr:uid="{852F3F05-738D-4763-850E-B7FDDC78D497}"/>
    <cellStyle name="Output 3 5 2 6" xfId="30376" xr:uid="{82FEDB08-5ACD-45AF-A0F3-F06E3D03E4AD}"/>
    <cellStyle name="Output 3 5 2 6 2" xfId="30377" xr:uid="{5DDC32E0-1259-4D61-BA3D-346CB80CF65F}"/>
    <cellStyle name="Output 3 5 2 6 3" xfId="30378" xr:uid="{A6BB4269-C089-4191-A84F-AB093F608D6C}"/>
    <cellStyle name="Output 3 5 2 7" xfId="30379" xr:uid="{0E672F82-1D56-40CA-B735-56E87C70443A}"/>
    <cellStyle name="Output 3 5 2 7 2" xfId="30380" xr:uid="{44D08C90-0679-4A16-B845-4366D4EF1A1C}"/>
    <cellStyle name="Output 3 5 2 7 3" xfId="30381" xr:uid="{2C60E06D-B635-4A5E-A351-5E334112DE8B}"/>
    <cellStyle name="Output 3 5 2 8" xfId="30382" xr:uid="{1195FC50-E803-4787-9BF6-FB8DBB0D7199}"/>
    <cellStyle name="Output 3 5 2 8 2" xfId="30383" xr:uid="{B48D3C62-80B7-4A7A-B2D3-12A6FA7D06B9}"/>
    <cellStyle name="Output 3 5 2 8 3" xfId="30384" xr:uid="{D6849627-F8F2-4F80-ADD5-06D322D567AD}"/>
    <cellStyle name="Output 3 5 2 9" xfId="30385" xr:uid="{8D985BAD-9A47-453E-8212-DA1A9B4B42BE}"/>
    <cellStyle name="Output 3 5 2 9 2" xfId="30386" xr:uid="{A83892B8-AAAF-48F8-8EB7-7562481C52B6}"/>
    <cellStyle name="Output 3 5 2 9 3" xfId="30387" xr:uid="{8EFB63E6-9CB7-4064-8B26-58F15C2952B2}"/>
    <cellStyle name="Output 3 5 3" xfId="30388" xr:uid="{7C80431C-E050-4FBE-9674-CCA3ADA658EB}"/>
    <cellStyle name="Output 3 5 3 2" xfId="30389" xr:uid="{88C3E6E6-5D44-48DD-BD36-BB69BBE79367}"/>
    <cellStyle name="Output 3 5 3 3" xfId="30390" xr:uid="{B42900A8-20DB-4ED5-935C-3364397C1E8E}"/>
    <cellStyle name="Output 3 5 3 4" xfId="30391" xr:uid="{8FC4B341-55A7-43DD-B561-4AD29DE4A45E}"/>
    <cellStyle name="Output 3 5 4" xfId="30392" xr:uid="{836B7A81-3DD3-4038-BF83-12B947F63115}"/>
    <cellStyle name="Output 3 5 4 2" xfId="30393" xr:uid="{DDA900EB-1941-49E8-9B62-D32736F3DF7E}"/>
    <cellStyle name="Output 3 5 4 3" xfId="30394" xr:uid="{97F52685-CFAC-4DB3-B8DE-D2871503EE5B}"/>
    <cellStyle name="Output 3 5 5" xfId="30395" xr:uid="{589B0005-E3D8-49EA-8C8A-7FE294779F20}"/>
    <cellStyle name="Output 3 5 5 2" xfId="30396" xr:uid="{DA3AFE36-7020-42A8-B8B6-66EA8E4FDF41}"/>
    <cellStyle name="Output 3 5 5 3" xfId="30397" xr:uid="{4BD8D134-8D44-4F8A-AE39-44FB277E93C2}"/>
    <cellStyle name="Output 3 5 6" xfId="30398" xr:uid="{1DC2623B-53E6-4499-BD7B-197E6782FC83}"/>
    <cellStyle name="Output 3 5 6 2" xfId="30399" xr:uid="{4ED32880-5EE8-4A82-B5FD-44BFF0DC4696}"/>
    <cellStyle name="Output 3 5 6 3" xfId="30400" xr:uid="{983D57F7-B012-4177-A501-DCADB0057A43}"/>
    <cellStyle name="Output 3 5 7" xfId="30401" xr:uid="{A7153D8A-15C8-414A-9430-D74F759A3B00}"/>
    <cellStyle name="Output 3 5 7 2" xfId="30402" xr:uid="{D24BD09A-40D8-4394-B853-F1C6B0C0D0B6}"/>
    <cellStyle name="Output 3 5 7 3" xfId="30403" xr:uid="{6DF63EC7-4077-4CEA-A515-03A9F7FCD8CA}"/>
    <cellStyle name="Output 3 5 8" xfId="30404" xr:uid="{F9D7D370-9174-4695-9119-30937D2CD454}"/>
    <cellStyle name="Output 3 5 8 2" xfId="30405" xr:uid="{8EAF5F1B-FE00-4974-89DB-A512F3FC90F2}"/>
    <cellStyle name="Output 3 5 8 3" xfId="30406" xr:uid="{796A2ACC-1E29-4126-BF68-2C2479716694}"/>
    <cellStyle name="Output 3 5 9" xfId="30407" xr:uid="{C76C666C-9338-44C8-87F0-911BF1A9B1D9}"/>
    <cellStyle name="Output 3 5 9 2" xfId="30408" xr:uid="{8E93CAA0-4349-4ACE-BB4D-F48AC1B99B86}"/>
    <cellStyle name="Output 3 5 9 3" xfId="30409" xr:uid="{63DEA43B-24B9-4871-B262-9EC3FF789D98}"/>
    <cellStyle name="Output 3 6" xfId="30410" xr:uid="{798A1EF2-9272-46AF-A23B-1D0C6DB89F72}"/>
    <cellStyle name="Output 3 6 10" xfId="30411" xr:uid="{705636AA-733E-4D7F-8BB5-2517BB26FC76}"/>
    <cellStyle name="Output 3 6 10 2" xfId="30412" xr:uid="{CE09F191-C7C4-407C-AB1B-AD89BB00DA48}"/>
    <cellStyle name="Output 3 6 10 3" xfId="30413" xr:uid="{AE5D0857-FD81-4F41-9B2C-5412A826FFE2}"/>
    <cellStyle name="Output 3 6 11" xfId="30414" xr:uid="{D09CFB4B-247C-4624-AB66-7DCD04802FEB}"/>
    <cellStyle name="Output 3 6 11 2" xfId="30415" xr:uid="{FDD4CFF3-8CF3-41BB-AC04-75A17255FA07}"/>
    <cellStyle name="Output 3 6 2" xfId="30416" xr:uid="{172B3F3F-5FE9-4678-BFA3-624FE84112B0}"/>
    <cellStyle name="Output 3 6 2 10" xfId="30417" xr:uid="{86347F22-7CF8-4086-882D-F356C8C0FD34}"/>
    <cellStyle name="Output 3 6 2 10 2" xfId="30418" xr:uid="{CBC57006-25C0-4359-B543-2F5BA852BD22}"/>
    <cellStyle name="Output 3 6 2 2" xfId="30419" xr:uid="{A265596D-D746-402C-88B2-0E6B23D00E3D}"/>
    <cellStyle name="Output 3 6 2 2 2" xfId="30420" xr:uid="{A3635AD5-0564-4E0F-BD6D-D3563077F3BD}"/>
    <cellStyle name="Output 3 6 2 2 2 2" xfId="30421" xr:uid="{D98C46DE-D9EA-4E77-A30F-B1F2C52C434D}"/>
    <cellStyle name="Output 3 6 2 2 3" xfId="30422" xr:uid="{348CC0AE-6FD1-405F-928D-D73743293BBF}"/>
    <cellStyle name="Output 3 6 2 2 4" xfId="30423" xr:uid="{00A6990C-00B9-4673-A0F4-7BBD4702C934}"/>
    <cellStyle name="Output 3 6 2 3" xfId="30424" xr:uid="{ACC09C1A-762A-4C3E-8D16-6646E0284418}"/>
    <cellStyle name="Output 3 6 2 3 2" xfId="30425" xr:uid="{897ED2B9-DBD2-43F5-A608-2EBC030D69CA}"/>
    <cellStyle name="Output 3 6 2 3 3" xfId="30426" xr:uid="{C4B6026A-EED0-4F4F-8AF4-BC94EBB6AEBD}"/>
    <cellStyle name="Output 3 6 2 4" xfId="30427" xr:uid="{814D426F-8F91-4785-8C76-1FB24B04A18B}"/>
    <cellStyle name="Output 3 6 2 4 2" xfId="30428" xr:uid="{FB4F8314-98EC-4ABD-9C5A-CB3E68BCC514}"/>
    <cellStyle name="Output 3 6 2 4 3" xfId="30429" xr:uid="{9E0A97F0-CAF1-4FFF-8821-C1F9E18E2CC5}"/>
    <cellStyle name="Output 3 6 2 5" xfId="30430" xr:uid="{05AC3A8B-C9B9-4649-A73E-6CE1C1E81BED}"/>
    <cellStyle name="Output 3 6 2 5 2" xfId="30431" xr:uid="{7DD7B764-C0BD-475D-A881-4582C814F551}"/>
    <cellStyle name="Output 3 6 2 5 3" xfId="30432" xr:uid="{CE54C9D0-061A-41A6-BE86-E33F2450D41B}"/>
    <cellStyle name="Output 3 6 2 6" xfId="30433" xr:uid="{2206D0DC-0C19-408F-9AF4-EC738EF1CA90}"/>
    <cellStyle name="Output 3 6 2 6 2" xfId="30434" xr:uid="{74A7228A-C947-41BD-ACA9-021A7BFF9803}"/>
    <cellStyle name="Output 3 6 2 6 3" xfId="30435" xr:uid="{8AFD6A14-17A9-4E36-A8F0-33AB0135C6D2}"/>
    <cellStyle name="Output 3 6 2 7" xfId="30436" xr:uid="{6C992910-F9B2-45E5-8023-85C9610584B9}"/>
    <cellStyle name="Output 3 6 2 7 2" xfId="30437" xr:uid="{22E983ED-7120-4DB0-BC74-DD8A0D166CD0}"/>
    <cellStyle name="Output 3 6 2 7 3" xfId="30438" xr:uid="{C62E1374-A0FC-49D0-BF37-77B6162448C0}"/>
    <cellStyle name="Output 3 6 2 8" xfId="30439" xr:uid="{8B732925-E8F0-4992-A844-9CF73068D466}"/>
    <cellStyle name="Output 3 6 2 8 2" xfId="30440" xr:uid="{AAA36A0F-A5F7-4523-831F-47B59BBA9977}"/>
    <cellStyle name="Output 3 6 2 8 3" xfId="30441" xr:uid="{BA0973E1-AC7F-4B8E-8459-BF58D411EF5C}"/>
    <cellStyle name="Output 3 6 2 9" xfId="30442" xr:uid="{60DACA0E-BE2A-44D1-976D-F3D0B6BA3A2B}"/>
    <cellStyle name="Output 3 6 2 9 2" xfId="30443" xr:uid="{C3B9A476-90C5-4C0C-A7D2-47C54EE89673}"/>
    <cellStyle name="Output 3 6 2 9 3" xfId="30444" xr:uid="{360E54B3-6D8C-44F3-AC7E-A34F6A3D13A2}"/>
    <cellStyle name="Output 3 6 3" xfId="30445" xr:uid="{4AFD913F-61C1-4D3B-810F-E25FE2EEC562}"/>
    <cellStyle name="Output 3 6 3 2" xfId="30446" xr:uid="{D1EEC1BD-F35C-4E05-B536-DEBCC4E7403C}"/>
    <cellStyle name="Output 3 6 3 3" xfId="30447" xr:uid="{F5CD05CD-62F4-4B26-97BF-3082F85E8B6A}"/>
    <cellStyle name="Output 3 6 3 4" xfId="30448" xr:uid="{B0F2387A-DA31-4738-B92B-9927CCFF2F81}"/>
    <cellStyle name="Output 3 6 4" xfId="30449" xr:uid="{6675AC1D-0670-452C-8687-718E3CE731AB}"/>
    <cellStyle name="Output 3 6 4 2" xfId="30450" xr:uid="{706132B3-38EA-4273-887D-D98AB01E8E3D}"/>
    <cellStyle name="Output 3 6 4 3" xfId="30451" xr:uid="{E7407F37-2651-4BBE-8EC0-968E29872585}"/>
    <cellStyle name="Output 3 6 5" xfId="30452" xr:uid="{FE40AAF8-4523-4007-90E4-B04B540903F8}"/>
    <cellStyle name="Output 3 6 5 2" xfId="30453" xr:uid="{2CF57D7D-E570-4161-90C3-5AEFFA6EE48B}"/>
    <cellStyle name="Output 3 6 5 3" xfId="30454" xr:uid="{9905F7D9-BD8F-4551-A57A-EF29F9BA0F77}"/>
    <cellStyle name="Output 3 6 6" xfId="30455" xr:uid="{8D418FD0-3888-412E-9CC2-435ED8500CF2}"/>
    <cellStyle name="Output 3 6 6 2" xfId="30456" xr:uid="{97F991CC-A96C-4268-8862-0FC01D377118}"/>
    <cellStyle name="Output 3 6 6 3" xfId="30457" xr:uid="{4C5BCD33-2FCA-4A83-BC09-B6599ECBBF8A}"/>
    <cellStyle name="Output 3 6 7" xfId="30458" xr:uid="{402A31BD-EEF2-4C40-8AE7-4E14E2B1C718}"/>
    <cellStyle name="Output 3 6 7 2" xfId="30459" xr:uid="{E16BA877-C56D-4703-B0B1-198231543B39}"/>
    <cellStyle name="Output 3 6 7 3" xfId="30460" xr:uid="{43061B42-1104-42B7-9C67-29A6DA07ED62}"/>
    <cellStyle name="Output 3 6 8" xfId="30461" xr:uid="{83B02872-394E-466D-8E75-94D12EF407E5}"/>
    <cellStyle name="Output 3 6 8 2" xfId="30462" xr:uid="{D37F1B2B-C49F-42C7-BC37-9752A7BED9DB}"/>
    <cellStyle name="Output 3 6 8 3" xfId="30463" xr:uid="{D66CB26E-1397-442D-B9D5-AF0CD508DA64}"/>
    <cellStyle name="Output 3 6 9" xfId="30464" xr:uid="{DDE1A35F-B2AA-443B-8B2A-8997870C148B}"/>
    <cellStyle name="Output 3 6 9 2" xfId="30465" xr:uid="{8D6416A2-D2D6-4152-BD24-FACCF1A9CB61}"/>
    <cellStyle name="Output 3 6 9 3" xfId="30466" xr:uid="{F17BB01B-CA41-4B33-A016-A069A1858568}"/>
    <cellStyle name="Output 3 7" xfId="30467" xr:uid="{23980F0E-00B9-4B4F-9E7E-FA1C406B7EB4}"/>
    <cellStyle name="Output 3 7 10" xfId="30468" xr:uid="{73BCB011-A94F-46E8-86BF-826BADFA03B3}"/>
    <cellStyle name="Output 3 7 10 2" xfId="30469" xr:uid="{7AF82494-CC79-49B7-B286-281D28CC5B34}"/>
    <cellStyle name="Output 3 7 10 3" xfId="30470" xr:uid="{B4952AA8-6496-4941-A001-C280224C32F5}"/>
    <cellStyle name="Output 3 7 11" xfId="30471" xr:uid="{24EF674C-CA1C-4237-A491-4E63B3371E41}"/>
    <cellStyle name="Output 3 7 11 2" xfId="30472" xr:uid="{568304DF-56AB-4034-927E-8176C0B642A1}"/>
    <cellStyle name="Output 3 7 2" xfId="30473" xr:uid="{B5CECEC3-A3D7-4175-A542-286D6046C075}"/>
    <cellStyle name="Output 3 7 2 10" xfId="30474" xr:uid="{3EC5AB50-EC74-42B9-A769-5247C8A43A69}"/>
    <cellStyle name="Output 3 7 2 10 2" xfId="30475" xr:uid="{7F92FCF0-E82F-455D-A8B7-53174C40A69A}"/>
    <cellStyle name="Output 3 7 2 2" xfId="30476" xr:uid="{FB22BB9E-B3E5-4C94-821C-52179A8E0CEE}"/>
    <cellStyle name="Output 3 7 2 2 2" xfId="30477" xr:uid="{F9730D99-85EA-441A-BA24-926DEFB1B41E}"/>
    <cellStyle name="Output 3 7 2 2 2 2" xfId="30478" xr:uid="{2EBEFEB6-0FAD-4544-B66D-4506096FCFF2}"/>
    <cellStyle name="Output 3 7 2 2 3" xfId="30479" xr:uid="{8B519AAE-6E84-42CE-AAE7-77790A2AD1A3}"/>
    <cellStyle name="Output 3 7 2 2 4" xfId="30480" xr:uid="{5FCE5718-6E98-4B5C-9B2B-4271C35C22C8}"/>
    <cellStyle name="Output 3 7 2 3" xfId="30481" xr:uid="{B515DD00-B764-4BCD-9B2A-D5911B76638E}"/>
    <cellStyle name="Output 3 7 2 3 2" xfId="30482" xr:uid="{7451494C-B541-47B5-AF7E-150B2D18B131}"/>
    <cellStyle name="Output 3 7 2 3 3" xfId="30483" xr:uid="{21FC6420-5B72-4CD1-8B40-9B5891853919}"/>
    <cellStyle name="Output 3 7 2 4" xfId="30484" xr:uid="{05B3105F-6479-48F4-9C92-6FF8D4831DB0}"/>
    <cellStyle name="Output 3 7 2 4 2" xfId="30485" xr:uid="{C6649E47-B501-4FCB-89D8-0DCD20B38B72}"/>
    <cellStyle name="Output 3 7 2 4 3" xfId="30486" xr:uid="{DA59BC2B-9ADA-49B6-AED2-04A78918C8DE}"/>
    <cellStyle name="Output 3 7 2 5" xfId="30487" xr:uid="{CE39BFBD-E61E-4C44-B3A2-40A088F538A7}"/>
    <cellStyle name="Output 3 7 2 5 2" xfId="30488" xr:uid="{84EBC1C3-2F96-480B-9EEC-AF852AF09BC1}"/>
    <cellStyle name="Output 3 7 2 5 3" xfId="30489" xr:uid="{58CD753D-3B9A-4255-BE31-B4EE883B30A8}"/>
    <cellStyle name="Output 3 7 2 6" xfId="30490" xr:uid="{2CBC803A-04F1-47E0-B137-0F0D4F8EBD6E}"/>
    <cellStyle name="Output 3 7 2 6 2" xfId="30491" xr:uid="{E2DCC3A6-8F81-49D8-8561-2C1D989DE930}"/>
    <cellStyle name="Output 3 7 2 6 3" xfId="30492" xr:uid="{331EB9FF-717A-4F9D-AABF-FFE28D721890}"/>
    <cellStyle name="Output 3 7 2 7" xfId="30493" xr:uid="{4D834805-3A50-4A6E-AB05-91FE42313392}"/>
    <cellStyle name="Output 3 7 2 7 2" xfId="30494" xr:uid="{35FC4439-A6DA-4F44-AF60-A2A1F25279B9}"/>
    <cellStyle name="Output 3 7 2 7 3" xfId="30495" xr:uid="{A2F8270A-54D3-4666-AAED-6D917BEDF099}"/>
    <cellStyle name="Output 3 7 2 8" xfId="30496" xr:uid="{C4ED669C-65DD-49AB-A08E-13DF41D7DB01}"/>
    <cellStyle name="Output 3 7 2 8 2" xfId="30497" xr:uid="{85EC2711-4211-4CC7-8CAB-8C963E367BB1}"/>
    <cellStyle name="Output 3 7 2 8 3" xfId="30498" xr:uid="{378C01BA-0D03-40C7-8BF7-6E964B58D19A}"/>
    <cellStyle name="Output 3 7 2 9" xfId="30499" xr:uid="{C3715641-F9D4-4E11-B7B4-D7F90473CCF3}"/>
    <cellStyle name="Output 3 7 2 9 2" xfId="30500" xr:uid="{727A7C55-7C90-4305-B3EF-B8F5110A1E7E}"/>
    <cellStyle name="Output 3 7 2 9 3" xfId="30501" xr:uid="{D60D8E95-5D1E-475B-A90A-F0EDB757E53A}"/>
    <cellStyle name="Output 3 7 3" xfId="30502" xr:uid="{C296EB2A-D0A4-41C6-B9D2-68DBFF3C2180}"/>
    <cellStyle name="Output 3 7 3 2" xfId="30503" xr:uid="{D56BBD45-8FAB-4B69-B704-90BBB865BF77}"/>
    <cellStyle name="Output 3 7 3 3" xfId="30504" xr:uid="{2DC1E576-045D-43D4-A0C3-5334CFD7C596}"/>
    <cellStyle name="Output 3 7 3 4" xfId="30505" xr:uid="{497A3E6E-3A58-47A2-9983-4575C5A864CF}"/>
    <cellStyle name="Output 3 7 4" xfId="30506" xr:uid="{7974F80D-9A77-46E0-AF1D-CCB82FAA45A8}"/>
    <cellStyle name="Output 3 7 4 2" xfId="30507" xr:uid="{32B4B3DA-3A71-4FF4-AC2E-74EAE6A06084}"/>
    <cellStyle name="Output 3 7 4 3" xfId="30508" xr:uid="{04AC5EC4-EE7C-4664-A9C1-23B5F8488977}"/>
    <cellStyle name="Output 3 7 5" xfId="30509" xr:uid="{6503EF6D-D7BE-4E36-86DE-6651C64DA0A4}"/>
    <cellStyle name="Output 3 7 5 2" xfId="30510" xr:uid="{2E5B8141-C52C-428E-A7EA-BFA7A0F97B2D}"/>
    <cellStyle name="Output 3 7 5 3" xfId="30511" xr:uid="{3A9CE957-6A79-4013-B1DD-5FC238BE9F4B}"/>
    <cellStyle name="Output 3 7 6" xfId="30512" xr:uid="{AB43D37B-C69A-4C00-A65E-92CEF9E0203E}"/>
    <cellStyle name="Output 3 7 6 2" xfId="30513" xr:uid="{B0C6D4E2-CAD5-4A78-B842-21CB49E1F3D6}"/>
    <cellStyle name="Output 3 7 6 3" xfId="30514" xr:uid="{7AA4DEE5-1C9E-4805-A3FD-802A579C14C4}"/>
    <cellStyle name="Output 3 7 7" xfId="30515" xr:uid="{86A098D4-0D3C-4FB0-A3A2-264D1FDCA399}"/>
    <cellStyle name="Output 3 7 7 2" xfId="30516" xr:uid="{036966F1-2F0B-4913-A98D-DECD4D0D5B1B}"/>
    <cellStyle name="Output 3 7 7 3" xfId="30517" xr:uid="{7B250309-F3D7-4A81-B371-F66A0E12A2B8}"/>
    <cellStyle name="Output 3 7 8" xfId="30518" xr:uid="{1D80761F-278F-4314-AD4F-F2E8B161913D}"/>
    <cellStyle name="Output 3 7 8 2" xfId="30519" xr:uid="{64AC748F-A0C3-483F-B50E-F8E9479E2B6D}"/>
    <cellStyle name="Output 3 7 8 3" xfId="30520" xr:uid="{D2769CB6-C4C7-4C35-8F78-BE7F27A9EE48}"/>
    <cellStyle name="Output 3 7 9" xfId="30521" xr:uid="{8A984D73-6216-4B93-89BA-09B6DA98A451}"/>
    <cellStyle name="Output 3 7 9 2" xfId="30522" xr:uid="{04ED3285-3245-4FA2-A53F-45F427A580EC}"/>
    <cellStyle name="Output 3 7 9 3" xfId="30523" xr:uid="{0A4C4D06-7628-4941-83E4-0CF09036D73A}"/>
    <cellStyle name="Output 3 8" xfId="30524" xr:uid="{02863041-41B0-4FAB-B4FA-F784FDD36FC4}"/>
    <cellStyle name="Output 3 8 10" xfId="30525" xr:uid="{B02A9582-3665-46DE-9FB3-37F6BA05C620}"/>
    <cellStyle name="Output 3 8 10 2" xfId="30526" xr:uid="{4E268A24-7BC7-4199-AA32-82C6A7269877}"/>
    <cellStyle name="Output 3 8 10 3" xfId="30527" xr:uid="{7D406A27-33C6-4FBB-8349-AB4E4FBB55BE}"/>
    <cellStyle name="Output 3 8 11" xfId="30528" xr:uid="{8FA8A8A6-F6BD-40CA-957C-BC1EA8DE4454}"/>
    <cellStyle name="Output 3 8 11 2" xfId="30529" xr:uid="{022C7BF8-D3C4-4DD1-87F2-ABD29C065D23}"/>
    <cellStyle name="Output 3 8 2" xfId="30530" xr:uid="{D7A163F5-A465-48D2-9432-775C5F794F2A}"/>
    <cellStyle name="Output 3 8 2 10" xfId="30531" xr:uid="{E9B16F52-7E1E-4525-B80D-052DADF0EDCD}"/>
    <cellStyle name="Output 3 8 2 10 2" xfId="30532" xr:uid="{B11C8B59-5064-4250-AFF2-6F789281502C}"/>
    <cellStyle name="Output 3 8 2 2" xfId="30533" xr:uid="{E61F0FE5-FB1E-44F4-A8C5-604C47CEA315}"/>
    <cellStyle name="Output 3 8 2 2 2" xfId="30534" xr:uid="{A800E36C-902F-445B-A0BF-DDD7041DE902}"/>
    <cellStyle name="Output 3 8 2 2 2 2" xfId="30535" xr:uid="{1CA33A79-5FE0-4DBB-98A9-1E58BC656EF5}"/>
    <cellStyle name="Output 3 8 2 2 3" xfId="30536" xr:uid="{3C4CB6A8-9A3A-40C3-94A0-5379A4FF9211}"/>
    <cellStyle name="Output 3 8 2 2 4" xfId="30537" xr:uid="{9DD83041-41F7-49EA-A9F1-4102534F7BFC}"/>
    <cellStyle name="Output 3 8 2 3" xfId="30538" xr:uid="{5D4C1006-D7C5-4D16-AB71-73D14AEB6C88}"/>
    <cellStyle name="Output 3 8 2 3 2" xfId="30539" xr:uid="{D23E6364-B7AE-408B-8466-A16CB8ECCCF4}"/>
    <cellStyle name="Output 3 8 2 3 3" xfId="30540" xr:uid="{B9E077EE-D03C-45CF-9DAE-8D11D91EBD34}"/>
    <cellStyle name="Output 3 8 2 4" xfId="30541" xr:uid="{8C9C10E0-FC2C-43AA-AA75-7CBEF87C934D}"/>
    <cellStyle name="Output 3 8 2 4 2" xfId="30542" xr:uid="{FDB7F1F7-5E7A-4258-81F9-68EB73F059B5}"/>
    <cellStyle name="Output 3 8 2 4 3" xfId="30543" xr:uid="{09601F71-8F3C-4CE0-BE55-E396B686A20A}"/>
    <cellStyle name="Output 3 8 2 5" xfId="30544" xr:uid="{21CAB746-914E-4EDD-913F-18EA55620F46}"/>
    <cellStyle name="Output 3 8 2 5 2" xfId="30545" xr:uid="{9DED95AA-67C6-4F28-8B4E-694A21B0DBF4}"/>
    <cellStyle name="Output 3 8 2 5 3" xfId="30546" xr:uid="{AAC4C7BF-9F82-4CD9-9208-754A929D0B72}"/>
    <cellStyle name="Output 3 8 2 6" xfId="30547" xr:uid="{5F11E72E-B2BE-462F-B3A5-6E353F7C8E9B}"/>
    <cellStyle name="Output 3 8 2 6 2" xfId="30548" xr:uid="{603BE160-5467-4216-9EA5-AECAFF8EF55E}"/>
    <cellStyle name="Output 3 8 2 6 3" xfId="30549" xr:uid="{2A49671C-E436-4963-922C-EB24B773C32B}"/>
    <cellStyle name="Output 3 8 2 7" xfId="30550" xr:uid="{CA146C53-9A6C-480C-A61F-3A2A38159709}"/>
    <cellStyle name="Output 3 8 2 7 2" xfId="30551" xr:uid="{5CCA06D9-A5BA-48EB-962E-2F1BD3DADB17}"/>
    <cellStyle name="Output 3 8 2 7 3" xfId="30552" xr:uid="{35CB8AFF-A3B7-4522-AD13-EE36608F0BFC}"/>
    <cellStyle name="Output 3 8 2 8" xfId="30553" xr:uid="{F7640A25-E147-42D9-ADEC-14DCC4F3768A}"/>
    <cellStyle name="Output 3 8 2 8 2" xfId="30554" xr:uid="{850976DA-495A-4480-AA05-365A5FFAD5AA}"/>
    <cellStyle name="Output 3 8 2 8 3" xfId="30555" xr:uid="{AA903E6D-E8FB-4DBD-ABF4-D53DB0E308D9}"/>
    <cellStyle name="Output 3 8 2 9" xfId="30556" xr:uid="{556EF8E4-E1E0-4C83-BA36-AC7F205E110A}"/>
    <cellStyle name="Output 3 8 2 9 2" xfId="30557" xr:uid="{B3638E41-AD91-4762-A7BD-4E74CDD92324}"/>
    <cellStyle name="Output 3 8 2 9 3" xfId="30558" xr:uid="{09A34E3A-230C-49C1-88C7-21EEE874917F}"/>
    <cellStyle name="Output 3 8 3" xfId="30559" xr:uid="{25DC7302-6D4B-486B-9D79-A3FBBAECFAE5}"/>
    <cellStyle name="Output 3 8 3 2" xfId="30560" xr:uid="{FF4CAA4C-216C-4A8F-AEB7-72CFA75D0BE5}"/>
    <cellStyle name="Output 3 8 3 3" xfId="30561" xr:uid="{F355E524-BD5D-4A47-9493-0381129D83B2}"/>
    <cellStyle name="Output 3 8 3 4" xfId="30562" xr:uid="{C397CC5D-E8CD-438B-B019-950A23CD4BDA}"/>
    <cellStyle name="Output 3 8 4" xfId="30563" xr:uid="{C3B52D9E-7F7C-4BF2-B4C9-E2615B3A9F24}"/>
    <cellStyle name="Output 3 8 4 2" xfId="30564" xr:uid="{2E934D59-872A-4BA2-95D5-7F7EFBD31E87}"/>
    <cellStyle name="Output 3 8 4 3" xfId="30565" xr:uid="{ED8C55CA-86DE-4BBD-8CF8-F1360CD93024}"/>
    <cellStyle name="Output 3 8 5" xfId="30566" xr:uid="{49E4B283-362C-4814-A0CD-59835425F9D1}"/>
    <cellStyle name="Output 3 8 5 2" xfId="30567" xr:uid="{1928D07F-191F-40F9-8745-29C90844F3AF}"/>
    <cellStyle name="Output 3 8 5 3" xfId="30568" xr:uid="{28686BFB-E503-4FFD-B0D9-BABF4D8269D3}"/>
    <cellStyle name="Output 3 8 6" xfId="30569" xr:uid="{9C4F2521-A046-486B-BCD4-4B6574F2EEB8}"/>
    <cellStyle name="Output 3 8 6 2" xfId="30570" xr:uid="{64A413F6-21F8-4B3B-83FD-5194874BAB2B}"/>
    <cellStyle name="Output 3 8 6 3" xfId="30571" xr:uid="{B00F5AF8-D748-4B0E-BBAC-000E0278626B}"/>
    <cellStyle name="Output 3 8 7" xfId="30572" xr:uid="{8DB8E3C5-91C2-482C-BBBB-1545D7E76EC0}"/>
    <cellStyle name="Output 3 8 7 2" xfId="30573" xr:uid="{889FD362-A0AB-48BE-9C80-E5DCF3D80216}"/>
    <cellStyle name="Output 3 8 7 3" xfId="30574" xr:uid="{37564529-1B8D-4220-BA4F-12563E52D1BD}"/>
    <cellStyle name="Output 3 8 8" xfId="30575" xr:uid="{3C02DD89-582C-4BA4-BFDD-A36918A37899}"/>
    <cellStyle name="Output 3 8 8 2" xfId="30576" xr:uid="{F0C58F10-201E-4B85-81DB-F32EE883CAD5}"/>
    <cellStyle name="Output 3 8 8 3" xfId="30577" xr:uid="{8FFD67FE-9194-4D61-97FE-7D1F754140D8}"/>
    <cellStyle name="Output 3 8 9" xfId="30578" xr:uid="{C33A083C-F2DC-4A4C-A5BB-8EBEE33BA2AE}"/>
    <cellStyle name="Output 3 8 9 2" xfId="30579" xr:uid="{3828A3B0-A124-47DD-AC31-A3A100F5F47C}"/>
    <cellStyle name="Output 3 8 9 3" xfId="30580" xr:uid="{090BFA1F-79EC-4CA0-8EC6-11A1369BFC6E}"/>
    <cellStyle name="Output 3 9" xfId="30581" xr:uid="{64EE9189-57D0-4EC2-8F6C-04A65393E77F}"/>
    <cellStyle name="Output 3 9 10" xfId="30582" xr:uid="{B1828C98-DB7B-49AC-89A0-4649CEAF4A8C}"/>
    <cellStyle name="Output 3 9 10 2" xfId="30583" xr:uid="{EFE5C0DB-3497-45EC-AAF8-AB35A9B1CEA9}"/>
    <cellStyle name="Output 3 9 10 3" xfId="30584" xr:uid="{D30119B0-1C86-46F6-A45B-7F310966EFDA}"/>
    <cellStyle name="Output 3 9 11" xfId="30585" xr:uid="{BDB0B13D-35CC-4332-9C97-61B85CE095D6}"/>
    <cellStyle name="Output 3 9 11 2" xfId="30586" xr:uid="{9900BE44-B9D6-4318-A9EA-281B8EEB3AAD}"/>
    <cellStyle name="Output 3 9 2" xfId="30587" xr:uid="{0BEC8C44-FFDB-4CD6-B943-C68C3FBA9B24}"/>
    <cellStyle name="Output 3 9 2 10" xfId="30588" xr:uid="{FA6AD0DD-A8B1-481A-B2C4-BE9CA0338272}"/>
    <cellStyle name="Output 3 9 2 10 2" xfId="30589" xr:uid="{2D06E690-D2AC-4C3B-9731-4C8F84EDA54C}"/>
    <cellStyle name="Output 3 9 2 2" xfId="30590" xr:uid="{2A1022B4-0AE2-44B3-A5E5-95DE9623345E}"/>
    <cellStyle name="Output 3 9 2 2 2" xfId="30591" xr:uid="{316083E4-6C15-4D68-AC4D-86CF7C8ED1F1}"/>
    <cellStyle name="Output 3 9 2 2 2 2" xfId="30592" xr:uid="{481FC7D1-F063-45B4-B9AA-C35C7F7D1FB4}"/>
    <cellStyle name="Output 3 9 2 2 3" xfId="30593" xr:uid="{DCCFE503-A960-4136-B406-46664C760A2B}"/>
    <cellStyle name="Output 3 9 2 2 4" xfId="30594" xr:uid="{2812F33F-2187-46B4-86E2-564E09E66E43}"/>
    <cellStyle name="Output 3 9 2 3" xfId="30595" xr:uid="{32AE877D-C3E1-40B2-9EF0-B7EAE8181370}"/>
    <cellStyle name="Output 3 9 2 3 2" xfId="30596" xr:uid="{5F8CD1AD-92B1-49AB-BFA3-7ECA300E6C85}"/>
    <cellStyle name="Output 3 9 2 3 3" xfId="30597" xr:uid="{76135147-82D8-4600-AC56-09445E460087}"/>
    <cellStyle name="Output 3 9 2 4" xfId="30598" xr:uid="{9A0223FB-DC9D-4A93-9095-752EDE8B8054}"/>
    <cellStyle name="Output 3 9 2 4 2" xfId="30599" xr:uid="{20AE1C6E-BA60-4D2B-A2B3-38497FB2118B}"/>
    <cellStyle name="Output 3 9 2 4 3" xfId="30600" xr:uid="{8ADEEDC9-990D-418B-A9A4-146B43C78A4E}"/>
    <cellStyle name="Output 3 9 2 5" xfId="30601" xr:uid="{7B7EE59B-8FEF-452D-836E-723C45772574}"/>
    <cellStyle name="Output 3 9 2 5 2" xfId="30602" xr:uid="{6D721884-04FB-42B3-BAB0-2BA92837511C}"/>
    <cellStyle name="Output 3 9 2 5 3" xfId="30603" xr:uid="{07074776-6A70-4060-A451-4E82499BE736}"/>
    <cellStyle name="Output 3 9 2 6" xfId="30604" xr:uid="{D76EF73F-EBC6-412F-B153-FF77F033F32F}"/>
    <cellStyle name="Output 3 9 2 6 2" xfId="30605" xr:uid="{7B387F06-9350-4586-A1D4-06D6C1DF7253}"/>
    <cellStyle name="Output 3 9 2 6 3" xfId="30606" xr:uid="{AB0B633E-4668-44AE-8D36-E36D72D0585C}"/>
    <cellStyle name="Output 3 9 2 7" xfId="30607" xr:uid="{20421716-41B6-4807-A463-7A35541A9593}"/>
    <cellStyle name="Output 3 9 2 7 2" xfId="30608" xr:uid="{F155BAC6-8932-4D5D-AC62-72C82456211A}"/>
    <cellStyle name="Output 3 9 2 7 3" xfId="30609" xr:uid="{ACD919FF-64FD-4C2D-86F7-62A10E32BD36}"/>
    <cellStyle name="Output 3 9 2 8" xfId="30610" xr:uid="{38783443-7CA5-4307-8C12-221C7D593917}"/>
    <cellStyle name="Output 3 9 2 8 2" xfId="30611" xr:uid="{B49534ED-78AF-481D-A9EA-1D3FDE187B6E}"/>
    <cellStyle name="Output 3 9 2 8 3" xfId="30612" xr:uid="{5843720A-204F-4C6C-BF50-ED7176472DE4}"/>
    <cellStyle name="Output 3 9 2 9" xfId="30613" xr:uid="{8ECA29C1-651F-44DB-90C6-4F4B7A0910FB}"/>
    <cellStyle name="Output 3 9 2 9 2" xfId="30614" xr:uid="{CC79374C-DE4F-4354-AACA-A6016562A78E}"/>
    <cellStyle name="Output 3 9 2 9 3" xfId="30615" xr:uid="{5E66CF52-AD6B-434D-BF6C-35B0863E86E0}"/>
    <cellStyle name="Output 3 9 3" xfId="30616" xr:uid="{36EC8482-F22E-4AC0-9EE2-47D5D6B69EEA}"/>
    <cellStyle name="Output 3 9 3 2" xfId="30617" xr:uid="{11C5F820-B500-4A47-B751-9E9965715A28}"/>
    <cellStyle name="Output 3 9 3 3" xfId="30618" xr:uid="{70978711-48A7-4A90-9B86-42A8CB70FED3}"/>
    <cellStyle name="Output 3 9 3 4" xfId="30619" xr:uid="{2BCB9CD7-A74B-4EF0-8EE0-26135B6994D2}"/>
    <cellStyle name="Output 3 9 4" xfId="30620" xr:uid="{C1564FBB-6441-41F3-A938-8D6F50AC237B}"/>
    <cellStyle name="Output 3 9 4 2" xfId="30621" xr:uid="{A1EED586-C9E2-43CF-97F1-9679B2AEE71E}"/>
    <cellStyle name="Output 3 9 4 3" xfId="30622" xr:uid="{346A2F62-99E1-402E-B434-12C96E97EEF0}"/>
    <cellStyle name="Output 3 9 5" xfId="30623" xr:uid="{D78969E7-7F6D-4594-9F60-F5B2EAF9CEB8}"/>
    <cellStyle name="Output 3 9 5 2" xfId="30624" xr:uid="{87C2FDF4-6516-4B02-B444-E0EAA5D00367}"/>
    <cellStyle name="Output 3 9 5 3" xfId="30625" xr:uid="{36F47552-F15D-4DE4-B1C9-F03CADE41C5A}"/>
    <cellStyle name="Output 3 9 6" xfId="30626" xr:uid="{41FE1E7E-E7A3-42A6-AD60-55AC57D442BA}"/>
    <cellStyle name="Output 3 9 6 2" xfId="30627" xr:uid="{7C6322D7-1A65-41A2-972E-B83A1ACC9683}"/>
    <cellStyle name="Output 3 9 6 3" xfId="30628" xr:uid="{E3F7D6D3-8A29-4EBA-AD16-90484DF9098B}"/>
    <cellStyle name="Output 3 9 7" xfId="30629" xr:uid="{6C98AC1B-2ACF-4A34-9C88-C76139C58195}"/>
    <cellStyle name="Output 3 9 7 2" xfId="30630" xr:uid="{BDFD214C-4ED6-4CD6-96F7-FE5D2F3FE185}"/>
    <cellStyle name="Output 3 9 7 3" xfId="30631" xr:uid="{A044D49F-9FC6-4DEB-91BC-5AFCC7D1230C}"/>
    <cellStyle name="Output 3 9 8" xfId="30632" xr:uid="{3A0CFB96-2165-4464-9039-48CE912029C4}"/>
    <cellStyle name="Output 3 9 8 2" xfId="30633" xr:uid="{95CAF0DE-5AF5-40D3-B567-FC92FFC08F7F}"/>
    <cellStyle name="Output 3 9 8 3" xfId="30634" xr:uid="{598A2BFE-2CED-4905-85AF-215890CB4CE7}"/>
    <cellStyle name="Output 3 9 9" xfId="30635" xr:uid="{8C71A771-159B-4CC0-818B-BB8E7DD2F578}"/>
    <cellStyle name="Output 3 9 9 2" xfId="30636" xr:uid="{21FC453E-1FD3-457E-BDFD-94D40D64CF4D}"/>
    <cellStyle name="Output 3 9 9 3" xfId="30637" xr:uid="{26C8F169-F286-4225-87EB-75AC0A20EF3B}"/>
    <cellStyle name="Output 30" xfId="30638" xr:uid="{0A4FA707-113C-42E8-9663-A286AFBDE435}"/>
    <cellStyle name="Output 31" xfId="30639" xr:uid="{A8A35590-122F-4886-89A8-6A3E4ED898D9}"/>
    <cellStyle name="Output 32" xfId="30640" xr:uid="{31B46A08-FBFC-4C52-9D14-852213730435}"/>
    <cellStyle name="Output 33" xfId="30641" xr:uid="{81BDCFB2-42FD-4051-B17C-416D7C5811A1}"/>
    <cellStyle name="Output 34" xfId="30642" xr:uid="{4EA3779C-080E-4F5A-8D51-468247FD0DCC}"/>
    <cellStyle name="Output 35" xfId="30643" xr:uid="{E55CBAB9-BE6C-4564-8F96-C981F544F4D0}"/>
    <cellStyle name="Output 36" xfId="30644" xr:uid="{BC78F67A-6FE2-42E3-A84C-97D421A04FAA}"/>
    <cellStyle name="Output 37" xfId="30645" xr:uid="{56AF875F-4432-485E-8829-B848A29F3A4E}"/>
    <cellStyle name="Output 38" xfId="30646" xr:uid="{6992BEF8-D788-4C88-9BDA-83C566CE81A5}"/>
    <cellStyle name="Output 39" xfId="30647" xr:uid="{6CF9E386-8BEC-43EB-8736-56D4E479D20D}"/>
    <cellStyle name="Output 4" xfId="30648" xr:uid="{6E4D36BF-6D9D-402C-9D4D-61C9AF174DF7}"/>
    <cellStyle name="Output 4 10" xfId="30649" xr:uid="{81C57107-404E-4093-ABA4-3DCB8CCC90D3}"/>
    <cellStyle name="Output 4 10 10" xfId="30650" xr:uid="{3DB43E29-8E73-4DF6-B5DB-2DC6989BAA34}"/>
    <cellStyle name="Output 4 10 10 2" xfId="30651" xr:uid="{71489E5C-9B4E-45C7-B977-9793DECFEBA0}"/>
    <cellStyle name="Output 4 10 10 3" xfId="30652" xr:uid="{205A1240-238F-46E3-824B-383985BF8291}"/>
    <cellStyle name="Output 4 10 11" xfId="30653" xr:uid="{5C83F870-FD02-45D3-8EF9-82AACEB6FA78}"/>
    <cellStyle name="Output 4 10 11 2" xfId="30654" xr:uid="{4231966C-AD71-4E78-A6CD-CE1D0748BD62}"/>
    <cellStyle name="Output 4 10 2" xfId="30655" xr:uid="{CD88FCDA-C10A-45B0-A912-DD874726ADE6}"/>
    <cellStyle name="Output 4 10 2 10" xfId="30656" xr:uid="{9BF22C58-73EF-4DAE-AFD0-8386B17EF168}"/>
    <cellStyle name="Output 4 10 2 10 2" xfId="30657" xr:uid="{44363549-EC39-49E8-8A42-9337C78EFAA8}"/>
    <cellStyle name="Output 4 10 2 2" xfId="30658" xr:uid="{84319F10-652F-4CB9-B60F-39E2AA8E3097}"/>
    <cellStyle name="Output 4 10 2 2 2" xfId="30659" xr:uid="{69D67D84-4C6A-44F1-B712-A899FE4F77A7}"/>
    <cellStyle name="Output 4 10 2 2 2 2" xfId="30660" xr:uid="{B1CCD31B-7EF7-4945-A50D-B8C74AE1BB4D}"/>
    <cellStyle name="Output 4 10 2 2 3" xfId="30661" xr:uid="{25F633C4-7ACB-4981-80C6-C4F0CD7D427A}"/>
    <cellStyle name="Output 4 10 2 2 4" xfId="30662" xr:uid="{8D0FC6A2-E6D2-49D7-B452-C7E4EC471D90}"/>
    <cellStyle name="Output 4 10 2 3" xfId="30663" xr:uid="{701D5EE6-3285-4694-A5AA-BB03FA545135}"/>
    <cellStyle name="Output 4 10 2 3 2" xfId="30664" xr:uid="{9FA006A9-3BB6-46C3-81BC-3050BC0C1F8F}"/>
    <cellStyle name="Output 4 10 2 3 3" xfId="30665" xr:uid="{E83702CA-2131-437A-BC9A-B750A6B5D3CE}"/>
    <cellStyle name="Output 4 10 2 4" xfId="30666" xr:uid="{222F4C3D-201A-4D59-86FF-043BF5CFE017}"/>
    <cellStyle name="Output 4 10 2 4 2" xfId="30667" xr:uid="{48F8E809-4AD0-494A-B5F2-C36F0513A838}"/>
    <cellStyle name="Output 4 10 2 4 3" xfId="30668" xr:uid="{67922A51-A675-40A1-82A2-EAB06299E2B8}"/>
    <cellStyle name="Output 4 10 2 5" xfId="30669" xr:uid="{71D4AA1C-0A84-4AEF-8FDF-9062138E2D4A}"/>
    <cellStyle name="Output 4 10 2 5 2" xfId="30670" xr:uid="{C2EBACE5-95F5-4CA6-A4E7-295F83EC88EA}"/>
    <cellStyle name="Output 4 10 2 5 3" xfId="30671" xr:uid="{31C7F26F-61A9-4580-A128-1E4F93C959AD}"/>
    <cellStyle name="Output 4 10 2 6" xfId="30672" xr:uid="{0B9C3103-A9DE-431A-82ED-08B7D77158D8}"/>
    <cellStyle name="Output 4 10 2 6 2" xfId="30673" xr:uid="{DDD338A4-8A31-46F8-BE88-297295F3B589}"/>
    <cellStyle name="Output 4 10 2 6 3" xfId="30674" xr:uid="{B987E756-E9FC-4AF3-A716-41CA33BA6CAD}"/>
    <cellStyle name="Output 4 10 2 7" xfId="30675" xr:uid="{20390D87-A31E-4E1D-8B72-4B4A0643F820}"/>
    <cellStyle name="Output 4 10 2 7 2" xfId="30676" xr:uid="{4955436B-6589-4310-9D54-4E4306908F9C}"/>
    <cellStyle name="Output 4 10 2 7 3" xfId="30677" xr:uid="{0E744058-77AD-47EB-9799-BEA4746502D5}"/>
    <cellStyle name="Output 4 10 2 8" xfId="30678" xr:uid="{E75A259E-8FA2-487D-8C89-D4A164C9A722}"/>
    <cellStyle name="Output 4 10 2 8 2" xfId="30679" xr:uid="{B8054569-897B-409A-A487-1792B584E04C}"/>
    <cellStyle name="Output 4 10 2 8 3" xfId="30680" xr:uid="{9DE8432B-A5AD-40FD-A9DA-3DE73D163C5B}"/>
    <cellStyle name="Output 4 10 2 9" xfId="30681" xr:uid="{096A4825-52C3-4957-AA14-17EF142840D6}"/>
    <cellStyle name="Output 4 10 2 9 2" xfId="30682" xr:uid="{AC71697A-12CE-4380-8245-E6D1CBDFB956}"/>
    <cellStyle name="Output 4 10 2 9 3" xfId="30683" xr:uid="{10286995-C2E9-4632-A4F0-2001DED93BC1}"/>
    <cellStyle name="Output 4 10 3" xfId="30684" xr:uid="{54A447BB-0437-44A9-902E-D07C9548D13D}"/>
    <cellStyle name="Output 4 10 3 2" xfId="30685" xr:uid="{3DB5DCF3-C8A9-42C6-A256-195D0DA44295}"/>
    <cellStyle name="Output 4 10 3 3" xfId="30686" xr:uid="{7C2A5133-304C-4288-85BA-E7548E704A35}"/>
    <cellStyle name="Output 4 10 3 4" xfId="30687" xr:uid="{5214E6A7-671A-432E-8376-04D81C292EC0}"/>
    <cellStyle name="Output 4 10 4" xfId="30688" xr:uid="{A54F877F-EB37-4A6B-9201-7754338CE940}"/>
    <cellStyle name="Output 4 10 4 2" xfId="30689" xr:uid="{B1EDF727-6FDD-458E-B996-0206D72E12DB}"/>
    <cellStyle name="Output 4 10 4 3" xfId="30690" xr:uid="{9BAC6A0F-8DA1-4F26-B1AC-51E2D57FA74C}"/>
    <cellStyle name="Output 4 10 5" xfId="30691" xr:uid="{15C3F930-04E9-4DE8-A087-D277BBE042DE}"/>
    <cellStyle name="Output 4 10 5 2" xfId="30692" xr:uid="{F057B758-E12D-4E02-8604-837285B1DAC1}"/>
    <cellStyle name="Output 4 10 5 3" xfId="30693" xr:uid="{35F89B5A-EBCC-434C-A894-2DE50AF1A2A1}"/>
    <cellStyle name="Output 4 10 6" xfId="30694" xr:uid="{12334696-8CA5-484E-9B46-07570B5D360D}"/>
    <cellStyle name="Output 4 10 6 2" xfId="30695" xr:uid="{F3A7B360-E4BE-4211-BEC8-B49E7B5EDCC6}"/>
    <cellStyle name="Output 4 10 6 3" xfId="30696" xr:uid="{8DAD0138-D2E0-4A94-80B9-C105ADD78A65}"/>
    <cellStyle name="Output 4 10 7" xfId="30697" xr:uid="{6F728D2E-9E8C-455D-B758-49E636EA46E6}"/>
    <cellStyle name="Output 4 10 7 2" xfId="30698" xr:uid="{8781DEFA-7A87-4BDD-9703-05E72F089E43}"/>
    <cellStyle name="Output 4 10 7 3" xfId="30699" xr:uid="{431A7583-09DE-4C96-99C8-2BC9DECCE33B}"/>
    <cellStyle name="Output 4 10 8" xfId="30700" xr:uid="{0D1EAF0B-E952-427B-8472-2F2C4243BB6D}"/>
    <cellStyle name="Output 4 10 8 2" xfId="30701" xr:uid="{C3F4D6F0-91B6-4D34-B012-2881C803309F}"/>
    <cellStyle name="Output 4 10 8 3" xfId="30702" xr:uid="{B2E61EAA-8D54-47BE-8D8A-CDA1570A66DA}"/>
    <cellStyle name="Output 4 10 9" xfId="30703" xr:uid="{7D3815BE-B914-4458-A40E-003A3DE84350}"/>
    <cellStyle name="Output 4 10 9 2" xfId="30704" xr:uid="{81F70D31-D718-4F16-AA50-1376A5B777F1}"/>
    <cellStyle name="Output 4 10 9 3" xfId="30705" xr:uid="{80FD8773-CD10-43C4-8744-4C639A579F6C}"/>
    <cellStyle name="Output 4 11" xfId="30706" xr:uid="{37940653-A6FC-43D1-9FDF-30EC63447D4E}"/>
    <cellStyle name="Output 4 11 10" xfId="30707" xr:uid="{F48F8EA1-EC70-48EF-A8BD-DB9342694217}"/>
    <cellStyle name="Output 4 11 10 2" xfId="30708" xr:uid="{04184D0E-0E7C-4FA9-B466-9058D02094BA}"/>
    <cellStyle name="Output 4 11 10 3" xfId="30709" xr:uid="{0EF03BE2-4F78-4B5A-B6F8-246F0A1931E2}"/>
    <cellStyle name="Output 4 11 11" xfId="30710" xr:uid="{B5F86194-4138-44BA-88C5-2F4CD63B4BB9}"/>
    <cellStyle name="Output 4 11 11 2" xfId="30711" xr:uid="{A7B7EF91-1B81-45E7-8910-F4D1A5AB92D6}"/>
    <cellStyle name="Output 4 11 2" xfId="30712" xr:uid="{864D0302-DC3F-45BB-9AAB-3240A2D47A3A}"/>
    <cellStyle name="Output 4 11 2 10" xfId="30713" xr:uid="{EAEE911A-EE3F-40D3-BC58-74338914FB5E}"/>
    <cellStyle name="Output 4 11 2 10 2" xfId="30714" xr:uid="{99FFF04C-AF8F-4172-B6F5-98B50002BB96}"/>
    <cellStyle name="Output 4 11 2 2" xfId="30715" xr:uid="{4BC004F2-91F0-4C42-BAD4-F10A8F856A6F}"/>
    <cellStyle name="Output 4 11 2 2 2" xfId="30716" xr:uid="{B1C2E9EC-2426-476B-93BB-6A8F6344277A}"/>
    <cellStyle name="Output 4 11 2 2 2 2" xfId="30717" xr:uid="{5B22CA2C-53D5-4B7D-B08E-F36339FC01CD}"/>
    <cellStyle name="Output 4 11 2 2 3" xfId="30718" xr:uid="{A25C4575-3BCB-475E-B021-A08941ACD2F0}"/>
    <cellStyle name="Output 4 11 2 2 4" xfId="30719" xr:uid="{377B1262-9869-4250-848C-F157F2E7B604}"/>
    <cellStyle name="Output 4 11 2 3" xfId="30720" xr:uid="{E8C2C138-3E77-4B37-A877-10D377DEE9B7}"/>
    <cellStyle name="Output 4 11 2 3 2" xfId="30721" xr:uid="{4C4FE1DD-DAD7-4DF9-B845-E3C1BE5FC5C5}"/>
    <cellStyle name="Output 4 11 2 3 3" xfId="30722" xr:uid="{03548CBF-2762-4E36-B53B-8D170A57C56C}"/>
    <cellStyle name="Output 4 11 2 4" xfId="30723" xr:uid="{66CAB2E4-F598-4B81-8B19-2B53C23A0B90}"/>
    <cellStyle name="Output 4 11 2 4 2" xfId="30724" xr:uid="{C7E4AC25-9981-4B78-9713-73760B817E36}"/>
    <cellStyle name="Output 4 11 2 4 3" xfId="30725" xr:uid="{9D1EFE1A-F08C-482E-981B-6D6047A55BC2}"/>
    <cellStyle name="Output 4 11 2 5" xfId="30726" xr:uid="{BB02654C-01EB-4011-A948-FC558A8EB44F}"/>
    <cellStyle name="Output 4 11 2 5 2" xfId="30727" xr:uid="{662684A3-D825-43D3-B184-7A625A0BAA59}"/>
    <cellStyle name="Output 4 11 2 5 3" xfId="30728" xr:uid="{3759A7B7-CB14-4172-82FF-E32E98BC6076}"/>
    <cellStyle name="Output 4 11 2 6" xfId="30729" xr:uid="{878E941D-F324-4CAC-9182-EEB2654E6E19}"/>
    <cellStyle name="Output 4 11 2 6 2" xfId="30730" xr:uid="{B4F99C0A-60C1-4EA0-A0D6-6E86B09F23B8}"/>
    <cellStyle name="Output 4 11 2 6 3" xfId="30731" xr:uid="{E6B1C35E-CBF6-4505-9F79-E21BD514A8B7}"/>
    <cellStyle name="Output 4 11 2 7" xfId="30732" xr:uid="{6BC7C55C-2EF6-4E9F-BC90-283200C8634B}"/>
    <cellStyle name="Output 4 11 2 7 2" xfId="30733" xr:uid="{61EE908D-17E4-40FB-BB3C-5747B6A744BC}"/>
    <cellStyle name="Output 4 11 2 7 3" xfId="30734" xr:uid="{C0D71402-3149-4B42-A3A7-D6CC650CD190}"/>
    <cellStyle name="Output 4 11 2 8" xfId="30735" xr:uid="{5E927F59-A8B3-4C69-A0D3-73830805131F}"/>
    <cellStyle name="Output 4 11 2 8 2" xfId="30736" xr:uid="{A8764C15-4BA8-4B3C-A72F-941E1B6AC534}"/>
    <cellStyle name="Output 4 11 2 8 3" xfId="30737" xr:uid="{89572F3C-4F6E-4D5D-9504-0DE49C22141D}"/>
    <cellStyle name="Output 4 11 2 9" xfId="30738" xr:uid="{DACD8D82-EFFE-4763-88A0-AE70E1C95626}"/>
    <cellStyle name="Output 4 11 2 9 2" xfId="30739" xr:uid="{3922F458-09EC-4875-B46D-AE31E779FFCE}"/>
    <cellStyle name="Output 4 11 2 9 3" xfId="30740" xr:uid="{A1540C8B-1FE6-4D98-B31C-F1DA7E8A2EA1}"/>
    <cellStyle name="Output 4 11 3" xfId="30741" xr:uid="{8C487CEA-3057-4683-8E87-2D18807A3531}"/>
    <cellStyle name="Output 4 11 3 2" xfId="30742" xr:uid="{3BAB8752-62E9-4F23-84ED-B97CE9B5DFF6}"/>
    <cellStyle name="Output 4 11 3 3" xfId="30743" xr:uid="{98023798-6B54-403E-B0D6-198F93E413B4}"/>
    <cellStyle name="Output 4 11 3 4" xfId="30744" xr:uid="{314007BE-3C53-4685-B146-1625BD7DB5A9}"/>
    <cellStyle name="Output 4 11 4" xfId="30745" xr:uid="{10A30F34-29C2-428C-A7A2-718F76C1E29E}"/>
    <cellStyle name="Output 4 11 4 2" xfId="30746" xr:uid="{F4C7D88E-B768-4BCC-B593-1FF48EFD13C5}"/>
    <cellStyle name="Output 4 11 4 3" xfId="30747" xr:uid="{655907F9-868E-47A9-8C80-8DE9C307AE17}"/>
    <cellStyle name="Output 4 11 5" xfId="30748" xr:uid="{B38E49D7-A61E-417E-A358-AB76F9B6C059}"/>
    <cellStyle name="Output 4 11 5 2" xfId="30749" xr:uid="{A91007BC-DD78-4234-A54D-9D8CB4EB5EC5}"/>
    <cellStyle name="Output 4 11 5 3" xfId="30750" xr:uid="{97A4E8BC-8258-4A89-BB86-3BCAEF7E99EA}"/>
    <cellStyle name="Output 4 11 6" xfId="30751" xr:uid="{16B3915E-6B0A-41A9-BB20-595013769FBB}"/>
    <cellStyle name="Output 4 11 6 2" xfId="30752" xr:uid="{CCA16055-1B3B-4387-A15C-7FB061985713}"/>
    <cellStyle name="Output 4 11 6 3" xfId="30753" xr:uid="{7E729D32-931F-40E5-9C79-FB35AED9A11D}"/>
    <cellStyle name="Output 4 11 7" xfId="30754" xr:uid="{3ED6EDBC-73E8-4945-B052-D17A53D124CE}"/>
    <cellStyle name="Output 4 11 7 2" xfId="30755" xr:uid="{6DD9FFDB-AE14-4782-8B86-D85018AFF66C}"/>
    <cellStyle name="Output 4 11 7 3" xfId="30756" xr:uid="{A791BB01-D80F-42A9-8FCF-C264EDEB3205}"/>
    <cellStyle name="Output 4 11 8" xfId="30757" xr:uid="{8482C439-ED02-4F1F-947E-2E072E7277EF}"/>
    <cellStyle name="Output 4 11 8 2" xfId="30758" xr:uid="{BCF5776B-ECF9-466C-B73E-0A5018E74496}"/>
    <cellStyle name="Output 4 11 8 3" xfId="30759" xr:uid="{333A8681-2256-46B9-A39B-8C39D400BEE1}"/>
    <cellStyle name="Output 4 11 9" xfId="30760" xr:uid="{E8678946-4CDF-4D95-BF4B-6DF6018D33F3}"/>
    <cellStyle name="Output 4 11 9 2" xfId="30761" xr:uid="{B67A4A37-5982-4F7A-8D77-2C1E529A3235}"/>
    <cellStyle name="Output 4 11 9 3" xfId="30762" xr:uid="{F9E31017-4EF5-4DD3-B446-1038825A4771}"/>
    <cellStyle name="Output 4 12" xfId="30763" xr:uid="{CF44046B-30F8-4AA7-B471-30BC5E8E3860}"/>
    <cellStyle name="Output 4 12 10" xfId="30764" xr:uid="{58C8A992-81E4-46A8-90A6-7462B5534B50}"/>
    <cellStyle name="Output 4 12 10 2" xfId="30765" xr:uid="{19412AA0-69B8-4908-A8BA-9534DF90107A}"/>
    <cellStyle name="Output 4 12 2" xfId="30766" xr:uid="{4679A798-5252-42AB-A204-2BA9CC624B8A}"/>
    <cellStyle name="Output 4 12 2 2" xfId="30767" xr:uid="{59B4DED3-0958-4C15-8582-51BC0B63FAA7}"/>
    <cellStyle name="Output 4 12 2 2 2" xfId="30768" xr:uid="{6FBC0AED-44DC-4B3C-865B-615976C8239B}"/>
    <cellStyle name="Output 4 12 2 3" xfId="30769" xr:uid="{B6C70539-C4F8-448F-A1D4-5109CA255017}"/>
    <cellStyle name="Output 4 12 2 4" xfId="30770" xr:uid="{EEE3FA01-7C36-407E-AE81-D115342D9CF0}"/>
    <cellStyle name="Output 4 12 3" xfId="30771" xr:uid="{56E170C3-16F0-4B43-88DB-17BD03B5C91E}"/>
    <cellStyle name="Output 4 12 3 2" xfId="30772" xr:uid="{10DC111C-F186-4434-B1AB-9F082B4D01B9}"/>
    <cellStyle name="Output 4 12 3 3" xfId="30773" xr:uid="{9DFA7370-BFDF-41E9-AFBD-3ACFDBFB3974}"/>
    <cellStyle name="Output 4 12 4" xfId="30774" xr:uid="{DBE1BE5D-E72C-4AE8-90C3-8C3194652CA1}"/>
    <cellStyle name="Output 4 12 4 2" xfId="30775" xr:uid="{9EF9946F-1F5E-4F7E-A0C6-2B969564DB6E}"/>
    <cellStyle name="Output 4 12 4 3" xfId="30776" xr:uid="{33CDD05E-8E28-4C23-BB23-28AD02F072CC}"/>
    <cellStyle name="Output 4 12 5" xfId="30777" xr:uid="{528EEC81-5173-4559-B5B2-4CABF9CC8850}"/>
    <cellStyle name="Output 4 12 5 2" xfId="30778" xr:uid="{23EA5CA7-6737-411E-96BF-D14D67FA1F25}"/>
    <cellStyle name="Output 4 12 5 3" xfId="30779" xr:uid="{1107C5A1-DE2B-435A-86B0-F1338D38C6F7}"/>
    <cellStyle name="Output 4 12 6" xfId="30780" xr:uid="{9E94A4D3-34BB-4F48-962C-752AAD5B0CE5}"/>
    <cellStyle name="Output 4 12 6 2" xfId="30781" xr:uid="{EBF182A6-4B29-416B-A02C-D5113C5DF9D0}"/>
    <cellStyle name="Output 4 12 6 3" xfId="30782" xr:uid="{2591F94A-422D-4FBA-83B4-8695C579ADD8}"/>
    <cellStyle name="Output 4 12 7" xfId="30783" xr:uid="{25734566-1B36-4A0A-96CA-F5D46D1DDB36}"/>
    <cellStyle name="Output 4 12 7 2" xfId="30784" xr:uid="{DD1B8300-92C5-48A4-AAFF-F10B9D1A26FE}"/>
    <cellStyle name="Output 4 12 7 3" xfId="30785" xr:uid="{F8674CBA-4707-4F9F-8B5F-1DF16C98D3AD}"/>
    <cellStyle name="Output 4 12 8" xfId="30786" xr:uid="{33ACC5D9-E61F-4894-8963-95A6838328B3}"/>
    <cellStyle name="Output 4 12 8 2" xfId="30787" xr:uid="{F5A8A4A9-0F0E-4CF2-812E-AD19A38B8CD9}"/>
    <cellStyle name="Output 4 12 8 3" xfId="30788" xr:uid="{37E8B21E-998B-40D3-8540-681596CCEAFD}"/>
    <cellStyle name="Output 4 12 9" xfId="30789" xr:uid="{FAE37B2C-A526-490D-A90A-93F5EDA1AB99}"/>
    <cellStyle name="Output 4 12 9 2" xfId="30790" xr:uid="{1841A4C0-F0E6-4718-8CB6-7AF106AC8681}"/>
    <cellStyle name="Output 4 12 9 3" xfId="30791" xr:uid="{B8EC167D-C863-434C-8DC2-98B0AED44CD6}"/>
    <cellStyle name="Output 4 13" xfId="30792" xr:uid="{8274A08E-3735-4E0E-8663-4522ED0A5B14}"/>
    <cellStyle name="Output 4 13 2" xfId="30793" xr:uid="{97453485-C64F-4186-A8BB-54861E731621}"/>
    <cellStyle name="Output 4 13 3" xfId="30794" xr:uid="{9937A709-CEC2-469C-AD66-813D87E70AFA}"/>
    <cellStyle name="Output 4 13 4" xfId="30795" xr:uid="{040C26B1-E7DA-4EF4-9BB7-FB6302F3C134}"/>
    <cellStyle name="Output 4 14" xfId="30796" xr:uid="{D934019E-30F2-4A93-AF7F-0F4093D24D46}"/>
    <cellStyle name="Output 4 14 2" xfId="30797" xr:uid="{4F4E3921-67B9-4539-A008-3BE29310FB99}"/>
    <cellStyle name="Output 4 14 3" xfId="30798" xr:uid="{A152640D-1B74-4D08-B0CC-56C987FF4433}"/>
    <cellStyle name="Output 4 15" xfId="30799" xr:uid="{55E5151A-8A09-43AB-BC9E-0BA56DCA21F1}"/>
    <cellStyle name="Output 4 15 2" xfId="30800" xr:uid="{9DFF121D-31FB-4401-877A-98B0B17DA708}"/>
    <cellStyle name="Output 4 15 3" xfId="30801" xr:uid="{6870CFB4-F628-45A8-844D-2918B4523C0E}"/>
    <cellStyle name="Output 4 16" xfId="30802" xr:uid="{BC0AA199-20F7-4715-8A2F-38760D870835}"/>
    <cellStyle name="Output 4 16 2" xfId="30803" xr:uid="{8D72C5E5-8950-40A3-B4CA-DA6490C8DCA3}"/>
    <cellStyle name="Output 4 16 3" xfId="30804" xr:uid="{924C874D-631B-4C78-9758-2BDD9A4877C8}"/>
    <cellStyle name="Output 4 17" xfId="30805" xr:uid="{E573B280-BCAF-4D6A-8A40-FF48F0617383}"/>
    <cellStyle name="Output 4 17 2" xfId="30806" xr:uid="{E9CA341E-B89D-4610-B051-7DC5C6D0DDB6}"/>
    <cellStyle name="Output 4 17 3" xfId="30807" xr:uid="{471D77B1-C9D2-499A-A41A-3EB79ABAC396}"/>
    <cellStyle name="Output 4 18" xfId="30808" xr:uid="{DE5F4C9D-0EF1-40BB-8E7C-7B4A28876825}"/>
    <cellStyle name="Output 4 18 2" xfId="30809" xr:uid="{20A88633-8D3D-4D52-B8E9-B6DDB263AF38}"/>
    <cellStyle name="Output 4 18 3" xfId="30810" xr:uid="{2FF3F3DE-F4A3-45C3-A3C5-61881F6057D8}"/>
    <cellStyle name="Output 4 19" xfId="30811" xr:uid="{E0E436F2-0110-4909-A26C-FC0AC8A761A0}"/>
    <cellStyle name="Output 4 19 2" xfId="30812" xr:uid="{2C071889-4829-45B8-A219-7979248FCA8D}"/>
    <cellStyle name="Output 4 19 3" xfId="30813" xr:uid="{B8690A47-D0E0-4BB1-B515-E4EBE7C03AE4}"/>
    <cellStyle name="Output 4 2" xfId="30814" xr:uid="{A8FD9EBF-2FDC-411C-BC10-7764710F38E6}"/>
    <cellStyle name="Output 4 2 10" xfId="30815" xr:uid="{1710D5E7-EFEA-4944-9A9D-23F9425BC791}"/>
    <cellStyle name="Output 4 2 10 2" xfId="30816" xr:uid="{DD0F7B4D-3687-4909-8F86-56DFA73A6162}"/>
    <cellStyle name="Output 4 2 10 3" xfId="30817" xr:uid="{47ACF1DD-265D-4E5E-A422-9A734D0BD85C}"/>
    <cellStyle name="Output 4 2 11" xfId="30818" xr:uid="{804CB953-D3D5-4E44-B5E1-ACDA15D1C9C3}"/>
    <cellStyle name="Output 4 2 11 2" xfId="30819" xr:uid="{11D95EDA-F53F-4466-B379-2B483696FA54}"/>
    <cellStyle name="Output 4 2 12" xfId="30820" xr:uid="{B86A9A30-690B-4D13-B69C-509162476C27}"/>
    <cellStyle name="Output 4 2 13" xfId="30821" xr:uid="{08CCA234-64DE-41E6-9C65-3BD613F0D484}"/>
    <cellStyle name="Output 4 2 2" xfId="30822" xr:uid="{A1636ED2-FF17-4648-80B4-FA8E80399165}"/>
    <cellStyle name="Output 4 2 2 10" xfId="30823" xr:uid="{4CFC358D-7242-4021-AE0E-494FC3FCD3A3}"/>
    <cellStyle name="Output 4 2 2 10 2" xfId="30824" xr:uid="{A19D303C-5613-4695-BE6D-E22690B7B378}"/>
    <cellStyle name="Output 4 2 2 2" xfId="30825" xr:uid="{5C674E2B-3EA3-4E4E-95CF-FF5B1F777725}"/>
    <cellStyle name="Output 4 2 2 2 2" xfId="30826" xr:uid="{8461F69A-196F-49D8-A2AE-F3B31B0D45BE}"/>
    <cellStyle name="Output 4 2 2 2 2 2" xfId="30827" xr:uid="{53821D36-C6A4-4FBC-A611-087B9EB95990}"/>
    <cellStyle name="Output 4 2 2 2 3" xfId="30828" xr:uid="{EA3BF018-8813-4FC4-8E18-306784B82985}"/>
    <cellStyle name="Output 4 2 2 2 4" xfId="30829" xr:uid="{EB736E6B-71C5-47F0-88CF-637DEFF91EFB}"/>
    <cellStyle name="Output 4 2 2 3" xfId="30830" xr:uid="{23F30191-515D-48DB-88B9-6775DF12DA4F}"/>
    <cellStyle name="Output 4 2 2 3 2" xfId="30831" xr:uid="{CDA50A7C-41B7-43F0-96A9-5D2B11EBD79F}"/>
    <cellStyle name="Output 4 2 2 3 3" xfId="30832" xr:uid="{62059A68-4B44-4D06-B7CE-01EBA920F602}"/>
    <cellStyle name="Output 4 2 2 4" xfId="30833" xr:uid="{953322C8-E47A-4208-9E7C-20ECB482268E}"/>
    <cellStyle name="Output 4 2 2 4 2" xfId="30834" xr:uid="{3077DBAA-BDC1-45B2-BD4A-551FEE090741}"/>
    <cellStyle name="Output 4 2 2 4 3" xfId="30835" xr:uid="{390A6923-7541-426C-97D6-647F9F57988A}"/>
    <cellStyle name="Output 4 2 2 5" xfId="30836" xr:uid="{6CB0CFC8-A035-42CB-93A2-40E0EBBB9802}"/>
    <cellStyle name="Output 4 2 2 5 2" xfId="30837" xr:uid="{9B94A246-1714-44EA-88E0-DA64C8CCC755}"/>
    <cellStyle name="Output 4 2 2 5 3" xfId="30838" xr:uid="{C9AD22A6-0672-4BA0-8081-D5971246C7F6}"/>
    <cellStyle name="Output 4 2 2 6" xfId="30839" xr:uid="{6F03F859-C969-4BF4-8E96-9D758AA0B435}"/>
    <cellStyle name="Output 4 2 2 6 2" xfId="30840" xr:uid="{F2DA5D93-47CB-4792-A9C1-9AFFAF0C9CC8}"/>
    <cellStyle name="Output 4 2 2 6 3" xfId="30841" xr:uid="{437EFDB9-B252-4C49-AF23-1327B06D9CB4}"/>
    <cellStyle name="Output 4 2 2 7" xfId="30842" xr:uid="{35DD5514-3D7B-4F1B-BC6B-C3BC3C68A71C}"/>
    <cellStyle name="Output 4 2 2 7 2" xfId="30843" xr:uid="{E0EA0BEC-04CB-4F0C-A056-147ADC2B111E}"/>
    <cellStyle name="Output 4 2 2 7 3" xfId="30844" xr:uid="{738A458D-24EA-4A91-A04F-2EB1AE2DBD81}"/>
    <cellStyle name="Output 4 2 2 8" xfId="30845" xr:uid="{C4AC61B3-E9C5-47C6-BABD-0B43B507FC93}"/>
    <cellStyle name="Output 4 2 2 8 2" xfId="30846" xr:uid="{55EE88C4-E3F8-4C94-A2CE-071AB6D67BBA}"/>
    <cellStyle name="Output 4 2 2 8 3" xfId="30847" xr:uid="{A22D39D7-FCBF-45D9-9E3F-270281943D3B}"/>
    <cellStyle name="Output 4 2 2 9" xfId="30848" xr:uid="{2D33DA55-E580-4407-AAB8-5FD2203DB6BB}"/>
    <cellStyle name="Output 4 2 2 9 2" xfId="30849" xr:uid="{71CFCD75-4D99-4707-A1B7-F640AF04CF12}"/>
    <cellStyle name="Output 4 2 2 9 3" xfId="30850" xr:uid="{53EEFF89-2A28-4AE2-BB2B-89FCED8A73FB}"/>
    <cellStyle name="Output 4 2 3" xfId="30851" xr:uid="{A42F88DF-D1E2-47E7-BA15-AA80AA3E18F3}"/>
    <cellStyle name="Output 4 2 3 2" xfId="30852" xr:uid="{D8E8115F-0829-40C4-A6C7-80BD3D4AA277}"/>
    <cellStyle name="Output 4 2 3 2 2" xfId="30853" xr:uid="{BF07FCEE-3661-4D43-B83B-3C6835881BD0}"/>
    <cellStyle name="Output 4 2 3 2 3" xfId="30854" xr:uid="{3ABEB0C2-9BC7-4857-AD47-5AF0A992E33B}"/>
    <cellStyle name="Output 4 2 3 3" xfId="30855" xr:uid="{B8CDAAE7-6FC9-4DE0-9596-23E11721DA3B}"/>
    <cellStyle name="Output 4 2 3 3 2" xfId="30856" xr:uid="{CF1211A9-AB45-42FC-9BF4-AF57499F7007}"/>
    <cellStyle name="Output 4 2 3 4" xfId="30857" xr:uid="{1AD41D62-9583-4C64-943E-2AB50AD22DDF}"/>
    <cellStyle name="Output 4 2 3 5" xfId="30858" xr:uid="{C56085DB-8C3E-4324-A00D-F2A60665B5CB}"/>
    <cellStyle name="Output 4 2 4" xfId="30859" xr:uid="{202E8F8F-2659-4765-ACB8-4D961EE16E56}"/>
    <cellStyle name="Output 4 2 4 2" xfId="30860" xr:uid="{B4806ABC-7C7E-4647-B2AE-AA71FF3415B0}"/>
    <cellStyle name="Output 4 2 4 3" xfId="30861" xr:uid="{B12479D3-EB75-4B90-898B-A2C054E83CAE}"/>
    <cellStyle name="Output 4 2 5" xfId="30862" xr:uid="{63CBD946-751D-4DE2-A88A-CDF17135B961}"/>
    <cellStyle name="Output 4 2 5 2" xfId="30863" xr:uid="{9363BD52-8983-418F-9535-8C4442CC2BF1}"/>
    <cellStyle name="Output 4 2 5 3" xfId="30864" xr:uid="{CA78D3C6-0B5B-4F6A-A810-DFC77EB00F6A}"/>
    <cellStyle name="Output 4 2 6" xfId="30865" xr:uid="{6921B197-3A01-4B1C-838C-3E7463738BFA}"/>
    <cellStyle name="Output 4 2 6 2" xfId="30866" xr:uid="{B2750E4B-745B-45B8-B1CE-ABF95A34A145}"/>
    <cellStyle name="Output 4 2 6 3" xfId="30867" xr:uid="{C747EECD-5CB9-471C-9EE1-A88FC193C43C}"/>
    <cellStyle name="Output 4 2 7" xfId="30868" xr:uid="{41E04256-CABC-448E-934D-5AC26F14B85A}"/>
    <cellStyle name="Output 4 2 7 2" xfId="30869" xr:uid="{32A6E696-7C26-41DE-950F-F7E302AF8770}"/>
    <cellStyle name="Output 4 2 7 3" xfId="30870" xr:uid="{BA901834-110C-4AB3-B7E9-376011853CB9}"/>
    <cellStyle name="Output 4 2 8" xfId="30871" xr:uid="{B76C251B-F329-40BE-A724-0BB6617907C5}"/>
    <cellStyle name="Output 4 2 8 2" xfId="30872" xr:uid="{448D1C08-F10B-4FC2-B3CC-66B9DBA2FE4C}"/>
    <cellStyle name="Output 4 2 8 3" xfId="30873" xr:uid="{99B2E98F-6A84-4A54-B9D1-48BD66945203}"/>
    <cellStyle name="Output 4 2 9" xfId="30874" xr:uid="{FD260CC8-1A26-45D2-A86A-28D2A87CA7ED}"/>
    <cellStyle name="Output 4 2 9 2" xfId="30875" xr:uid="{F64E3934-0FE2-4BEE-A2EC-274A074B1859}"/>
    <cellStyle name="Output 4 2 9 3" xfId="30876" xr:uid="{44F25944-9F36-4D76-935C-0BCA7D4D72D9}"/>
    <cellStyle name="Output 4 20" xfId="30877" xr:uid="{A1E2025A-4246-4E57-85AA-BBA13BA4BDBF}"/>
    <cellStyle name="Output 4 20 2" xfId="30878" xr:uid="{B26E7C08-BFD8-4094-B60B-40D04448E297}"/>
    <cellStyle name="Output 4 20 3" xfId="30879" xr:uid="{EF7BE5AB-4819-4589-A11D-C31922A48210}"/>
    <cellStyle name="Output 4 21" xfId="30880" xr:uid="{FF71CE20-D3ED-4E81-8334-A42339C08D1C}"/>
    <cellStyle name="Output 4 21 2" xfId="30881" xr:uid="{6A14B403-C119-4427-9E44-16D17B193AAA}"/>
    <cellStyle name="Output 4 22" xfId="30882" xr:uid="{8EFDA027-0A9E-4098-8395-2AB1A7E42CD8}"/>
    <cellStyle name="Output 4 3" xfId="30883" xr:uid="{7B3DAA90-2F08-4C09-B2BC-C984E16716F7}"/>
    <cellStyle name="Output 4 3 10" xfId="30884" xr:uid="{2B2E80A8-E2CD-4FA0-84B7-4949F62071CE}"/>
    <cellStyle name="Output 4 3 10 2" xfId="30885" xr:uid="{C3BD3455-C8AD-484B-B8BB-C316E618BBE1}"/>
    <cellStyle name="Output 4 3 10 3" xfId="30886" xr:uid="{22C47CEF-4AB7-46CB-8E28-78B60E8CB7DA}"/>
    <cellStyle name="Output 4 3 11" xfId="30887" xr:uid="{F94049C6-43C6-4C5A-875D-7F5621A3DC4C}"/>
    <cellStyle name="Output 4 3 11 2" xfId="30888" xr:uid="{A9F2457C-05B3-4901-A46D-BCE8E71525D0}"/>
    <cellStyle name="Output 4 3 12" xfId="30889" xr:uid="{B9AE2F5C-0CDF-4B44-B0D7-FDBF343DB76A}"/>
    <cellStyle name="Output 4 3 2" xfId="30890" xr:uid="{A737938F-C92B-4EBB-8746-5787A4B7B0B1}"/>
    <cellStyle name="Output 4 3 2 10" xfId="30891" xr:uid="{31B21824-EDBE-4925-8D1B-E6B7BF4338EC}"/>
    <cellStyle name="Output 4 3 2 10 2" xfId="30892" xr:uid="{2CC885DE-FD84-43D6-A821-E12D0A4DF095}"/>
    <cellStyle name="Output 4 3 2 2" xfId="30893" xr:uid="{D7616620-FEE6-4FEA-A6DA-40D37ACF26FA}"/>
    <cellStyle name="Output 4 3 2 2 2" xfId="30894" xr:uid="{44BDE36F-A90A-46A2-8460-65F396B7A796}"/>
    <cellStyle name="Output 4 3 2 2 2 2" xfId="30895" xr:uid="{E9A9481D-9207-47AE-BF5E-E71D807D72BA}"/>
    <cellStyle name="Output 4 3 2 2 3" xfId="30896" xr:uid="{BC9CA5E1-7968-4A31-A99B-AF1FC21A68E8}"/>
    <cellStyle name="Output 4 3 2 2 4" xfId="30897" xr:uid="{E1398363-7363-40C7-8FFC-2888DC69ED89}"/>
    <cellStyle name="Output 4 3 2 3" xfId="30898" xr:uid="{BCB426D8-D67B-4174-B5DE-C15A18706B37}"/>
    <cellStyle name="Output 4 3 2 3 2" xfId="30899" xr:uid="{9AA3D192-84B1-44BA-9BC0-BF129D93E782}"/>
    <cellStyle name="Output 4 3 2 3 3" xfId="30900" xr:uid="{A0802FB8-A585-4237-977A-20DD54FD0506}"/>
    <cellStyle name="Output 4 3 2 4" xfId="30901" xr:uid="{74FF300A-4478-43BE-883F-0763630B0530}"/>
    <cellStyle name="Output 4 3 2 4 2" xfId="30902" xr:uid="{51A6AF45-3188-4EC0-B71F-7C67D19EA228}"/>
    <cellStyle name="Output 4 3 2 4 3" xfId="30903" xr:uid="{432168F9-9F9C-42EF-9D73-B7BB1E46E871}"/>
    <cellStyle name="Output 4 3 2 5" xfId="30904" xr:uid="{F3DD1151-0F55-43ED-A0A0-B7082DA03176}"/>
    <cellStyle name="Output 4 3 2 5 2" xfId="30905" xr:uid="{0EB4568D-75C2-4280-952C-687E8413EC7A}"/>
    <cellStyle name="Output 4 3 2 5 3" xfId="30906" xr:uid="{87861FA0-D2B5-41DD-8435-C1B36707D866}"/>
    <cellStyle name="Output 4 3 2 6" xfId="30907" xr:uid="{49CAB415-9111-4865-8753-C74A69185EF4}"/>
    <cellStyle name="Output 4 3 2 6 2" xfId="30908" xr:uid="{DCB8599E-8D89-4A9A-9752-99786391AF23}"/>
    <cellStyle name="Output 4 3 2 6 3" xfId="30909" xr:uid="{E826F6B3-E2D0-47F6-88E9-F8EC51774FD2}"/>
    <cellStyle name="Output 4 3 2 7" xfId="30910" xr:uid="{AA92BEC6-76C1-4799-83B3-E51A96BC6FE0}"/>
    <cellStyle name="Output 4 3 2 7 2" xfId="30911" xr:uid="{9168477A-8E14-4AB2-A19D-B1FC9C29ED8F}"/>
    <cellStyle name="Output 4 3 2 7 3" xfId="30912" xr:uid="{D1D9AA5E-BB6C-4E8F-B02C-EF031E4875F6}"/>
    <cellStyle name="Output 4 3 2 8" xfId="30913" xr:uid="{EC3DD1ED-0F2E-47FA-B408-3407E348E1B9}"/>
    <cellStyle name="Output 4 3 2 8 2" xfId="30914" xr:uid="{D994CA0F-60C5-42E4-AD4C-DB57F8B44207}"/>
    <cellStyle name="Output 4 3 2 8 3" xfId="30915" xr:uid="{FAD5D329-813F-43D0-B33A-B564A2113485}"/>
    <cellStyle name="Output 4 3 2 9" xfId="30916" xr:uid="{03868EC5-6ACA-4A42-9D07-D8A6A17D5ECB}"/>
    <cellStyle name="Output 4 3 2 9 2" xfId="30917" xr:uid="{D0D451B9-AA36-400D-A49B-D389EA40A6BA}"/>
    <cellStyle name="Output 4 3 2 9 3" xfId="30918" xr:uid="{DEF2191A-77C3-4063-A60D-673BE91C9593}"/>
    <cellStyle name="Output 4 3 3" xfId="30919" xr:uid="{AE7D65BE-1500-4B00-859B-A94B05245132}"/>
    <cellStyle name="Output 4 3 3 2" xfId="30920" xr:uid="{A11402CE-6098-47D8-A087-15A27A2E349C}"/>
    <cellStyle name="Output 4 3 3 2 2" xfId="30921" xr:uid="{76F4BF9F-0F49-4EA3-BB6D-7B010F86A22D}"/>
    <cellStyle name="Output 4 3 3 2 3" xfId="30922" xr:uid="{74C475C8-AA31-49D9-AF80-805FE88B4551}"/>
    <cellStyle name="Output 4 3 3 3" xfId="30923" xr:uid="{685EAEA6-1C55-46A6-B711-7A0E23D527AD}"/>
    <cellStyle name="Output 4 3 3 3 2" xfId="30924" xr:uid="{3EE9437B-51E5-44AC-81B1-2B522D7D58C9}"/>
    <cellStyle name="Output 4 3 3 4" xfId="30925" xr:uid="{45CD9A24-1962-4B5F-85E7-12CFD36D7A9C}"/>
    <cellStyle name="Output 4 3 3 5" xfId="30926" xr:uid="{6218245E-7919-46C7-88DB-3337D23F7711}"/>
    <cellStyle name="Output 4 3 4" xfId="30927" xr:uid="{4CFE514F-D5D0-4C96-B82B-5C501C04AD80}"/>
    <cellStyle name="Output 4 3 4 2" xfId="30928" xr:uid="{65CD2F78-3987-4084-8D04-7A31879B9D86}"/>
    <cellStyle name="Output 4 3 4 3" xfId="30929" xr:uid="{010879EE-510A-4747-A6EC-6F525CAAE981}"/>
    <cellStyle name="Output 4 3 5" xfId="30930" xr:uid="{62203803-DDCF-42A5-B82F-B02B20846E65}"/>
    <cellStyle name="Output 4 3 5 2" xfId="30931" xr:uid="{BA242292-5BD7-4C16-A060-1F6CE69F3690}"/>
    <cellStyle name="Output 4 3 5 3" xfId="30932" xr:uid="{D133682C-D2D8-4984-9D51-F911E3520802}"/>
    <cellStyle name="Output 4 3 6" xfId="30933" xr:uid="{B632F80D-E558-42C4-999B-783758206841}"/>
    <cellStyle name="Output 4 3 6 2" xfId="30934" xr:uid="{93A8FEC3-2F66-4B4C-A4D0-18DA6F0AE52D}"/>
    <cellStyle name="Output 4 3 6 3" xfId="30935" xr:uid="{1E041568-CEAC-47AD-8D71-9B995737547E}"/>
    <cellStyle name="Output 4 3 7" xfId="30936" xr:uid="{5C81171F-9FE8-4CEB-96B7-9C97A2597C15}"/>
    <cellStyle name="Output 4 3 7 2" xfId="30937" xr:uid="{5604C6A0-6176-4E86-88C7-09507B5FCF0A}"/>
    <cellStyle name="Output 4 3 7 3" xfId="30938" xr:uid="{AB1D1BF9-7273-4AE8-AA4E-8F9FA43BB089}"/>
    <cellStyle name="Output 4 3 8" xfId="30939" xr:uid="{44D369BF-37BA-459B-BD26-33F3E5339504}"/>
    <cellStyle name="Output 4 3 8 2" xfId="30940" xr:uid="{52008061-75FF-4EF4-A374-9DE3D52BB83D}"/>
    <cellStyle name="Output 4 3 8 3" xfId="30941" xr:uid="{E6E4A634-29D6-420F-A3A0-FFBE0A271111}"/>
    <cellStyle name="Output 4 3 9" xfId="30942" xr:uid="{CA444F62-D018-469B-A05E-6B176EC9D516}"/>
    <cellStyle name="Output 4 3 9 2" xfId="30943" xr:uid="{25C1DC67-E4FC-4DEA-99F0-83F249992734}"/>
    <cellStyle name="Output 4 3 9 3" xfId="30944" xr:uid="{00D41D83-FE7D-4D44-B01B-2371917CF830}"/>
    <cellStyle name="Output 4 4" xfId="30945" xr:uid="{AE68A97C-5A43-4A01-A72A-E7706E107ED5}"/>
    <cellStyle name="Output 4 4 10" xfId="30946" xr:uid="{D6675C64-0A16-4C13-9B7B-FE6B96940A2A}"/>
    <cellStyle name="Output 4 4 10 2" xfId="30947" xr:uid="{78D95FC3-24F7-47E0-98B8-77A97FF156CE}"/>
    <cellStyle name="Output 4 4 10 3" xfId="30948" xr:uid="{3228D700-9AEF-4F88-B392-5FE72D4553DF}"/>
    <cellStyle name="Output 4 4 11" xfId="30949" xr:uid="{46734897-8FB7-4630-B32E-CB985B014019}"/>
    <cellStyle name="Output 4 4 11 2" xfId="30950" xr:uid="{CC63FE55-45E3-4E62-8554-832ADD60129A}"/>
    <cellStyle name="Output 4 4 12" xfId="30951" xr:uid="{2C51B856-4100-4735-B6D0-0D0C17D80DBD}"/>
    <cellStyle name="Output 4 4 2" xfId="30952" xr:uid="{A208BF84-2E4D-45F9-B10F-16604FA49B8F}"/>
    <cellStyle name="Output 4 4 2 10" xfId="30953" xr:uid="{88CB8C75-9440-4F59-A132-1EED129E050C}"/>
    <cellStyle name="Output 4 4 2 10 2" xfId="30954" xr:uid="{ED1EDF47-DB12-4906-9CD8-7A9CD85A0AA0}"/>
    <cellStyle name="Output 4 4 2 2" xfId="30955" xr:uid="{800E4F1F-75C3-4036-B24A-DB81A694FE7E}"/>
    <cellStyle name="Output 4 4 2 2 2" xfId="30956" xr:uid="{AC5462A0-DAAF-42A0-8882-7404E5399CAC}"/>
    <cellStyle name="Output 4 4 2 2 2 2" xfId="30957" xr:uid="{489F6F54-DDAE-4CBD-8F7F-31E097607C8F}"/>
    <cellStyle name="Output 4 4 2 2 3" xfId="30958" xr:uid="{06A00D72-D3A3-4441-91C4-B32466D754ED}"/>
    <cellStyle name="Output 4 4 2 2 4" xfId="30959" xr:uid="{E9654769-868E-4107-8B25-F75B79E6451D}"/>
    <cellStyle name="Output 4 4 2 3" xfId="30960" xr:uid="{477F1AAD-77DD-441B-AFA2-CA48A3D330F0}"/>
    <cellStyle name="Output 4 4 2 3 2" xfId="30961" xr:uid="{F45D981A-5ED2-4852-93E5-9658CE50B688}"/>
    <cellStyle name="Output 4 4 2 3 3" xfId="30962" xr:uid="{A65B30AC-0658-43A0-9FEE-443D6B72E49B}"/>
    <cellStyle name="Output 4 4 2 4" xfId="30963" xr:uid="{C353ACFF-2E62-4E49-9366-D8C6E373A2E7}"/>
    <cellStyle name="Output 4 4 2 4 2" xfId="30964" xr:uid="{B5D71CF8-3A0A-4D61-AAAD-FC5F45E821C5}"/>
    <cellStyle name="Output 4 4 2 4 3" xfId="30965" xr:uid="{ABEF7566-AC83-4EEB-8119-47B351907EC4}"/>
    <cellStyle name="Output 4 4 2 5" xfId="30966" xr:uid="{B4B02F46-C57A-42B7-BF6B-5C4746017213}"/>
    <cellStyle name="Output 4 4 2 5 2" xfId="30967" xr:uid="{0E345013-32B6-4DC2-9C37-E41B6F330B0C}"/>
    <cellStyle name="Output 4 4 2 5 3" xfId="30968" xr:uid="{A7E7E6A5-211D-4DBA-BAD7-0A8BD1D3EC53}"/>
    <cellStyle name="Output 4 4 2 6" xfId="30969" xr:uid="{7A2DD18C-49FC-4615-B2AC-807E7F823D52}"/>
    <cellStyle name="Output 4 4 2 6 2" xfId="30970" xr:uid="{2717C228-EEE3-4FAD-A406-E99D176A31E3}"/>
    <cellStyle name="Output 4 4 2 6 3" xfId="30971" xr:uid="{F3C9CD36-3511-41B1-8F48-9A4EC874B205}"/>
    <cellStyle name="Output 4 4 2 7" xfId="30972" xr:uid="{1E7DD34E-CFA5-4C2A-BA44-33978619093F}"/>
    <cellStyle name="Output 4 4 2 7 2" xfId="30973" xr:uid="{F78A1C92-56F8-4387-BAC8-2E80798150DB}"/>
    <cellStyle name="Output 4 4 2 7 3" xfId="30974" xr:uid="{68615D4B-6720-48EB-AC53-C3E5ABF68A3E}"/>
    <cellStyle name="Output 4 4 2 8" xfId="30975" xr:uid="{34541C7B-CB64-414D-AA8A-C27A724F449C}"/>
    <cellStyle name="Output 4 4 2 8 2" xfId="30976" xr:uid="{0B87A122-A53E-4D0E-9B79-6CED7EAFC4CD}"/>
    <cellStyle name="Output 4 4 2 8 3" xfId="30977" xr:uid="{8C756C67-AC63-4544-A243-F88ABFB78A96}"/>
    <cellStyle name="Output 4 4 2 9" xfId="30978" xr:uid="{4D776842-F7F2-412C-8E16-9563A1B731E2}"/>
    <cellStyle name="Output 4 4 2 9 2" xfId="30979" xr:uid="{D448AEBB-67F7-47A1-9736-F470D364228E}"/>
    <cellStyle name="Output 4 4 2 9 3" xfId="30980" xr:uid="{843F7A13-F3CB-4226-B5B3-9C4393D82DED}"/>
    <cellStyle name="Output 4 4 3" xfId="30981" xr:uid="{094DE70B-87AA-4BAF-8006-BFEDAAA3D355}"/>
    <cellStyle name="Output 4 4 3 2" xfId="30982" xr:uid="{9D65C0D0-9881-458E-825C-511BEE3EFC3D}"/>
    <cellStyle name="Output 4 4 3 2 2" xfId="30983" xr:uid="{A0AFD83D-D9A4-49A4-BB9C-D1A60386C569}"/>
    <cellStyle name="Output 4 4 3 2 3" xfId="30984" xr:uid="{7A92062D-73BD-4241-BB71-F20B016393B6}"/>
    <cellStyle name="Output 4 4 3 3" xfId="30985" xr:uid="{8795A1BA-5019-4709-84BC-33132ACA85FC}"/>
    <cellStyle name="Output 4 4 3 3 2" xfId="30986" xr:uid="{95C60E38-D121-4090-A027-29B37C61AC89}"/>
    <cellStyle name="Output 4 4 3 4" xfId="30987" xr:uid="{D077E781-F7F0-4EB8-8E61-23FCBF592CDC}"/>
    <cellStyle name="Output 4 4 3 5" xfId="30988" xr:uid="{6F59F4FC-EA27-45EA-A8B4-A99377536AFA}"/>
    <cellStyle name="Output 4 4 4" xfId="30989" xr:uid="{B60E2EA2-6818-4E51-96EF-0B6176619FD4}"/>
    <cellStyle name="Output 4 4 4 2" xfId="30990" xr:uid="{1BA81918-582B-4A9D-987C-4BC7ED14BCC7}"/>
    <cellStyle name="Output 4 4 4 3" xfId="30991" xr:uid="{3E1E4A15-AFC2-434F-B346-EDFD9821B18A}"/>
    <cellStyle name="Output 4 4 5" xfId="30992" xr:uid="{787325CC-5413-457A-8A65-31978577B7ED}"/>
    <cellStyle name="Output 4 4 5 2" xfId="30993" xr:uid="{85423A10-C125-4998-99AB-82619E9017ED}"/>
    <cellStyle name="Output 4 4 5 3" xfId="30994" xr:uid="{28C9A7E7-8A10-4ABC-9BC2-8C8EE829CCDB}"/>
    <cellStyle name="Output 4 4 6" xfId="30995" xr:uid="{3C251F4F-2727-4D46-B943-D9BB2C7A5474}"/>
    <cellStyle name="Output 4 4 6 2" xfId="30996" xr:uid="{1F2D744A-31D6-4820-98F9-B11CB48E77EB}"/>
    <cellStyle name="Output 4 4 6 3" xfId="30997" xr:uid="{DA505407-49B9-42EF-9B80-04FADB293012}"/>
    <cellStyle name="Output 4 4 7" xfId="30998" xr:uid="{13EA2F8D-4FE0-4305-A46E-4C01EA458D93}"/>
    <cellStyle name="Output 4 4 7 2" xfId="30999" xr:uid="{D1DBAD02-1900-4859-A0B9-87FD4C6081C5}"/>
    <cellStyle name="Output 4 4 7 3" xfId="31000" xr:uid="{3FFC9FCD-BB0B-4DC7-AB9B-475CDA8A2533}"/>
    <cellStyle name="Output 4 4 8" xfId="31001" xr:uid="{6A9E4701-5DCC-43A1-A1A3-545B016C9338}"/>
    <cellStyle name="Output 4 4 8 2" xfId="31002" xr:uid="{82AC209F-EAFB-460A-ABDB-AF1559394A3F}"/>
    <cellStyle name="Output 4 4 8 3" xfId="31003" xr:uid="{426BD0D4-8EA0-4201-BF97-90F25D60F0DE}"/>
    <cellStyle name="Output 4 4 9" xfId="31004" xr:uid="{86EAA7DA-FF39-4110-804D-D1D60790A792}"/>
    <cellStyle name="Output 4 4 9 2" xfId="31005" xr:uid="{B16DAC4B-4BA4-4D74-91B2-B6DDCA4394EF}"/>
    <cellStyle name="Output 4 4 9 3" xfId="31006" xr:uid="{E85907CF-1B44-4367-8E87-8001DD7B4FD7}"/>
    <cellStyle name="Output 4 5" xfId="31007" xr:uid="{FDFE516E-DC92-4AAF-9CC5-93297DDA7DCB}"/>
    <cellStyle name="Output 4 5 10" xfId="31008" xr:uid="{52BBB966-FFAC-4315-8702-E9EAB9A3EA37}"/>
    <cellStyle name="Output 4 5 10 2" xfId="31009" xr:uid="{2C08DA47-515C-49F7-A128-68CC9560B8A8}"/>
    <cellStyle name="Output 4 5 10 3" xfId="31010" xr:uid="{150B94FA-32D6-485E-9772-23ECFA877821}"/>
    <cellStyle name="Output 4 5 11" xfId="31011" xr:uid="{85F5E598-2A24-4FC8-956E-19A0B50DB23F}"/>
    <cellStyle name="Output 4 5 11 2" xfId="31012" xr:uid="{EE4096B2-2728-48F1-9F51-A80A2E4448EE}"/>
    <cellStyle name="Output 4 5 12" xfId="31013" xr:uid="{E15E4D8F-350F-4F0F-A6B0-92364D0A8830}"/>
    <cellStyle name="Output 4 5 2" xfId="31014" xr:uid="{FDE74C98-BD8B-4126-A755-471F46EF85B0}"/>
    <cellStyle name="Output 4 5 2 10" xfId="31015" xr:uid="{1F760BC3-715D-4BBC-A5B8-6274677066C4}"/>
    <cellStyle name="Output 4 5 2 10 2" xfId="31016" xr:uid="{1D5F5AC4-B6BF-497E-BBC7-DA816A66CCF5}"/>
    <cellStyle name="Output 4 5 2 2" xfId="31017" xr:uid="{990E98BB-D379-4C28-BF9A-719DFD6684F6}"/>
    <cellStyle name="Output 4 5 2 2 2" xfId="31018" xr:uid="{5B4DFE7E-2272-4BEC-85D0-7CD055D79E0D}"/>
    <cellStyle name="Output 4 5 2 2 2 2" xfId="31019" xr:uid="{B2DB9D84-5A55-4282-A0E8-9AFC84740899}"/>
    <cellStyle name="Output 4 5 2 2 3" xfId="31020" xr:uid="{FCCEA7D9-5F5D-47C5-AC54-2DC68A401221}"/>
    <cellStyle name="Output 4 5 2 2 4" xfId="31021" xr:uid="{075F946E-DCD9-42C6-AC07-D77C22D8E1A8}"/>
    <cellStyle name="Output 4 5 2 3" xfId="31022" xr:uid="{8CD1704E-D80D-499E-9BD0-92D462B07020}"/>
    <cellStyle name="Output 4 5 2 3 2" xfId="31023" xr:uid="{AB22651A-6542-4DAA-8D85-67CF0B3C9CE8}"/>
    <cellStyle name="Output 4 5 2 3 3" xfId="31024" xr:uid="{BB4EB24D-966C-4372-856D-557A53D07118}"/>
    <cellStyle name="Output 4 5 2 4" xfId="31025" xr:uid="{99F601E3-C174-4DEA-BF38-18753228A917}"/>
    <cellStyle name="Output 4 5 2 4 2" xfId="31026" xr:uid="{6300688F-29B9-4D5D-B74E-025968774CD2}"/>
    <cellStyle name="Output 4 5 2 4 3" xfId="31027" xr:uid="{2039A2BC-4A2F-491C-8CA2-256344503B3D}"/>
    <cellStyle name="Output 4 5 2 5" xfId="31028" xr:uid="{3E173ABF-1A9C-4E4B-A597-AD4CA92D4DB2}"/>
    <cellStyle name="Output 4 5 2 5 2" xfId="31029" xr:uid="{88E805A3-3667-4D30-85FE-CC78778515EA}"/>
    <cellStyle name="Output 4 5 2 5 3" xfId="31030" xr:uid="{0F75C928-F365-48FF-A152-D91A6A705E39}"/>
    <cellStyle name="Output 4 5 2 6" xfId="31031" xr:uid="{EBD698F2-D689-40AF-8415-3BCE04B2AE4E}"/>
    <cellStyle name="Output 4 5 2 6 2" xfId="31032" xr:uid="{AF8174F6-3C75-4682-9CDB-816D36EFDAE1}"/>
    <cellStyle name="Output 4 5 2 6 3" xfId="31033" xr:uid="{4098E6A7-8651-49C4-8A95-31D59E098230}"/>
    <cellStyle name="Output 4 5 2 7" xfId="31034" xr:uid="{F89AEE90-414C-4B5C-AF2E-6DEE58BE532A}"/>
    <cellStyle name="Output 4 5 2 7 2" xfId="31035" xr:uid="{D6C0ACA3-073D-47DD-92AB-D8BE2EC05309}"/>
    <cellStyle name="Output 4 5 2 7 3" xfId="31036" xr:uid="{E60C7F3D-BEA5-4CDC-B639-492B905B8D04}"/>
    <cellStyle name="Output 4 5 2 8" xfId="31037" xr:uid="{353D0211-7B07-49EA-A9FC-C1A7DC746216}"/>
    <cellStyle name="Output 4 5 2 8 2" xfId="31038" xr:uid="{C25D9CB6-A935-4957-8AF8-AA24F3A349E2}"/>
    <cellStyle name="Output 4 5 2 8 3" xfId="31039" xr:uid="{08321AA6-7361-48D2-BCAC-F00A6BE7A28A}"/>
    <cellStyle name="Output 4 5 2 9" xfId="31040" xr:uid="{302EF6D3-9AC0-4D5E-9247-96DBD0CC0949}"/>
    <cellStyle name="Output 4 5 2 9 2" xfId="31041" xr:uid="{EF562D7E-6E80-4638-81C9-E5DB301E6541}"/>
    <cellStyle name="Output 4 5 2 9 3" xfId="31042" xr:uid="{55EFD021-A4F8-4F27-ABC4-D129900CDA20}"/>
    <cellStyle name="Output 4 5 3" xfId="31043" xr:uid="{D75D352B-F010-4A3E-A780-DD19E09FD777}"/>
    <cellStyle name="Output 4 5 3 2" xfId="31044" xr:uid="{D03119EF-2081-4F1B-A66E-0F8260C97FE0}"/>
    <cellStyle name="Output 4 5 3 2 2" xfId="31045" xr:uid="{4B1BF078-2F42-4D60-B996-890B4E4F76C6}"/>
    <cellStyle name="Output 4 5 3 2 3" xfId="31046" xr:uid="{74DFAD09-F04B-41C3-A818-AE23B037545E}"/>
    <cellStyle name="Output 4 5 3 3" xfId="31047" xr:uid="{087F2D55-712D-401C-98A7-9961023758FE}"/>
    <cellStyle name="Output 4 5 3 3 2" xfId="31048" xr:uid="{CAAD6BA3-0C65-4D54-97BC-709D211E4908}"/>
    <cellStyle name="Output 4 5 3 4" xfId="31049" xr:uid="{F96C2998-401B-4031-8006-2CF90DC909DB}"/>
    <cellStyle name="Output 4 5 3 5" xfId="31050" xr:uid="{B8C98FCC-7FD8-4C6C-A8DD-CAF788D168A6}"/>
    <cellStyle name="Output 4 5 4" xfId="31051" xr:uid="{6D8A05DC-2186-44DC-977C-6C4884489D1A}"/>
    <cellStyle name="Output 4 5 4 2" xfId="31052" xr:uid="{672491CE-8DD0-42E9-A2B6-51C7FB1C742C}"/>
    <cellStyle name="Output 4 5 4 3" xfId="31053" xr:uid="{37CD0CB4-D0D2-432E-92F4-BCBAAA0C277F}"/>
    <cellStyle name="Output 4 5 5" xfId="31054" xr:uid="{DFA6A2F5-BFDD-4266-A5AF-21660A7E3B3C}"/>
    <cellStyle name="Output 4 5 5 2" xfId="31055" xr:uid="{74968E2A-59F6-49C4-9BF1-F2A3BD7F013D}"/>
    <cellStyle name="Output 4 5 5 3" xfId="31056" xr:uid="{2F01506F-1942-46D2-A123-859D757E635D}"/>
    <cellStyle name="Output 4 5 6" xfId="31057" xr:uid="{746998FC-76EC-4F42-AA94-A23B23FFE907}"/>
    <cellStyle name="Output 4 5 6 2" xfId="31058" xr:uid="{0F6D3DE8-F8E8-4199-B1F5-F9F8F711733E}"/>
    <cellStyle name="Output 4 5 6 3" xfId="31059" xr:uid="{6F849EC3-02BB-4DF0-94A6-012EBBB66DBF}"/>
    <cellStyle name="Output 4 5 7" xfId="31060" xr:uid="{65202C3E-0673-4ABF-B280-8719B36EC8A4}"/>
    <cellStyle name="Output 4 5 7 2" xfId="31061" xr:uid="{C822939B-FD6F-4D5C-B763-9FB63F933690}"/>
    <cellStyle name="Output 4 5 7 3" xfId="31062" xr:uid="{0C142096-98C2-47E2-8EE8-A47520FF78A1}"/>
    <cellStyle name="Output 4 5 8" xfId="31063" xr:uid="{C1C04FCE-DBEB-4C92-9BB4-D940D35A8011}"/>
    <cellStyle name="Output 4 5 8 2" xfId="31064" xr:uid="{783D5B02-70B2-4AA4-8D66-C7AB19D06DE3}"/>
    <cellStyle name="Output 4 5 8 3" xfId="31065" xr:uid="{911C8E2C-A46D-4C27-895F-E642EC2A5494}"/>
    <cellStyle name="Output 4 5 9" xfId="31066" xr:uid="{E8E84E0C-109D-4A40-918E-432A03F73FB9}"/>
    <cellStyle name="Output 4 5 9 2" xfId="31067" xr:uid="{1A7D15C7-BA70-4DBD-AF95-587A83E03817}"/>
    <cellStyle name="Output 4 5 9 3" xfId="31068" xr:uid="{D9C90ABD-592D-4ACB-87B2-1BB321B8418F}"/>
    <cellStyle name="Output 4 6" xfId="31069" xr:uid="{4C9DBDC4-CE4B-4CD8-B897-40C04873322D}"/>
    <cellStyle name="Output 4 6 10" xfId="31070" xr:uid="{0EC76811-C8A8-4C8B-B9E5-E441E68DD807}"/>
    <cellStyle name="Output 4 6 10 2" xfId="31071" xr:uid="{40E7EF78-637A-48FC-9558-886BF2621F29}"/>
    <cellStyle name="Output 4 6 10 3" xfId="31072" xr:uid="{7D145295-0CDD-47A9-9A1F-A01E567C91EB}"/>
    <cellStyle name="Output 4 6 11" xfId="31073" xr:uid="{25BCB51A-C88D-47B7-8C8A-92BCC81F0FD8}"/>
    <cellStyle name="Output 4 6 11 2" xfId="31074" xr:uid="{9C7F16E8-3E79-47EB-925C-82995237B076}"/>
    <cellStyle name="Output 4 6 12" xfId="31075" xr:uid="{6C1B8774-59FB-4F40-AD75-E5FDA8C9ED87}"/>
    <cellStyle name="Output 4 6 2" xfId="31076" xr:uid="{61085D25-CE13-4AE5-A65F-37D60A76D719}"/>
    <cellStyle name="Output 4 6 2 10" xfId="31077" xr:uid="{7C4A9072-C780-47E0-BB4C-F4B5620C69EB}"/>
    <cellStyle name="Output 4 6 2 10 2" xfId="31078" xr:uid="{1636E657-EB11-48BE-BE34-DBC991078886}"/>
    <cellStyle name="Output 4 6 2 2" xfId="31079" xr:uid="{3F63AF45-E423-4EB2-B55A-BF4C083CA593}"/>
    <cellStyle name="Output 4 6 2 2 2" xfId="31080" xr:uid="{8905953E-FB65-4377-9063-430CC85044B5}"/>
    <cellStyle name="Output 4 6 2 2 2 2" xfId="31081" xr:uid="{F90725DE-AD62-4877-9ADF-EF2DD48B585A}"/>
    <cellStyle name="Output 4 6 2 2 3" xfId="31082" xr:uid="{D07721F8-ED6A-473D-BC02-A5EADDC76701}"/>
    <cellStyle name="Output 4 6 2 2 4" xfId="31083" xr:uid="{1273E9FF-E90B-4040-AEE5-99B3BEA7430E}"/>
    <cellStyle name="Output 4 6 2 3" xfId="31084" xr:uid="{E5D16E7B-EE45-4751-81DE-4A7C0D2715F0}"/>
    <cellStyle name="Output 4 6 2 3 2" xfId="31085" xr:uid="{9148DE0E-6A69-4DCC-B4EE-941D98DD899D}"/>
    <cellStyle name="Output 4 6 2 3 3" xfId="31086" xr:uid="{E332DA89-BE4C-4FFA-9E56-E84081E9FE88}"/>
    <cellStyle name="Output 4 6 2 4" xfId="31087" xr:uid="{0C346ED1-140A-4160-BD38-0926C16A1836}"/>
    <cellStyle name="Output 4 6 2 4 2" xfId="31088" xr:uid="{70318A6E-8194-4084-B1EF-9E980043B5A7}"/>
    <cellStyle name="Output 4 6 2 4 3" xfId="31089" xr:uid="{B5AB04B3-F911-4103-BF5C-63BFFBCDF325}"/>
    <cellStyle name="Output 4 6 2 5" xfId="31090" xr:uid="{688BFC35-F32F-4CCB-B4CA-A718E77763BA}"/>
    <cellStyle name="Output 4 6 2 5 2" xfId="31091" xr:uid="{971925BA-C3F9-4F78-BBB5-93EB206FB197}"/>
    <cellStyle name="Output 4 6 2 5 3" xfId="31092" xr:uid="{E8481FC6-7DE3-467E-A7F9-EB964CD08173}"/>
    <cellStyle name="Output 4 6 2 6" xfId="31093" xr:uid="{7EC2F182-E1F7-4981-BBA9-D677FAA2C1BA}"/>
    <cellStyle name="Output 4 6 2 6 2" xfId="31094" xr:uid="{AC7C4DD9-AA7F-4A96-956F-5CCDC6348456}"/>
    <cellStyle name="Output 4 6 2 6 3" xfId="31095" xr:uid="{431421F2-BFFC-47FB-8E4E-82100F1CF490}"/>
    <cellStyle name="Output 4 6 2 7" xfId="31096" xr:uid="{38091EC4-6E93-4978-9FD0-DBE8A0FD8547}"/>
    <cellStyle name="Output 4 6 2 7 2" xfId="31097" xr:uid="{466251E6-C068-4DC4-AA78-02ED3953B776}"/>
    <cellStyle name="Output 4 6 2 7 3" xfId="31098" xr:uid="{508BE170-7190-4651-846B-D797D1E1FCCC}"/>
    <cellStyle name="Output 4 6 2 8" xfId="31099" xr:uid="{03B2ECAF-333D-4ADD-B3E5-96E3673DB79A}"/>
    <cellStyle name="Output 4 6 2 8 2" xfId="31100" xr:uid="{CCA5C020-301C-49F3-B76D-A2831D698003}"/>
    <cellStyle name="Output 4 6 2 8 3" xfId="31101" xr:uid="{CA17068C-3FE1-4DB3-8ABA-FA1122CC16A8}"/>
    <cellStyle name="Output 4 6 2 9" xfId="31102" xr:uid="{EA6087E3-3E8D-4F80-9B5F-03B84425F308}"/>
    <cellStyle name="Output 4 6 2 9 2" xfId="31103" xr:uid="{151EB61B-F5A3-4DED-91A6-4D5F4056165B}"/>
    <cellStyle name="Output 4 6 2 9 3" xfId="31104" xr:uid="{951F6386-54BE-4259-8534-7B3BDB069EF1}"/>
    <cellStyle name="Output 4 6 3" xfId="31105" xr:uid="{0E5A564C-7B8F-49D6-96AB-DEAF0236A20C}"/>
    <cellStyle name="Output 4 6 3 2" xfId="31106" xr:uid="{CE99E39D-6FBC-4535-9772-094DA46B320D}"/>
    <cellStyle name="Output 4 6 3 2 2" xfId="31107" xr:uid="{70713676-35E4-4530-BD18-04CDAB96A4B8}"/>
    <cellStyle name="Output 4 6 3 2 3" xfId="31108" xr:uid="{92E3EE00-63B5-489E-A89C-08016C5C028B}"/>
    <cellStyle name="Output 4 6 3 3" xfId="31109" xr:uid="{423344A4-573D-4C08-9A26-3CE29AFB701A}"/>
    <cellStyle name="Output 4 6 3 3 2" xfId="31110" xr:uid="{82C7B985-3EBD-4D7A-AC00-7C08178F314B}"/>
    <cellStyle name="Output 4 6 3 4" xfId="31111" xr:uid="{436457D8-29BD-4003-9A37-FED5E0319AAA}"/>
    <cellStyle name="Output 4 6 3 5" xfId="31112" xr:uid="{5B951F39-C5FA-48F9-9941-DF632DE36395}"/>
    <cellStyle name="Output 4 6 4" xfId="31113" xr:uid="{EFA39115-A5A7-4A5A-8B04-D04AD2F12EE4}"/>
    <cellStyle name="Output 4 6 4 2" xfId="31114" xr:uid="{6C1701AF-7260-4745-B26F-3AB6A6537C39}"/>
    <cellStyle name="Output 4 6 4 3" xfId="31115" xr:uid="{3E3DC288-6F36-450A-B265-4FFE90F17CB9}"/>
    <cellStyle name="Output 4 6 5" xfId="31116" xr:uid="{77A58FFE-5FA0-4B41-915A-0E5A49069299}"/>
    <cellStyle name="Output 4 6 5 2" xfId="31117" xr:uid="{CEDBAA83-F69F-48C3-BB76-8772F578B458}"/>
    <cellStyle name="Output 4 6 5 3" xfId="31118" xr:uid="{E12B2462-1642-4028-884D-3054263F3BD0}"/>
    <cellStyle name="Output 4 6 6" xfId="31119" xr:uid="{AE724B05-99AA-442C-907F-E4A1FEBCEA96}"/>
    <cellStyle name="Output 4 6 6 2" xfId="31120" xr:uid="{0F030982-2C5D-4B7C-B74D-933C73C87CE3}"/>
    <cellStyle name="Output 4 6 6 3" xfId="31121" xr:uid="{B9253E98-87DE-410F-96AE-AA4BDD210080}"/>
    <cellStyle name="Output 4 6 7" xfId="31122" xr:uid="{B6F5DBAD-B159-42CE-AD68-EE16625E01AB}"/>
    <cellStyle name="Output 4 6 7 2" xfId="31123" xr:uid="{EF76209F-6A25-406B-8630-D65C857C70DF}"/>
    <cellStyle name="Output 4 6 7 3" xfId="31124" xr:uid="{73D2ABF8-9976-4F63-9955-1BDFC021EA81}"/>
    <cellStyle name="Output 4 6 8" xfId="31125" xr:uid="{0E4FF3DE-08C4-46C7-AD6D-3AA94EFDF177}"/>
    <cellStyle name="Output 4 6 8 2" xfId="31126" xr:uid="{ECCCD9DD-7192-4ED8-865D-D2A9AEEB253E}"/>
    <cellStyle name="Output 4 6 8 3" xfId="31127" xr:uid="{4B7E3217-156E-42CA-B780-C3E11663AABD}"/>
    <cellStyle name="Output 4 6 9" xfId="31128" xr:uid="{1CC756CF-F14D-4652-B1CB-305D20FBC989}"/>
    <cellStyle name="Output 4 6 9 2" xfId="31129" xr:uid="{0E8C425F-0663-4DA4-A978-512A6676A947}"/>
    <cellStyle name="Output 4 6 9 3" xfId="31130" xr:uid="{793CD052-096A-4752-B5C1-FEA244636B3F}"/>
    <cellStyle name="Output 4 7" xfId="31131" xr:uid="{0724BF71-5ED0-46FA-A7BF-F9056DC57E66}"/>
    <cellStyle name="Output 4 7 10" xfId="31132" xr:uid="{69D6EAB0-0C17-48CF-97EE-0F3860D249F3}"/>
    <cellStyle name="Output 4 7 10 2" xfId="31133" xr:uid="{2EE042C9-F09A-40AE-9CD2-9C48ECF9A718}"/>
    <cellStyle name="Output 4 7 10 3" xfId="31134" xr:uid="{D4561429-C462-4156-997E-4CA90DAA7A69}"/>
    <cellStyle name="Output 4 7 11" xfId="31135" xr:uid="{F17C3100-BAF4-4B16-BCAF-267B82B07586}"/>
    <cellStyle name="Output 4 7 11 2" xfId="31136" xr:uid="{6338B0F3-CC8B-4570-A8C2-B55A96726B6A}"/>
    <cellStyle name="Output 4 7 12" xfId="31137" xr:uid="{1EA26544-B7A7-433A-88E0-76AB7D331314}"/>
    <cellStyle name="Output 4 7 2" xfId="31138" xr:uid="{0B6A03C0-0535-449A-B499-BC7C944CD4AC}"/>
    <cellStyle name="Output 4 7 2 10" xfId="31139" xr:uid="{4DFE5FD5-73A9-4CD3-93B6-E8611B18391C}"/>
    <cellStyle name="Output 4 7 2 10 2" xfId="31140" xr:uid="{DC3C139C-5C44-44B1-8156-EDF5C129BE02}"/>
    <cellStyle name="Output 4 7 2 2" xfId="31141" xr:uid="{97FE52F1-D269-48D5-8ED3-C06AA4FB26AC}"/>
    <cellStyle name="Output 4 7 2 2 2" xfId="31142" xr:uid="{71D15261-33B9-42EB-B5A9-2121C123D504}"/>
    <cellStyle name="Output 4 7 2 2 2 2" xfId="31143" xr:uid="{204E4EFF-18A6-4204-8DC4-8222B09A6747}"/>
    <cellStyle name="Output 4 7 2 2 3" xfId="31144" xr:uid="{474DD910-BC56-461F-A2C8-C76522475388}"/>
    <cellStyle name="Output 4 7 2 2 4" xfId="31145" xr:uid="{8CCC81E4-0F6F-4B61-9AF0-186B97E1E21A}"/>
    <cellStyle name="Output 4 7 2 3" xfId="31146" xr:uid="{5E9CD619-BDF7-4A89-8103-7F31DFFCA8E9}"/>
    <cellStyle name="Output 4 7 2 3 2" xfId="31147" xr:uid="{5DC200D4-29D1-4BDF-A3DE-2B3BEA5C90C0}"/>
    <cellStyle name="Output 4 7 2 3 3" xfId="31148" xr:uid="{76A6822F-81B1-4B0E-A553-FD99247F9E1C}"/>
    <cellStyle name="Output 4 7 2 4" xfId="31149" xr:uid="{8125ADFA-F6C9-4BCF-9109-465B591C5034}"/>
    <cellStyle name="Output 4 7 2 4 2" xfId="31150" xr:uid="{51EE712C-DAE2-4DA6-8692-AF280C92E4A3}"/>
    <cellStyle name="Output 4 7 2 4 3" xfId="31151" xr:uid="{95128B80-EA71-40EC-A83F-12588AE48CAD}"/>
    <cellStyle name="Output 4 7 2 5" xfId="31152" xr:uid="{7327A816-744C-421F-AC7D-50C1C6DAB958}"/>
    <cellStyle name="Output 4 7 2 5 2" xfId="31153" xr:uid="{177AAA8D-2436-4312-BA8F-16817F24B19F}"/>
    <cellStyle name="Output 4 7 2 5 3" xfId="31154" xr:uid="{EFF96C4D-ABF0-4011-A54D-18F910652F15}"/>
    <cellStyle name="Output 4 7 2 6" xfId="31155" xr:uid="{D5BC9DA5-1724-40D0-B0BD-1FFCD9D452BD}"/>
    <cellStyle name="Output 4 7 2 6 2" xfId="31156" xr:uid="{F4A6EC3C-28C9-4499-B569-C92A81A22F48}"/>
    <cellStyle name="Output 4 7 2 6 3" xfId="31157" xr:uid="{C5B82F7F-DBEF-41E4-8583-1E7EBDE23D9C}"/>
    <cellStyle name="Output 4 7 2 7" xfId="31158" xr:uid="{F49518A4-7EF5-49E9-82FD-C8B37FF20FC8}"/>
    <cellStyle name="Output 4 7 2 7 2" xfId="31159" xr:uid="{5875AE09-9842-4F99-8F71-9453C1180344}"/>
    <cellStyle name="Output 4 7 2 7 3" xfId="31160" xr:uid="{F229F4B3-4175-4AE9-900A-83945DABA938}"/>
    <cellStyle name="Output 4 7 2 8" xfId="31161" xr:uid="{11142294-53CF-4715-B02C-A1D71647AEF9}"/>
    <cellStyle name="Output 4 7 2 8 2" xfId="31162" xr:uid="{4556680E-1919-4EEE-9ADB-029F1DB558B2}"/>
    <cellStyle name="Output 4 7 2 8 3" xfId="31163" xr:uid="{06F303FF-5E8C-48F0-97C4-777A859ECF37}"/>
    <cellStyle name="Output 4 7 2 9" xfId="31164" xr:uid="{7CA29E48-7797-4541-8E76-2D199716CEE3}"/>
    <cellStyle name="Output 4 7 2 9 2" xfId="31165" xr:uid="{E12F9E71-AECE-49C1-913D-7D612EE0CDD4}"/>
    <cellStyle name="Output 4 7 2 9 3" xfId="31166" xr:uid="{BCA6D445-3C85-4A42-95ED-D182D2EEC5E6}"/>
    <cellStyle name="Output 4 7 3" xfId="31167" xr:uid="{8AF24830-3851-49D4-A015-0B17708DD6AB}"/>
    <cellStyle name="Output 4 7 3 2" xfId="31168" xr:uid="{4BA30035-B3E8-4701-9CF6-9629D5F478A6}"/>
    <cellStyle name="Output 4 7 3 2 2" xfId="31169" xr:uid="{931F71A3-1608-4673-AE00-3B5C00E593DA}"/>
    <cellStyle name="Output 4 7 3 2 3" xfId="31170" xr:uid="{CA84E482-F4F8-49C9-BA1D-A5DF2F30A6DE}"/>
    <cellStyle name="Output 4 7 3 3" xfId="31171" xr:uid="{5B74ACF5-EC56-4D83-B0B2-B8BB6A10F5C9}"/>
    <cellStyle name="Output 4 7 3 3 2" xfId="31172" xr:uid="{749486A5-0919-40A3-8EF5-9F41B2A0285B}"/>
    <cellStyle name="Output 4 7 3 4" xfId="31173" xr:uid="{043D6CC2-25EF-4C0D-B67D-0B67EF01A4C5}"/>
    <cellStyle name="Output 4 7 3 5" xfId="31174" xr:uid="{CB780541-C0D2-437A-B310-9D4BB63AD2BC}"/>
    <cellStyle name="Output 4 7 4" xfId="31175" xr:uid="{52C21355-FBBC-478D-AB1B-3147A28D5DD6}"/>
    <cellStyle name="Output 4 7 4 2" xfId="31176" xr:uid="{9CF4175C-141D-4B2C-919E-38B21FB737EB}"/>
    <cellStyle name="Output 4 7 4 3" xfId="31177" xr:uid="{3342D114-645E-4C6B-AF5E-6C910C186185}"/>
    <cellStyle name="Output 4 7 5" xfId="31178" xr:uid="{68EF81BE-23CF-4D4B-B2CF-E3CA454DCA9E}"/>
    <cellStyle name="Output 4 7 5 2" xfId="31179" xr:uid="{00B67FBE-82E1-4EA0-AE3F-0D3F4277C023}"/>
    <cellStyle name="Output 4 7 5 3" xfId="31180" xr:uid="{66E25A69-A98C-4D01-983F-FD853B3FAB92}"/>
    <cellStyle name="Output 4 7 6" xfId="31181" xr:uid="{5E50C937-AC23-4F3E-A46C-1FE6838FD4AA}"/>
    <cellStyle name="Output 4 7 6 2" xfId="31182" xr:uid="{867C20A6-F021-4C14-83BA-DB0BC3241ABA}"/>
    <cellStyle name="Output 4 7 6 3" xfId="31183" xr:uid="{10AF9CFF-7293-42A7-9DAD-3FF8E729CF75}"/>
    <cellStyle name="Output 4 7 7" xfId="31184" xr:uid="{F3289278-A824-44C7-9EA8-9F6BE607AE5E}"/>
    <cellStyle name="Output 4 7 7 2" xfId="31185" xr:uid="{93ECB646-A645-4674-A318-7FDEB6EA475E}"/>
    <cellStyle name="Output 4 7 7 3" xfId="31186" xr:uid="{DF482A4A-6EAD-4E16-B823-6B3E61AC992B}"/>
    <cellStyle name="Output 4 7 8" xfId="31187" xr:uid="{30526AAF-1C48-4F2C-9E38-307FF2498F70}"/>
    <cellStyle name="Output 4 7 8 2" xfId="31188" xr:uid="{7FB144A7-6A09-445F-AB51-D7A40598792F}"/>
    <cellStyle name="Output 4 7 8 3" xfId="31189" xr:uid="{CB75E6BB-E271-43AD-9851-743E455ED75D}"/>
    <cellStyle name="Output 4 7 9" xfId="31190" xr:uid="{51F95745-0992-45AA-8D43-82D59B0EFDE4}"/>
    <cellStyle name="Output 4 7 9 2" xfId="31191" xr:uid="{1792B5FB-0712-4585-BD90-A7F6A811F520}"/>
    <cellStyle name="Output 4 7 9 3" xfId="31192" xr:uid="{1D95C02D-3508-4203-B8AB-E42944D2EB5F}"/>
    <cellStyle name="Output 4 8" xfId="31193" xr:uid="{F8AD05A3-0CF0-4EED-9264-497863E81704}"/>
    <cellStyle name="Output 4 8 10" xfId="31194" xr:uid="{142BB1B9-B77D-4B4B-AE68-C4DE8070FF09}"/>
    <cellStyle name="Output 4 8 10 2" xfId="31195" xr:uid="{660C6CAD-E47D-4789-B493-E9E698747F75}"/>
    <cellStyle name="Output 4 8 10 3" xfId="31196" xr:uid="{58623C85-C8F6-467C-8697-C3BE66584572}"/>
    <cellStyle name="Output 4 8 11" xfId="31197" xr:uid="{6A72BBA3-4BC5-47F1-A2C5-0A988A332818}"/>
    <cellStyle name="Output 4 8 11 2" xfId="31198" xr:uid="{697DE455-05B6-4AEB-967A-FE9EA99F6E32}"/>
    <cellStyle name="Output 4 8 12" xfId="31199" xr:uid="{0C6B8ACA-F16B-4955-8BD2-FE3E8B94FC8B}"/>
    <cellStyle name="Output 4 8 2" xfId="31200" xr:uid="{6FF56487-8B04-43BE-9D6D-A4EF92FB65DF}"/>
    <cellStyle name="Output 4 8 2 10" xfId="31201" xr:uid="{C12D6C88-5D1D-4F39-906F-5C477A211B33}"/>
    <cellStyle name="Output 4 8 2 10 2" xfId="31202" xr:uid="{B1CEDD96-D7E8-4DA3-9DD6-D2E3FDDD26D1}"/>
    <cellStyle name="Output 4 8 2 11" xfId="31203" xr:uid="{8EF1ED47-5F41-448A-AE95-BCE8409BDE02}"/>
    <cellStyle name="Output 4 8 2 2" xfId="31204" xr:uid="{2DB312B0-F9F5-4BE7-B18D-52B96669DC82}"/>
    <cellStyle name="Output 4 8 2 2 2" xfId="31205" xr:uid="{45408071-DDEB-41D4-AFFE-2827AB5CA118}"/>
    <cellStyle name="Output 4 8 2 2 2 2" xfId="31206" xr:uid="{02D732FD-733A-4FFE-B912-28DEEB0C278F}"/>
    <cellStyle name="Output 4 8 2 2 2 3" xfId="31207" xr:uid="{37B4C581-A47C-4E26-9B02-8548036D3141}"/>
    <cellStyle name="Output 4 8 2 2 3" xfId="31208" xr:uid="{D2A4AB47-9296-4BE4-87B1-7803A07CC224}"/>
    <cellStyle name="Output 4 8 2 2 3 2" xfId="31209" xr:uid="{13A64C63-DC7D-44C7-ABC9-CAF55F3CEB5F}"/>
    <cellStyle name="Output 4 8 2 2 4" xfId="31210" xr:uid="{BE1DF886-37F3-41B7-9440-835712BBEC2D}"/>
    <cellStyle name="Output 4 8 2 2 5" xfId="31211" xr:uid="{9FBB8E2F-9C26-443F-BB7E-860558BFD3A3}"/>
    <cellStyle name="Output 4 8 2 3" xfId="31212" xr:uid="{032D80FC-28F0-4A60-9BCE-48D19D13D404}"/>
    <cellStyle name="Output 4 8 2 3 2" xfId="31213" xr:uid="{7F5049CA-14B1-4BD2-AF6D-34CD65733174}"/>
    <cellStyle name="Output 4 8 2 3 3" xfId="31214" xr:uid="{2C9207FF-0473-4972-A563-A8FE33525769}"/>
    <cellStyle name="Output 4 8 2 4" xfId="31215" xr:uid="{492E1677-E34D-48C3-9ABC-A754C69C98CB}"/>
    <cellStyle name="Output 4 8 2 4 2" xfId="31216" xr:uid="{C76195B8-7E8E-44FF-88A3-BE97FAEF718A}"/>
    <cellStyle name="Output 4 8 2 4 3" xfId="31217" xr:uid="{3B0406DB-24D4-47F5-8FE2-23E1071980C7}"/>
    <cellStyle name="Output 4 8 2 5" xfId="31218" xr:uid="{DB676BD5-B993-483D-AB99-DFCCDBCC7B72}"/>
    <cellStyle name="Output 4 8 2 5 2" xfId="31219" xr:uid="{8DD81271-A90E-4ABF-887E-1D388F4217D4}"/>
    <cellStyle name="Output 4 8 2 5 3" xfId="31220" xr:uid="{411614B5-3F79-4DDA-BB1B-02B0A90E5CCD}"/>
    <cellStyle name="Output 4 8 2 6" xfId="31221" xr:uid="{AEF9346D-962F-42E8-91C6-92CE79FEF565}"/>
    <cellStyle name="Output 4 8 2 6 2" xfId="31222" xr:uid="{C3B1C99D-10F0-4125-9F30-E0C276A81C1E}"/>
    <cellStyle name="Output 4 8 2 6 3" xfId="31223" xr:uid="{AB882AF1-3C07-4F3C-9AB1-006036C54332}"/>
    <cellStyle name="Output 4 8 2 7" xfId="31224" xr:uid="{A22CDAE3-F17C-4425-844A-4BA2721382C9}"/>
    <cellStyle name="Output 4 8 2 7 2" xfId="31225" xr:uid="{70EED3A9-DCCA-462A-8973-9D2062241721}"/>
    <cellStyle name="Output 4 8 2 7 3" xfId="31226" xr:uid="{6DF1F531-8AD0-4817-82B1-BC2343087FBA}"/>
    <cellStyle name="Output 4 8 2 8" xfId="31227" xr:uid="{86D44FED-8EFF-4971-B8A1-E69ACFC0F4C5}"/>
    <cellStyle name="Output 4 8 2 8 2" xfId="31228" xr:uid="{B38BE500-FF45-4DC4-B66E-10386BBCC76B}"/>
    <cellStyle name="Output 4 8 2 8 3" xfId="31229" xr:uid="{E0BBD7AE-784A-4B30-8DF9-A826A2895322}"/>
    <cellStyle name="Output 4 8 2 9" xfId="31230" xr:uid="{B7CA4384-BFC2-4B8D-912C-FBE4BB143CFD}"/>
    <cellStyle name="Output 4 8 2 9 2" xfId="31231" xr:uid="{44ADF545-B74C-4EB6-8E4D-3F232347C012}"/>
    <cellStyle name="Output 4 8 2 9 3" xfId="31232" xr:uid="{44F49380-864D-40C1-B0B5-97D3FB233E62}"/>
    <cellStyle name="Output 4 8 3" xfId="31233" xr:uid="{1F67E5AE-7A64-4CC6-9BF8-000F2D935329}"/>
    <cellStyle name="Output 4 8 3 2" xfId="31234" xr:uid="{EAEDF95F-79AB-4A46-AE44-2F1C043A6672}"/>
    <cellStyle name="Output 4 8 3 2 2" xfId="31235" xr:uid="{5C35CE9F-B69C-4CBA-9733-54AD484C178C}"/>
    <cellStyle name="Output 4 8 3 2 3" xfId="31236" xr:uid="{6E0BA1CF-7F0D-4A69-B836-C9670C5CCFF6}"/>
    <cellStyle name="Output 4 8 3 2 4" xfId="31237" xr:uid="{A74E9EFD-5127-4046-94FA-8E4C5AFB6240}"/>
    <cellStyle name="Output 4 8 3 3" xfId="31238" xr:uid="{BB62CE67-869E-4A25-80EB-E706492E0ED1}"/>
    <cellStyle name="Output 4 8 3 3 2" xfId="31239" xr:uid="{53188EEF-C9DF-4BEC-B608-BAA127281E9A}"/>
    <cellStyle name="Output 4 8 3 4" xfId="31240" xr:uid="{1B5E3BAF-BD65-41B0-9353-984B4E22AE2C}"/>
    <cellStyle name="Output 4 8 3 5" xfId="31241" xr:uid="{472DB9CB-CEF2-4E7C-9065-8ED1B4ACE1C9}"/>
    <cellStyle name="Output 4 8 4" xfId="31242" xr:uid="{382963C3-B7A2-40AC-B8F9-12DAE3E5790E}"/>
    <cellStyle name="Output 4 8 4 2" xfId="31243" xr:uid="{65621CB9-9F32-4307-B2B8-196B97C34DC3}"/>
    <cellStyle name="Output 4 8 4 2 2" xfId="31244" xr:uid="{B65216F8-E176-4CCD-ABD0-2D1FEA6E589D}"/>
    <cellStyle name="Output 4 8 4 2 3" xfId="31245" xr:uid="{CF445012-F83B-478A-B942-015385B9758C}"/>
    <cellStyle name="Output 4 8 4 3" xfId="31246" xr:uid="{D1C34D80-59AE-43CE-85D7-08BF978063A8}"/>
    <cellStyle name="Output 4 8 4 4" xfId="31247" xr:uid="{505D765B-C6FF-4276-885A-FBD50F90DE6A}"/>
    <cellStyle name="Output 4 8 4 5" xfId="31248" xr:uid="{D85DA707-17C2-42CD-9B14-415ACCD1D5D6}"/>
    <cellStyle name="Output 4 8 5" xfId="31249" xr:uid="{E0DC8988-6BCB-4644-966D-026DB1E4DD69}"/>
    <cellStyle name="Output 4 8 5 2" xfId="31250" xr:uid="{D163A1E6-B524-46FA-A36D-FDAAC4CE95C6}"/>
    <cellStyle name="Output 4 8 5 2 2" xfId="31251" xr:uid="{BDD7A4BD-8FDC-408E-AECB-DA67D0B56D3F}"/>
    <cellStyle name="Output 4 8 5 2 3" xfId="31252" xr:uid="{4FEF4477-FD22-47B1-8C82-DA25F6C328D8}"/>
    <cellStyle name="Output 4 8 5 3" xfId="31253" xr:uid="{806D9034-7963-4E6B-8164-F8510853FDA6}"/>
    <cellStyle name="Output 4 8 5 4" xfId="31254" xr:uid="{75D7A9F8-A90D-43E6-8045-876AD08DE83A}"/>
    <cellStyle name="Output 4 8 6" xfId="31255" xr:uid="{91E41525-F4F7-4855-83BE-6E9A5675463A}"/>
    <cellStyle name="Output 4 8 6 2" xfId="31256" xr:uid="{D2D5E960-FC71-47D4-A4CD-455B42C01DDF}"/>
    <cellStyle name="Output 4 8 6 3" xfId="31257" xr:uid="{82C7207A-9C72-4B81-B022-9344683486CB}"/>
    <cellStyle name="Output 4 8 7" xfId="31258" xr:uid="{F0A00CA7-0EFE-453D-8FDE-A899B3CC736A}"/>
    <cellStyle name="Output 4 8 7 2" xfId="31259" xr:uid="{1D56475B-1353-47B1-ABA7-0AE9F7A03EC0}"/>
    <cellStyle name="Output 4 8 7 3" xfId="31260" xr:uid="{E3881AC7-1772-4078-AB10-4DE06D08F38E}"/>
    <cellStyle name="Output 4 8 8" xfId="31261" xr:uid="{82FA7386-7309-4DF2-A4E7-B39F7CA1F7F1}"/>
    <cellStyle name="Output 4 8 8 2" xfId="31262" xr:uid="{A94AEC65-4FC2-41AD-9422-C19DA9204A95}"/>
    <cellStyle name="Output 4 8 8 3" xfId="31263" xr:uid="{655E563B-F349-494C-8F7F-357D7B7F7F3A}"/>
    <cellStyle name="Output 4 8 9" xfId="31264" xr:uid="{970EEC65-17A0-40B9-872D-EE01BA548EF3}"/>
    <cellStyle name="Output 4 8 9 2" xfId="31265" xr:uid="{98B3A167-D0F4-451B-B9EF-50A674148577}"/>
    <cellStyle name="Output 4 8 9 3" xfId="31266" xr:uid="{9CF81522-5E62-4EF7-92FA-DE260471ED72}"/>
    <cellStyle name="Output 4 9" xfId="31267" xr:uid="{3A46A095-05F7-4B0D-882C-050FB669818F}"/>
    <cellStyle name="Output 4 9 10" xfId="31268" xr:uid="{AFC62931-06ED-4DE0-93D3-CE4700D8E0B0}"/>
    <cellStyle name="Output 4 9 10 2" xfId="31269" xr:uid="{B1CB6C8C-51BC-426F-A9FD-48DBD8EA77FC}"/>
    <cellStyle name="Output 4 9 10 3" xfId="31270" xr:uid="{F19E9B63-4C7F-4344-9ED1-F02936D3940D}"/>
    <cellStyle name="Output 4 9 11" xfId="31271" xr:uid="{5C8AC62C-5B7F-4B97-A3A2-346A65745E81}"/>
    <cellStyle name="Output 4 9 11 2" xfId="31272" xr:uid="{FBF8F592-8FC8-42CF-83B2-053ADC07C4D5}"/>
    <cellStyle name="Output 4 9 12" xfId="31273" xr:uid="{57EE5176-E13F-41AB-A8B5-1BA9A9DA55E8}"/>
    <cellStyle name="Output 4 9 2" xfId="31274" xr:uid="{D4C6DB67-68DD-4841-8747-797FC36DAB17}"/>
    <cellStyle name="Output 4 9 2 10" xfId="31275" xr:uid="{B445D8DE-D358-42E4-8317-38C2ED0D3D16}"/>
    <cellStyle name="Output 4 9 2 10 2" xfId="31276" xr:uid="{1A64AA3D-C18C-4AF4-9A88-F00AE4E82D8A}"/>
    <cellStyle name="Output 4 9 2 11" xfId="31277" xr:uid="{2B7D8A65-6C90-4FBB-A6C1-A0FE42AEB3AB}"/>
    <cellStyle name="Output 4 9 2 2" xfId="31278" xr:uid="{81A9EE7C-DFDA-455E-9A5E-8B32A1AF8893}"/>
    <cellStyle name="Output 4 9 2 2 2" xfId="31279" xr:uid="{66DBC5AB-F83B-45C6-B98F-BF5C475C8EB5}"/>
    <cellStyle name="Output 4 9 2 2 2 2" xfId="31280" xr:uid="{28F96BA9-19AC-4C78-B036-2C1266D51C08}"/>
    <cellStyle name="Output 4 9 2 2 2 3" xfId="31281" xr:uid="{2F5374D1-540D-4747-B01C-6C428BC5EF9B}"/>
    <cellStyle name="Output 4 9 2 2 3" xfId="31282" xr:uid="{AC15235D-B20D-405B-8BBB-EF888A4264FC}"/>
    <cellStyle name="Output 4 9 2 2 3 2" xfId="31283" xr:uid="{9FEAE4DC-D4FB-4D10-83B5-BC682147CD0B}"/>
    <cellStyle name="Output 4 9 2 2 4" xfId="31284" xr:uid="{628CD73C-628A-4385-B928-4803A3DB7FFC}"/>
    <cellStyle name="Output 4 9 2 2 5" xfId="31285" xr:uid="{AA0F4CBE-B6FE-45EA-8455-882078C72BF9}"/>
    <cellStyle name="Output 4 9 2 3" xfId="31286" xr:uid="{19536E14-6C2D-4D48-9EF0-3EA76BD67BD3}"/>
    <cellStyle name="Output 4 9 2 3 2" xfId="31287" xr:uid="{F5742AAB-35D7-4B74-B4DF-DBDC2F658689}"/>
    <cellStyle name="Output 4 9 2 3 3" xfId="31288" xr:uid="{3DF21367-2046-4594-8690-4F431291ED72}"/>
    <cellStyle name="Output 4 9 2 4" xfId="31289" xr:uid="{785E438F-6F00-4CA9-A803-831F1A8BB2A6}"/>
    <cellStyle name="Output 4 9 2 4 2" xfId="31290" xr:uid="{02534A49-E1D7-47B5-A660-D63ACF86AE78}"/>
    <cellStyle name="Output 4 9 2 4 3" xfId="31291" xr:uid="{8C9901EE-DA5D-4047-950D-A959B7A51413}"/>
    <cellStyle name="Output 4 9 2 5" xfId="31292" xr:uid="{853026B2-219E-454D-87AF-90772A4B9BC3}"/>
    <cellStyle name="Output 4 9 2 5 2" xfId="31293" xr:uid="{38905805-AE58-4F04-A167-02EBCF84A293}"/>
    <cellStyle name="Output 4 9 2 5 3" xfId="31294" xr:uid="{2A2BB849-EB47-47AF-8D1B-F27313F4D2D1}"/>
    <cellStyle name="Output 4 9 2 6" xfId="31295" xr:uid="{414F0BF7-D80A-47FA-A276-A481B0F90A5A}"/>
    <cellStyle name="Output 4 9 2 6 2" xfId="31296" xr:uid="{D7FB5797-06FA-465B-BAE8-A4DA2684E07B}"/>
    <cellStyle name="Output 4 9 2 6 3" xfId="31297" xr:uid="{DD783D65-5B9A-401E-AD87-3DE1CB003736}"/>
    <cellStyle name="Output 4 9 2 7" xfId="31298" xr:uid="{A35752C7-4FC4-4D37-B586-501264D49033}"/>
    <cellStyle name="Output 4 9 2 7 2" xfId="31299" xr:uid="{EE76E9A0-C839-4F08-A484-11832EADCADD}"/>
    <cellStyle name="Output 4 9 2 7 3" xfId="31300" xr:uid="{37E50DA1-4521-4273-9163-DA6739550E77}"/>
    <cellStyle name="Output 4 9 2 8" xfId="31301" xr:uid="{A85FDA00-C326-42C4-A321-A58C762320FA}"/>
    <cellStyle name="Output 4 9 2 8 2" xfId="31302" xr:uid="{2411C413-C5BD-4023-B11D-94194BB354BF}"/>
    <cellStyle name="Output 4 9 2 8 3" xfId="31303" xr:uid="{21822D9B-DB36-43B6-A85C-6CCFC2934249}"/>
    <cellStyle name="Output 4 9 2 9" xfId="31304" xr:uid="{76AF5110-7198-423C-9E5F-108CBE4BBA0E}"/>
    <cellStyle name="Output 4 9 2 9 2" xfId="31305" xr:uid="{FC832BF6-BA7B-4CB5-95F3-2AAFEE55001E}"/>
    <cellStyle name="Output 4 9 2 9 3" xfId="31306" xr:uid="{13620565-133E-48DE-8EF5-3664FE693A35}"/>
    <cellStyle name="Output 4 9 3" xfId="31307" xr:uid="{D17F3769-8A09-4CA9-997C-A85AFD678587}"/>
    <cellStyle name="Output 4 9 3 2" xfId="31308" xr:uid="{AB7F79AF-B50A-49A3-9EB7-8FB6FAF26996}"/>
    <cellStyle name="Output 4 9 3 2 2" xfId="31309" xr:uid="{41CA79F6-0D3E-4C55-B23E-CE1CE64DC8B6}"/>
    <cellStyle name="Output 4 9 3 2 3" xfId="31310" xr:uid="{D8C97663-0A79-4EFC-BCEC-C38491E33A5F}"/>
    <cellStyle name="Output 4 9 3 2 4" xfId="31311" xr:uid="{E5E4C625-0A7F-4515-84E6-98EF958A1ED6}"/>
    <cellStyle name="Output 4 9 3 3" xfId="31312" xr:uid="{DF2311FD-326B-4CF2-AF32-F4089E9FE767}"/>
    <cellStyle name="Output 4 9 3 3 2" xfId="31313" xr:uid="{AFFB7A8D-8A0F-4643-8C1D-5F996853CAC4}"/>
    <cellStyle name="Output 4 9 3 4" xfId="31314" xr:uid="{AD94085B-8604-4B6B-AF16-AD2D37C79470}"/>
    <cellStyle name="Output 4 9 3 5" xfId="31315" xr:uid="{577E002F-B63D-4A0B-877C-40AFCEC3A2E3}"/>
    <cellStyle name="Output 4 9 4" xfId="31316" xr:uid="{9C49BD81-0437-4238-98C6-05E76388D7C0}"/>
    <cellStyle name="Output 4 9 4 2" xfId="31317" xr:uid="{11B309F1-6665-4131-94C6-9834A12CB539}"/>
    <cellStyle name="Output 4 9 4 2 2" xfId="31318" xr:uid="{5ECB4CA0-218F-46BE-AC68-08F361C8825B}"/>
    <cellStyle name="Output 4 9 4 2 3" xfId="31319" xr:uid="{5E0F6FFB-9F31-416C-A6D6-8A3E58338482}"/>
    <cellStyle name="Output 4 9 4 3" xfId="31320" xr:uid="{163F619A-C667-495F-B810-2A170E0385CC}"/>
    <cellStyle name="Output 4 9 4 4" xfId="31321" xr:uid="{B6968CC0-1359-4153-90DA-1EF6A3D01E7A}"/>
    <cellStyle name="Output 4 9 4 5" xfId="31322" xr:uid="{19174E11-A2EE-4BC8-B8F5-21685BF6B1C8}"/>
    <cellStyle name="Output 4 9 5" xfId="31323" xr:uid="{BD33EE74-3ED6-4298-9373-39FDCF022B68}"/>
    <cellStyle name="Output 4 9 5 2" xfId="31324" xr:uid="{4185DD32-CF43-4692-89CD-635AEA203C73}"/>
    <cellStyle name="Output 4 9 5 2 2" xfId="31325" xr:uid="{5794350F-EE37-40F8-A898-702C64FF6DBA}"/>
    <cellStyle name="Output 4 9 5 2 3" xfId="31326" xr:uid="{D1CBA5DF-CBC6-4CF9-AA95-297F0B79EE2C}"/>
    <cellStyle name="Output 4 9 5 3" xfId="31327" xr:uid="{BBA5918B-93C2-4984-A7B5-7E936C125A0D}"/>
    <cellStyle name="Output 4 9 5 4" xfId="31328" xr:uid="{40F3C35D-5822-414C-9810-BF5035E80CEB}"/>
    <cellStyle name="Output 4 9 6" xfId="31329" xr:uid="{4FC87363-97B2-448F-8084-D2B5F3B26473}"/>
    <cellStyle name="Output 4 9 6 2" xfId="31330" xr:uid="{400A8A68-D6D3-4451-8818-C57896714F70}"/>
    <cellStyle name="Output 4 9 6 3" xfId="31331" xr:uid="{D56B2672-4B0B-4A63-B495-8C29D8967698}"/>
    <cellStyle name="Output 4 9 7" xfId="31332" xr:uid="{EEE05D37-788D-46DB-B2E5-8B3D1EFE1D66}"/>
    <cellStyle name="Output 4 9 7 2" xfId="31333" xr:uid="{BD22F3C3-6DE6-4486-8CEE-59CADCE7889D}"/>
    <cellStyle name="Output 4 9 7 3" xfId="31334" xr:uid="{48A69750-5E54-4A4A-B56C-0488050BF1F2}"/>
    <cellStyle name="Output 4 9 8" xfId="31335" xr:uid="{52AF9370-1A17-4797-A108-DE7F6DDC091A}"/>
    <cellStyle name="Output 4 9 8 2" xfId="31336" xr:uid="{1514F536-49A9-49C3-8A93-5696D994E93C}"/>
    <cellStyle name="Output 4 9 8 3" xfId="31337" xr:uid="{BDF241AA-8436-41DE-B3D2-1D0CD8FDBF4E}"/>
    <cellStyle name="Output 4 9 9" xfId="31338" xr:uid="{19E77262-10AC-4D63-9B2D-394040A9277A}"/>
    <cellStyle name="Output 4 9 9 2" xfId="31339" xr:uid="{FD79E027-8F65-44BB-8CE4-EB96D739B30F}"/>
    <cellStyle name="Output 4 9 9 3" xfId="31340" xr:uid="{3119B8B5-05DD-485B-9126-38FFB5A23B26}"/>
    <cellStyle name="Output 40" xfId="31341" xr:uid="{C2A6CBF5-0BFC-46BE-BE3E-E6BC7484CF2F}"/>
    <cellStyle name="Output 41" xfId="31342" xr:uid="{FD196C3E-3CF9-4620-8296-81910994BC86}"/>
    <cellStyle name="Output 42" xfId="31343" xr:uid="{607833CA-8930-4611-8C50-8C1E30B84EC7}"/>
    <cellStyle name="Output 43" xfId="31344" xr:uid="{E2D04FB9-9CE0-42B2-9780-1B8384F0AE9D}"/>
    <cellStyle name="Output 5" xfId="31345" xr:uid="{9C4970CF-5490-4CA8-8EEF-1BFB2361EEBF}"/>
    <cellStyle name="Output 5 10" xfId="31346" xr:uid="{0C939CAE-114F-467B-BFF5-1956D92D279A}"/>
    <cellStyle name="Output 5 10 10" xfId="31347" xr:uid="{641E6EDF-62D1-4C2A-B959-28737C557466}"/>
    <cellStyle name="Output 5 10 10 2" xfId="31348" xr:uid="{273B0446-3A10-45A5-AF79-C734B017DF2F}"/>
    <cellStyle name="Output 5 10 10 3" xfId="31349" xr:uid="{D23DB6AC-91D2-4524-AB6F-B36A40E9CA8F}"/>
    <cellStyle name="Output 5 10 11" xfId="31350" xr:uid="{E49546B2-40EE-4E15-89C2-BCA9BDE8C873}"/>
    <cellStyle name="Output 5 10 11 2" xfId="31351" xr:uid="{A25873D2-937F-4A41-B263-10C2CA71BAE1}"/>
    <cellStyle name="Output 5 10 12" xfId="31352" xr:uid="{77FDE6DE-E5B9-44BE-8DD9-4803868F95F9}"/>
    <cellStyle name="Output 5 10 2" xfId="31353" xr:uid="{754C1D29-1EDD-4F5D-8277-35D64690D52E}"/>
    <cellStyle name="Output 5 10 2 10" xfId="31354" xr:uid="{6CC0CD65-2EA7-4FCC-99B6-206606800BC7}"/>
    <cellStyle name="Output 5 10 2 10 2" xfId="31355" xr:uid="{7593D1E6-CEE9-4971-B4C4-0B0489E2FABA}"/>
    <cellStyle name="Output 5 10 2 11" xfId="31356" xr:uid="{9AF0DAE7-6DA0-4694-A616-421A03F58294}"/>
    <cellStyle name="Output 5 10 2 2" xfId="31357" xr:uid="{8A9A6735-04CD-4682-9B62-F02EDF201A98}"/>
    <cellStyle name="Output 5 10 2 2 2" xfId="31358" xr:uid="{9E8F0441-A144-43A6-B4CF-18AB0EE3A701}"/>
    <cellStyle name="Output 5 10 2 2 2 2" xfId="31359" xr:uid="{EC22876A-F84B-4A3C-911C-C90D22887F41}"/>
    <cellStyle name="Output 5 10 2 2 2 3" xfId="31360" xr:uid="{08105AA5-D292-4A00-95B3-EE6C18AB83B6}"/>
    <cellStyle name="Output 5 10 2 2 3" xfId="31361" xr:uid="{8823121D-7EA3-47AA-8A89-0F00559F68AA}"/>
    <cellStyle name="Output 5 10 2 2 3 2" xfId="31362" xr:uid="{0ACB6A54-2F84-4E9F-8446-3853C1D43533}"/>
    <cellStyle name="Output 5 10 2 2 4" xfId="31363" xr:uid="{940A4E75-9914-432A-9958-E265A7368B3C}"/>
    <cellStyle name="Output 5 10 2 2 5" xfId="31364" xr:uid="{263664E5-95E6-4BFB-8D7B-4C4794B2E8B8}"/>
    <cellStyle name="Output 5 10 2 3" xfId="31365" xr:uid="{CEA6C9B7-3EF8-4B16-8CF9-8959DA8CCBE2}"/>
    <cellStyle name="Output 5 10 2 3 2" xfId="31366" xr:uid="{9C3B27DF-D521-4478-89B3-604D78A2436D}"/>
    <cellStyle name="Output 5 10 2 3 3" xfId="31367" xr:uid="{84449104-5790-4373-857F-EE5704FDD643}"/>
    <cellStyle name="Output 5 10 2 4" xfId="31368" xr:uid="{BCEFAA08-ED7F-4596-BDEA-016E32EB7D5B}"/>
    <cellStyle name="Output 5 10 2 4 2" xfId="31369" xr:uid="{6E27BAFA-54EB-4956-99DA-3FB16E40501B}"/>
    <cellStyle name="Output 5 10 2 4 3" xfId="31370" xr:uid="{508D831B-7342-41A8-BFF7-F43F69B39D43}"/>
    <cellStyle name="Output 5 10 2 5" xfId="31371" xr:uid="{B69E560C-6FAA-439D-807D-53082CE6464F}"/>
    <cellStyle name="Output 5 10 2 5 2" xfId="31372" xr:uid="{D9F12797-6BFB-4458-8AED-FBC66DCE8446}"/>
    <cellStyle name="Output 5 10 2 5 3" xfId="31373" xr:uid="{AF8696DB-68DF-44BA-9C7F-B7CB392B69BF}"/>
    <cellStyle name="Output 5 10 2 6" xfId="31374" xr:uid="{65CDF24A-CF99-4650-8A7E-5E8AF62E1759}"/>
    <cellStyle name="Output 5 10 2 6 2" xfId="31375" xr:uid="{17F348E4-CDA3-46EE-A67E-7150F85BB611}"/>
    <cellStyle name="Output 5 10 2 6 3" xfId="31376" xr:uid="{3EABDAEB-3DEE-4F7C-A5C4-C069EFFD7BE7}"/>
    <cellStyle name="Output 5 10 2 7" xfId="31377" xr:uid="{EEF10218-7B06-4ADB-B3A1-B00DF2AAA3DD}"/>
    <cellStyle name="Output 5 10 2 7 2" xfId="31378" xr:uid="{CB92BBD8-FB55-4487-87F7-A12A309C927D}"/>
    <cellStyle name="Output 5 10 2 7 3" xfId="31379" xr:uid="{F8E46E8E-EF77-4115-A1E4-BE88D7087347}"/>
    <cellStyle name="Output 5 10 2 8" xfId="31380" xr:uid="{0EC37CD3-A13F-4A0E-9E46-0C6F4F5098AB}"/>
    <cellStyle name="Output 5 10 2 8 2" xfId="31381" xr:uid="{01CE58EF-CB72-45B4-A9F8-E54C9C4FE5AC}"/>
    <cellStyle name="Output 5 10 2 8 3" xfId="31382" xr:uid="{D2ED7C4E-590D-43F7-98F6-E1652DD655FA}"/>
    <cellStyle name="Output 5 10 2 9" xfId="31383" xr:uid="{53188515-C54A-48E5-858F-0C831BD85F6C}"/>
    <cellStyle name="Output 5 10 2 9 2" xfId="31384" xr:uid="{69906D89-A525-4438-A62F-D46FC9880BED}"/>
    <cellStyle name="Output 5 10 2 9 3" xfId="31385" xr:uid="{2A708814-C057-40CE-A05A-62050830563C}"/>
    <cellStyle name="Output 5 10 3" xfId="31386" xr:uid="{5577443D-9E7A-4562-BE87-97AABB0F0788}"/>
    <cellStyle name="Output 5 10 3 2" xfId="31387" xr:uid="{2DED4D91-5C39-4619-8D3D-73CF62F8D57F}"/>
    <cellStyle name="Output 5 10 3 2 2" xfId="31388" xr:uid="{EB09589C-F964-4021-A103-310882675310}"/>
    <cellStyle name="Output 5 10 3 2 3" xfId="31389" xr:uid="{E7418618-3670-4837-9B5A-B5BB227772CA}"/>
    <cellStyle name="Output 5 10 3 2 4" xfId="31390" xr:uid="{53A0AF45-76A3-4E65-91F6-CD714C0BC54A}"/>
    <cellStyle name="Output 5 10 3 3" xfId="31391" xr:uid="{5A1D7F36-B4C0-4552-8494-B7D4BB145DAA}"/>
    <cellStyle name="Output 5 10 3 3 2" xfId="31392" xr:uid="{04C7A9C8-3E66-48FE-BCE9-7CEC5C047CE8}"/>
    <cellStyle name="Output 5 10 3 4" xfId="31393" xr:uid="{8A4DFF84-C3F0-431E-A848-56FA6D7A27DB}"/>
    <cellStyle name="Output 5 10 3 5" xfId="31394" xr:uid="{4E156529-8053-4AD4-9DF6-8A15B24D1C2D}"/>
    <cellStyle name="Output 5 10 4" xfId="31395" xr:uid="{272C1EE4-FD67-4ADB-BAB4-AC8513DCEB0C}"/>
    <cellStyle name="Output 5 10 4 2" xfId="31396" xr:uid="{E2C686CD-3E9A-4F4E-8E11-DD5ED64B1414}"/>
    <cellStyle name="Output 5 10 4 2 2" xfId="31397" xr:uid="{2A8DF69C-3C7F-4223-8E53-DAA42BE3A556}"/>
    <cellStyle name="Output 5 10 4 2 3" xfId="31398" xr:uid="{8DFFA590-F01A-43FF-B825-C13A42F85B26}"/>
    <cellStyle name="Output 5 10 4 3" xfId="31399" xr:uid="{2F439C75-8B43-4A5B-9B5C-9F9D3AF1C57D}"/>
    <cellStyle name="Output 5 10 4 4" xfId="31400" xr:uid="{9D811ED7-4B32-4CC3-BC6D-C6F9CBDD59F0}"/>
    <cellStyle name="Output 5 10 4 5" xfId="31401" xr:uid="{B662355D-C931-40E2-ADB0-220D62C8BF10}"/>
    <cellStyle name="Output 5 10 5" xfId="31402" xr:uid="{F60BC303-2BBE-4506-A8AB-DFACDE4D3DF8}"/>
    <cellStyle name="Output 5 10 5 2" xfId="31403" xr:uid="{7005A538-897F-4F59-831E-23EB44BC75CE}"/>
    <cellStyle name="Output 5 10 5 2 2" xfId="31404" xr:uid="{913D2819-1715-43BE-B250-B604F997485B}"/>
    <cellStyle name="Output 5 10 5 2 3" xfId="31405" xr:uid="{A3F6BCB3-70EB-4164-8215-89733F824CEF}"/>
    <cellStyle name="Output 5 10 5 3" xfId="31406" xr:uid="{59AF8A1E-3E3F-4C2A-8AC1-74C2B7847F03}"/>
    <cellStyle name="Output 5 10 5 4" xfId="31407" xr:uid="{E1FDC3DE-826B-4327-8655-96B8DBA9E82E}"/>
    <cellStyle name="Output 5 10 6" xfId="31408" xr:uid="{6890C461-FDB8-4AEB-BE64-2EE04C63CE2D}"/>
    <cellStyle name="Output 5 10 6 2" xfId="31409" xr:uid="{8D97F04D-A1AB-441E-8530-389DE5E75A2F}"/>
    <cellStyle name="Output 5 10 6 3" xfId="31410" xr:uid="{6F1AC739-3737-4E0A-8800-D6451B375D13}"/>
    <cellStyle name="Output 5 10 7" xfId="31411" xr:uid="{A2827570-652F-4D70-8F7A-BA0142A7FD94}"/>
    <cellStyle name="Output 5 10 7 2" xfId="31412" xr:uid="{6F059A7F-BBBA-48B9-A004-EBFAD3EC1280}"/>
    <cellStyle name="Output 5 10 7 3" xfId="31413" xr:uid="{635D0176-0F90-4E0C-8F66-BC96443F2F09}"/>
    <cellStyle name="Output 5 10 8" xfId="31414" xr:uid="{93CBE9A6-15C7-4E92-8DA4-2BFA1E360389}"/>
    <cellStyle name="Output 5 10 8 2" xfId="31415" xr:uid="{5B11E3DE-CC94-449B-AB4B-CE66CB5C001E}"/>
    <cellStyle name="Output 5 10 8 3" xfId="31416" xr:uid="{7ACC0BDC-486B-4E6E-AD8C-852174E08F79}"/>
    <cellStyle name="Output 5 10 9" xfId="31417" xr:uid="{9B60CCE9-BB46-4D4F-A466-0F5B8FB4A67D}"/>
    <cellStyle name="Output 5 10 9 2" xfId="31418" xr:uid="{7A97310B-2EA3-434C-8466-A2FEE3C085D8}"/>
    <cellStyle name="Output 5 10 9 3" xfId="31419" xr:uid="{8631FEF3-78C1-44C1-B0C0-162FF6DE2693}"/>
    <cellStyle name="Output 5 11" xfId="31420" xr:uid="{D7A3BCBA-A926-4CDE-ADD4-77A70BB4790D}"/>
    <cellStyle name="Output 5 11 10" xfId="31421" xr:uid="{157FC5F0-BFB6-4E0E-923D-5F435C57AF56}"/>
    <cellStyle name="Output 5 11 10 2" xfId="31422" xr:uid="{77C6FDF5-C039-4ABB-A2F7-55ED9702BF5B}"/>
    <cellStyle name="Output 5 11 10 3" xfId="31423" xr:uid="{E12883D7-8C89-4ED5-923E-4EE86C647272}"/>
    <cellStyle name="Output 5 11 11" xfId="31424" xr:uid="{38EBCECF-C4C9-4E4E-AF72-ED6E6F5A2370}"/>
    <cellStyle name="Output 5 11 11 2" xfId="31425" xr:uid="{59AAAD67-8541-47E5-9A65-A47F87F3836E}"/>
    <cellStyle name="Output 5 11 12" xfId="31426" xr:uid="{7DA85B4E-CEF3-4D1B-9EED-67D3DA32C54A}"/>
    <cellStyle name="Output 5 11 2" xfId="31427" xr:uid="{7B1368F8-474C-490C-8797-F2E7FEE4C908}"/>
    <cellStyle name="Output 5 11 2 10" xfId="31428" xr:uid="{5BA4C4C4-4959-4E59-B344-DBD22D638C27}"/>
    <cellStyle name="Output 5 11 2 10 2" xfId="31429" xr:uid="{DDF51140-6674-43AC-B9A5-B025A650A46A}"/>
    <cellStyle name="Output 5 11 2 11" xfId="31430" xr:uid="{6983A1C2-5942-4883-BE3D-52B7BB0C999A}"/>
    <cellStyle name="Output 5 11 2 2" xfId="31431" xr:uid="{807B0E4E-B118-441E-AAE2-5001D0FF6AF4}"/>
    <cellStyle name="Output 5 11 2 2 2" xfId="31432" xr:uid="{EACE3E20-D7AE-437A-B048-31B1FA59C30B}"/>
    <cellStyle name="Output 5 11 2 2 2 2" xfId="31433" xr:uid="{9AF57E2F-4D02-404A-8522-A9ABB0DB5AAC}"/>
    <cellStyle name="Output 5 11 2 2 2 3" xfId="31434" xr:uid="{64011E0B-B90E-478D-9AAA-296280810FE9}"/>
    <cellStyle name="Output 5 11 2 2 3" xfId="31435" xr:uid="{8268EE37-159D-4952-B661-3BFC98FDF0DD}"/>
    <cellStyle name="Output 5 11 2 2 3 2" xfId="31436" xr:uid="{8037586E-9EA1-4B2E-AB35-E0C0F5EEF5F7}"/>
    <cellStyle name="Output 5 11 2 2 4" xfId="31437" xr:uid="{50DFA405-2EBC-4AD7-B035-22775992C20A}"/>
    <cellStyle name="Output 5 11 2 2 5" xfId="31438" xr:uid="{80F08B03-437E-426D-8B40-6B4F1F59745B}"/>
    <cellStyle name="Output 5 11 2 3" xfId="31439" xr:uid="{A387694C-AD17-4FAF-9AEA-D422F498AF05}"/>
    <cellStyle name="Output 5 11 2 3 2" xfId="31440" xr:uid="{E0E16F85-297B-44C3-BB8E-CBC3FA26C4A9}"/>
    <cellStyle name="Output 5 11 2 3 3" xfId="31441" xr:uid="{58A9C995-74B7-4658-B0FC-61634CBD71EF}"/>
    <cellStyle name="Output 5 11 2 4" xfId="31442" xr:uid="{E9C5EB00-770E-4B39-8744-5778CF5B060A}"/>
    <cellStyle name="Output 5 11 2 4 2" xfId="31443" xr:uid="{9CD6B53F-B251-4B2F-AC90-A5D2F1185170}"/>
    <cellStyle name="Output 5 11 2 4 3" xfId="31444" xr:uid="{A713012F-CADB-43F1-90F3-7B68933BFD7F}"/>
    <cellStyle name="Output 5 11 2 5" xfId="31445" xr:uid="{4ECC1ED9-C9B3-42A4-8C2E-C518E1B5296D}"/>
    <cellStyle name="Output 5 11 2 5 2" xfId="31446" xr:uid="{2406C030-E20F-43BC-9EC3-A78797C4B7DC}"/>
    <cellStyle name="Output 5 11 2 5 3" xfId="31447" xr:uid="{39314466-7AA8-4869-A6B7-062F2DC56B27}"/>
    <cellStyle name="Output 5 11 2 6" xfId="31448" xr:uid="{29EAA7D0-5EDB-4FEB-A4C3-4AFF7D480AB7}"/>
    <cellStyle name="Output 5 11 2 6 2" xfId="31449" xr:uid="{247E5946-40F2-4D7B-8458-34E29EF53851}"/>
    <cellStyle name="Output 5 11 2 6 3" xfId="31450" xr:uid="{F90B7A56-EDCD-4A6B-ADB5-3E6C27238A66}"/>
    <cellStyle name="Output 5 11 2 7" xfId="31451" xr:uid="{6B953DE0-4871-4012-A02C-9C113C771728}"/>
    <cellStyle name="Output 5 11 2 7 2" xfId="31452" xr:uid="{37773785-5440-45C8-8EAC-EA21F98B54A0}"/>
    <cellStyle name="Output 5 11 2 7 3" xfId="31453" xr:uid="{EC7D8581-55A1-4108-82F6-9ECCC7130081}"/>
    <cellStyle name="Output 5 11 2 8" xfId="31454" xr:uid="{5BD2E02B-1948-426C-A281-8916361848C8}"/>
    <cellStyle name="Output 5 11 2 8 2" xfId="31455" xr:uid="{A4DCE6F3-2D6F-4587-8D12-6D13903C701B}"/>
    <cellStyle name="Output 5 11 2 8 3" xfId="31456" xr:uid="{1F834563-07C2-4424-B4EF-FA2D6C284294}"/>
    <cellStyle name="Output 5 11 2 9" xfId="31457" xr:uid="{7C7D330C-F9B6-4C0D-97A8-10D31E30BE25}"/>
    <cellStyle name="Output 5 11 2 9 2" xfId="31458" xr:uid="{D7665E70-F591-4942-A151-FE0720F0366F}"/>
    <cellStyle name="Output 5 11 2 9 3" xfId="31459" xr:uid="{790FCB36-6CCB-4C95-9444-B124BA3FDEAB}"/>
    <cellStyle name="Output 5 11 3" xfId="31460" xr:uid="{6CE5914D-09B0-4BBF-9D59-0278A5E0AF79}"/>
    <cellStyle name="Output 5 11 3 2" xfId="31461" xr:uid="{45C2627E-64D5-47F6-BB82-8DE912FEA5D7}"/>
    <cellStyle name="Output 5 11 3 2 2" xfId="31462" xr:uid="{51C2037F-3C2D-4FBB-9E3B-9B791E3E7E06}"/>
    <cellStyle name="Output 5 11 3 2 3" xfId="31463" xr:uid="{D1B927F6-8280-4CF6-B403-ED30538CF6B8}"/>
    <cellStyle name="Output 5 11 3 2 4" xfId="31464" xr:uid="{FA7A4104-74B3-4B01-8136-8EDBA0D5B0CE}"/>
    <cellStyle name="Output 5 11 3 3" xfId="31465" xr:uid="{11DBBD8D-DEE1-4939-A5B8-A2916F9D60CD}"/>
    <cellStyle name="Output 5 11 3 3 2" xfId="31466" xr:uid="{B671A3D0-D289-40CF-AA49-AB79556749C5}"/>
    <cellStyle name="Output 5 11 3 4" xfId="31467" xr:uid="{34284455-A0C8-4F25-9B19-07F0823C8B9A}"/>
    <cellStyle name="Output 5 11 3 5" xfId="31468" xr:uid="{3D125739-009D-443D-B325-40074DE83E3C}"/>
    <cellStyle name="Output 5 11 4" xfId="31469" xr:uid="{9AEA5C29-0E31-43E2-89F7-69A70CA71E24}"/>
    <cellStyle name="Output 5 11 4 2" xfId="31470" xr:uid="{3B7A1DDD-7EA9-4F85-BF2F-8E9998C64B25}"/>
    <cellStyle name="Output 5 11 4 2 2" xfId="31471" xr:uid="{80C54D6F-6F50-4965-BD64-2761C47BB0D4}"/>
    <cellStyle name="Output 5 11 4 2 3" xfId="31472" xr:uid="{90757D1D-4DCF-4AC3-A143-B52F5B2576E4}"/>
    <cellStyle name="Output 5 11 4 3" xfId="31473" xr:uid="{95AFABE2-CDE3-4D82-8F7A-6E95E8C9A0D9}"/>
    <cellStyle name="Output 5 11 4 4" xfId="31474" xr:uid="{C8243DB5-E97E-466A-926E-A1AF909C6CD8}"/>
    <cellStyle name="Output 5 11 4 5" xfId="31475" xr:uid="{4AAD15BA-0B4E-42B0-96D9-DE137CF35F80}"/>
    <cellStyle name="Output 5 11 5" xfId="31476" xr:uid="{203C4DEC-F7A2-4559-BADB-117610C6022E}"/>
    <cellStyle name="Output 5 11 5 2" xfId="31477" xr:uid="{F056F4D8-ACA2-4615-8086-6CAF2ADB9706}"/>
    <cellStyle name="Output 5 11 5 2 2" xfId="31478" xr:uid="{AF3D73DD-9D6F-44CD-B6D4-2FF94E9916A9}"/>
    <cellStyle name="Output 5 11 5 2 3" xfId="31479" xr:uid="{23241B5B-5248-4FE1-9A3C-B6C324F50DCB}"/>
    <cellStyle name="Output 5 11 5 3" xfId="31480" xr:uid="{A497D56B-8362-4B56-915B-D691AA146602}"/>
    <cellStyle name="Output 5 11 5 4" xfId="31481" xr:uid="{25DFB3D2-0389-4A34-A7E2-083176906F0E}"/>
    <cellStyle name="Output 5 11 6" xfId="31482" xr:uid="{F82C2390-59DA-4F33-88E0-6CB7C4A8B3BD}"/>
    <cellStyle name="Output 5 11 6 2" xfId="31483" xr:uid="{9360D85A-1F2D-457F-808F-893B9BDAB1FE}"/>
    <cellStyle name="Output 5 11 6 3" xfId="31484" xr:uid="{2E329C1D-BED2-4F8D-9770-CBBD67BF0B32}"/>
    <cellStyle name="Output 5 11 7" xfId="31485" xr:uid="{D16CEA04-634C-4C9A-9353-3632A0ACDCDE}"/>
    <cellStyle name="Output 5 11 7 2" xfId="31486" xr:uid="{45D01420-2E18-4658-95CE-279CE5EBD611}"/>
    <cellStyle name="Output 5 11 7 3" xfId="31487" xr:uid="{235347C9-D20B-4C60-BDE6-8A4768D729D3}"/>
    <cellStyle name="Output 5 11 8" xfId="31488" xr:uid="{827A6653-2C38-4A11-9D96-61794E6510E8}"/>
    <cellStyle name="Output 5 11 8 2" xfId="31489" xr:uid="{75CBBFD1-490E-41A1-86C1-763E90810FEA}"/>
    <cellStyle name="Output 5 11 8 3" xfId="31490" xr:uid="{9FEEE980-46D6-4B61-90DE-FC59C878A1C1}"/>
    <cellStyle name="Output 5 11 9" xfId="31491" xr:uid="{58A82999-BD3C-4C02-BB22-1EBFF17E0E75}"/>
    <cellStyle name="Output 5 11 9 2" xfId="31492" xr:uid="{F2F5D4B1-0BAE-4386-8B74-85CD45EF8382}"/>
    <cellStyle name="Output 5 11 9 3" xfId="31493" xr:uid="{A016011B-6888-4AF9-8DA5-6ADD4BAE064E}"/>
    <cellStyle name="Output 5 12" xfId="31494" xr:uid="{BA23ED91-6177-43B3-928A-424700B7218F}"/>
    <cellStyle name="Output 5 12 10" xfId="31495" xr:uid="{ABEE6833-8099-47C7-8519-4EA93387CF15}"/>
    <cellStyle name="Output 5 12 10 2" xfId="31496" xr:uid="{E72E271B-823A-4A03-9E9C-9BEA7F562C04}"/>
    <cellStyle name="Output 5 12 11" xfId="31497" xr:uid="{9D265CC9-4B2C-40C5-A579-EE3AB8C0DF90}"/>
    <cellStyle name="Output 5 12 2" xfId="31498" xr:uid="{9A4A4209-6219-41B7-8788-7E32D2C81751}"/>
    <cellStyle name="Output 5 12 2 2" xfId="31499" xr:uid="{D8D47C93-D987-489C-BBA1-A72FA18D32F1}"/>
    <cellStyle name="Output 5 12 2 2 2" xfId="31500" xr:uid="{C7E1284A-A499-41F6-A82C-0953425862F8}"/>
    <cellStyle name="Output 5 12 2 2 3" xfId="31501" xr:uid="{CAEDC77B-7D25-4B2B-AE57-3AF0734C013F}"/>
    <cellStyle name="Output 5 12 2 3" xfId="31502" xr:uid="{F99628D1-1608-466C-9258-38BE76F698D1}"/>
    <cellStyle name="Output 5 12 2 3 2" xfId="31503" xr:uid="{A478FBB2-6376-4C5D-99E7-46AF8B989370}"/>
    <cellStyle name="Output 5 12 2 4" xfId="31504" xr:uid="{F9F55AEB-538E-4F74-AB2A-85A6EFAD50A7}"/>
    <cellStyle name="Output 5 12 2 5" xfId="31505" xr:uid="{079225B5-CE91-40C7-8020-BCAED302BB4D}"/>
    <cellStyle name="Output 5 12 3" xfId="31506" xr:uid="{8E39FE34-88A6-4365-9AFE-544A1246A520}"/>
    <cellStyle name="Output 5 12 3 2" xfId="31507" xr:uid="{DF28C4A5-5A3B-411B-84B6-716393A32F9B}"/>
    <cellStyle name="Output 5 12 3 3" xfId="31508" xr:uid="{54DF1A15-F9B2-4466-A203-E352B9741719}"/>
    <cellStyle name="Output 5 12 4" xfId="31509" xr:uid="{02BC4467-F659-4032-A4CD-F1CA48C33ED5}"/>
    <cellStyle name="Output 5 12 4 2" xfId="31510" xr:uid="{E4517049-3193-46C3-BE35-DD0C86980A2C}"/>
    <cellStyle name="Output 5 12 4 3" xfId="31511" xr:uid="{C1DB947E-A9AB-4C96-86D6-2619C434D8CD}"/>
    <cellStyle name="Output 5 12 5" xfId="31512" xr:uid="{0091719D-FA32-4FB6-8263-BC7B574ABCE0}"/>
    <cellStyle name="Output 5 12 5 2" xfId="31513" xr:uid="{74BA796E-6E44-49D6-9FE4-2F4E7AF9D7A7}"/>
    <cellStyle name="Output 5 12 5 3" xfId="31514" xr:uid="{9B1B92AC-A685-4499-93A0-76F6A2F8ED1E}"/>
    <cellStyle name="Output 5 12 6" xfId="31515" xr:uid="{D67E1155-34AE-4D37-86FA-9AF5C613927D}"/>
    <cellStyle name="Output 5 12 6 2" xfId="31516" xr:uid="{93F412BB-7D75-4877-9EF4-227CFAB7B42B}"/>
    <cellStyle name="Output 5 12 6 3" xfId="31517" xr:uid="{6DA503CC-B4D2-471F-BC43-5CFBFC9C3692}"/>
    <cellStyle name="Output 5 12 7" xfId="31518" xr:uid="{374C688C-76DD-4A58-92EB-B0AD0BB77777}"/>
    <cellStyle name="Output 5 12 7 2" xfId="31519" xr:uid="{6E751574-D783-487A-9DAD-B60E8E4AE344}"/>
    <cellStyle name="Output 5 12 7 3" xfId="31520" xr:uid="{DBAD169F-9EB7-4D9E-9799-3281C81C5784}"/>
    <cellStyle name="Output 5 12 8" xfId="31521" xr:uid="{B333D2E6-07A7-4843-9DF8-7DDBCF2355A5}"/>
    <cellStyle name="Output 5 12 8 2" xfId="31522" xr:uid="{EBFA9EBD-84BB-4F35-887C-3F994D7EC2DF}"/>
    <cellStyle name="Output 5 12 8 3" xfId="31523" xr:uid="{20D6C930-5271-488F-82FE-41C57CDD479D}"/>
    <cellStyle name="Output 5 12 9" xfId="31524" xr:uid="{C3AA2E14-143A-4341-BB2D-09E86D37A11F}"/>
    <cellStyle name="Output 5 12 9 2" xfId="31525" xr:uid="{C9BB52AF-A93B-4462-B21E-C2BB53E783AF}"/>
    <cellStyle name="Output 5 12 9 3" xfId="31526" xr:uid="{6F3D186E-9752-48AA-BB62-71DF0307F160}"/>
    <cellStyle name="Output 5 13" xfId="31527" xr:uid="{8521C0FC-4E81-47B3-B21F-593145E04DE4}"/>
    <cellStyle name="Output 5 13 2" xfId="31528" xr:uid="{EB1B33CF-37A6-488F-83BA-04BC2AE83D60}"/>
    <cellStyle name="Output 5 13 2 2" xfId="31529" xr:uid="{2E295604-01D9-4742-9FA0-185B225BC097}"/>
    <cellStyle name="Output 5 13 2 3" xfId="31530" xr:uid="{BF09618D-9B13-4126-9568-7D72AC145B12}"/>
    <cellStyle name="Output 5 13 2 4" xfId="31531" xr:uid="{027FC3C4-0F57-4277-BEC5-30F9BF57DFE3}"/>
    <cellStyle name="Output 5 13 3" xfId="31532" xr:uid="{8E1CF73D-5FE3-418A-9A8B-0342FD5DA876}"/>
    <cellStyle name="Output 5 13 3 2" xfId="31533" xr:uid="{E2E1DA18-7905-4350-AFFE-1BF2704DE0C4}"/>
    <cellStyle name="Output 5 13 4" xfId="31534" xr:uid="{A964F6F9-30CD-4A04-922E-5E3FD618AA75}"/>
    <cellStyle name="Output 5 13 5" xfId="31535" xr:uid="{8F3A4908-3F34-4B87-A6E3-7D27468F73CD}"/>
    <cellStyle name="Output 5 14" xfId="31536" xr:uid="{9D90CF86-7A56-4624-AAAC-420E9D77CCC6}"/>
    <cellStyle name="Output 5 14 2" xfId="31537" xr:uid="{573B15BF-D7C3-491D-AC41-C4CC9E19660D}"/>
    <cellStyle name="Output 5 14 2 2" xfId="31538" xr:uid="{5571F84A-F859-4D49-A8C3-9052ABC65106}"/>
    <cellStyle name="Output 5 14 2 3" xfId="31539" xr:uid="{9874244A-D9C4-44A7-9AF4-1E07DFC3E34D}"/>
    <cellStyle name="Output 5 14 3" xfId="31540" xr:uid="{5E78FF04-54E7-4F93-BECB-A751361A5042}"/>
    <cellStyle name="Output 5 14 4" xfId="31541" xr:uid="{F97D7B0D-1DFD-43BD-81E9-315D06FD6DFE}"/>
    <cellStyle name="Output 5 14 5" xfId="31542" xr:uid="{55E46C5B-C3AA-4561-8358-E625ED7C9971}"/>
    <cellStyle name="Output 5 15" xfId="31543" xr:uid="{C4EAE42F-63E1-4B01-ADBE-F0B4734F2AFC}"/>
    <cellStyle name="Output 5 15 2" xfId="31544" xr:uid="{45D7F11E-B2A6-4644-9F1D-CA0784B90515}"/>
    <cellStyle name="Output 5 15 2 2" xfId="31545" xr:uid="{A99457B0-96A7-46DB-96E5-1FD9E93CB229}"/>
    <cellStyle name="Output 5 15 2 3" xfId="31546" xr:uid="{36F31084-4447-4C77-84F0-77C76CD30ABE}"/>
    <cellStyle name="Output 5 15 3" xfId="31547" xr:uid="{A03551F4-933E-429A-A4A0-EE4438A382DE}"/>
    <cellStyle name="Output 5 15 4" xfId="31548" xr:uid="{D6493E96-DE70-4EDD-96EF-EEFF68B041DD}"/>
    <cellStyle name="Output 5 16" xfId="31549" xr:uid="{FC220A07-D7B3-4043-B475-8C2910DC7DAF}"/>
    <cellStyle name="Output 5 16 2" xfId="31550" xr:uid="{08E35EED-EF54-46A1-B5B5-86717513351A}"/>
    <cellStyle name="Output 5 16 3" xfId="31551" xr:uid="{A5C34FEB-2313-4A50-906D-0BF32179DB9E}"/>
    <cellStyle name="Output 5 17" xfId="31552" xr:uid="{6ED6C4C8-05F2-4E56-B86A-785024E7AFD0}"/>
    <cellStyle name="Output 5 17 2" xfId="31553" xr:uid="{6BC84740-145F-46DA-BDC1-AC1A53BBCB73}"/>
    <cellStyle name="Output 5 17 3" xfId="31554" xr:uid="{A3E0DDA8-3B65-47F9-BC0B-40816F67A0AF}"/>
    <cellStyle name="Output 5 18" xfId="31555" xr:uid="{380761E2-BC7D-4F22-8C77-CD575841B859}"/>
    <cellStyle name="Output 5 18 2" xfId="31556" xr:uid="{0F1BBEF3-4B49-479E-A75F-28BC8C9F8786}"/>
    <cellStyle name="Output 5 18 3" xfId="31557" xr:uid="{1FFB5FE9-8457-47BC-B32F-5A71E3FAAC9A}"/>
    <cellStyle name="Output 5 19" xfId="31558" xr:uid="{EDB0FD26-9B3D-4468-96A7-C1B487D7B9F1}"/>
    <cellStyle name="Output 5 19 2" xfId="31559" xr:uid="{AE62B065-D241-473E-9571-0639E3B2B1C2}"/>
    <cellStyle name="Output 5 19 3" xfId="31560" xr:uid="{C5061DE4-AEB6-4337-A1B2-7CF1A2C3F539}"/>
    <cellStyle name="Output 5 2" xfId="31561" xr:uid="{E43AEB2E-AC63-473A-A99A-EF7DDC1F46DB}"/>
    <cellStyle name="Output 5 2 10" xfId="31562" xr:uid="{9A9C6CB0-7868-4CEF-BCFA-AD6800C4E8EC}"/>
    <cellStyle name="Output 5 2 10 2" xfId="31563" xr:uid="{FC645494-8F5E-4CD5-9A3A-7F63A912F389}"/>
    <cellStyle name="Output 5 2 10 3" xfId="31564" xr:uid="{3624D857-F5B7-45CC-812E-E79748553DCD}"/>
    <cellStyle name="Output 5 2 11" xfId="31565" xr:uid="{3E350752-4276-46AD-A9C9-B16341C0345B}"/>
    <cellStyle name="Output 5 2 11 2" xfId="31566" xr:uid="{04C71A1C-1932-4156-A7F1-0D49753ABADD}"/>
    <cellStyle name="Output 5 2 12" xfId="31567" xr:uid="{1206D703-EAF3-4113-830D-739FA2324F6D}"/>
    <cellStyle name="Output 5 2 13" xfId="31568" xr:uid="{330690D9-CA52-499B-AC6A-D2A460640E60}"/>
    <cellStyle name="Output 5 2 2" xfId="31569" xr:uid="{4B8C2D34-6A40-440C-97CD-BBEE027C7CAC}"/>
    <cellStyle name="Output 5 2 2 10" xfId="31570" xr:uid="{FC61CE72-B7B5-4621-B416-05BFADFE1917}"/>
    <cellStyle name="Output 5 2 2 10 2" xfId="31571" xr:uid="{06AA4426-3A2B-4B26-9427-1C30060ED46D}"/>
    <cellStyle name="Output 5 2 2 11" xfId="31572" xr:uid="{1ACE1964-8E80-4DF9-A28E-7EF7E6F7ECBA}"/>
    <cellStyle name="Output 5 2 2 2" xfId="31573" xr:uid="{E278FD58-8CD2-492E-9BF6-B05C69CEF4D0}"/>
    <cellStyle name="Output 5 2 2 2 2" xfId="31574" xr:uid="{439D5A56-9DF2-4D85-BFBD-BAD19C874F63}"/>
    <cellStyle name="Output 5 2 2 2 2 2" xfId="31575" xr:uid="{25CCAC27-2ED2-4BBB-A800-2E01C527754C}"/>
    <cellStyle name="Output 5 2 2 2 2 3" xfId="31576" xr:uid="{69341E4D-60DC-4A60-B963-146EF1D0D646}"/>
    <cellStyle name="Output 5 2 2 2 3" xfId="31577" xr:uid="{BED8EAC4-A4A0-4BC8-9003-E02AC1E1C88C}"/>
    <cellStyle name="Output 5 2 2 2 3 2" xfId="31578" xr:uid="{926708E8-14EF-422C-AFD1-FBC6AF9B8033}"/>
    <cellStyle name="Output 5 2 2 2 4" xfId="31579" xr:uid="{8101494E-15AE-4729-A7A8-514E787BF2FC}"/>
    <cellStyle name="Output 5 2 2 2 5" xfId="31580" xr:uid="{A09B8584-9325-4672-AD6E-5A15EDF42340}"/>
    <cellStyle name="Output 5 2 2 3" xfId="31581" xr:uid="{40B990FC-BE4C-4E7F-AD8B-DBCEBB28B7D3}"/>
    <cellStyle name="Output 5 2 2 3 2" xfId="31582" xr:uid="{50C94CF2-372B-4FEB-BB0D-F6A85CBA601E}"/>
    <cellStyle name="Output 5 2 2 3 3" xfId="31583" xr:uid="{02B2FC27-DFDA-4892-87CA-C1D244857E07}"/>
    <cellStyle name="Output 5 2 2 4" xfId="31584" xr:uid="{3D346DA9-9989-49F2-8105-E86F69DE48CC}"/>
    <cellStyle name="Output 5 2 2 4 2" xfId="31585" xr:uid="{625735FE-2D0B-47C0-B2E3-66D71B432982}"/>
    <cellStyle name="Output 5 2 2 4 3" xfId="31586" xr:uid="{D0520B72-370E-4A79-8153-603D3EA32AAA}"/>
    <cellStyle name="Output 5 2 2 5" xfId="31587" xr:uid="{713B0CC1-59CE-4A48-A1D9-297CDDAFDF42}"/>
    <cellStyle name="Output 5 2 2 5 2" xfId="31588" xr:uid="{22A130EE-CE00-4487-8F86-15AE7FB3B852}"/>
    <cellStyle name="Output 5 2 2 5 3" xfId="31589" xr:uid="{2CECC4EC-76DC-4D63-AAC7-556C429AA9C4}"/>
    <cellStyle name="Output 5 2 2 6" xfId="31590" xr:uid="{386D64C6-9154-420C-B6B0-27A801CDAF5C}"/>
    <cellStyle name="Output 5 2 2 6 2" xfId="31591" xr:uid="{85A04598-F875-41B8-8753-34AE07035074}"/>
    <cellStyle name="Output 5 2 2 6 3" xfId="31592" xr:uid="{22E03485-6386-47E6-9ECB-C4B9E155E618}"/>
    <cellStyle name="Output 5 2 2 7" xfId="31593" xr:uid="{E764E503-9776-4423-AF76-2C05CC02F842}"/>
    <cellStyle name="Output 5 2 2 7 2" xfId="31594" xr:uid="{8BAE50A2-9E90-4CC5-9F9F-8D131DDB5677}"/>
    <cellStyle name="Output 5 2 2 7 3" xfId="31595" xr:uid="{66841528-5A1B-46B4-80EF-DAA44877CA8F}"/>
    <cellStyle name="Output 5 2 2 8" xfId="31596" xr:uid="{1C5E417B-80AE-460B-B29A-EE78ACBA09D5}"/>
    <cellStyle name="Output 5 2 2 8 2" xfId="31597" xr:uid="{FC249433-1A31-448E-8A43-0BE84BE51B07}"/>
    <cellStyle name="Output 5 2 2 8 3" xfId="31598" xr:uid="{504E3056-E92B-4B17-ABA8-7D49ADD8216E}"/>
    <cellStyle name="Output 5 2 2 9" xfId="31599" xr:uid="{F4DF3FA1-D7C6-45D4-8B2D-59B498DCA237}"/>
    <cellStyle name="Output 5 2 2 9 2" xfId="31600" xr:uid="{3C6F9510-EAB5-4B04-BA7C-6E08EF16C4B8}"/>
    <cellStyle name="Output 5 2 2 9 3" xfId="31601" xr:uid="{7F91C9B2-E989-4091-AB38-4F76FCA55C9D}"/>
    <cellStyle name="Output 5 2 3" xfId="31602" xr:uid="{EE414B44-3499-4FD2-9AC0-4ED04229AF57}"/>
    <cellStyle name="Output 5 2 3 2" xfId="31603" xr:uid="{1BB6C0CF-EEEE-4F16-B151-1A8A1B176B67}"/>
    <cellStyle name="Output 5 2 3 2 2" xfId="31604" xr:uid="{CBFAE887-3FFF-4F26-AC53-537B3E0C8B0E}"/>
    <cellStyle name="Output 5 2 3 2 3" xfId="31605" xr:uid="{D5A48B52-54B4-4D5E-8F18-7BADE59398A4}"/>
    <cellStyle name="Output 5 2 3 2 4" xfId="31606" xr:uid="{85EDC68F-0A8A-48D1-BB48-0C56CF5DC3A4}"/>
    <cellStyle name="Output 5 2 3 3" xfId="31607" xr:uid="{1EA59CB4-EAD5-4E61-BA3E-DFDE24DD1A5B}"/>
    <cellStyle name="Output 5 2 3 3 2" xfId="31608" xr:uid="{CF45E82B-0FE0-46CB-8D16-8C59D5E9AE41}"/>
    <cellStyle name="Output 5 2 3 4" xfId="31609" xr:uid="{5BF5E8A1-6F18-485B-B2A1-E1A39D20F736}"/>
    <cellStyle name="Output 5 2 3 5" xfId="31610" xr:uid="{1136680A-7268-4733-AA27-816ABB037639}"/>
    <cellStyle name="Output 5 2 4" xfId="31611" xr:uid="{86692637-DEF8-411F-A054-AAE7B5541085}"/>
    <cellStyle name="Output 5 2 4 2" xfId="31612" xr:uid="{12141445-72F8-42AE-BF6C-C8D41EA2E7EA}"/>
    <cellStyle name="Output 5 2 4 2 2" xfId="31613" xr:uid="{E53754D3-5045-4D41-B0C4-E2660664822E}"/>
    <cellStyle name="Output 5 2 4 2 3" xfId="31614" xr:uid="{AB4FA135-3298-4B0A-8347-20B699604044}"/>
    <cellStyle name="Output 5 2 4 3" xfId="31615" xr:uid="{64A62305-AA8E-49FF-9646-125539A2EA2F}"/>
    <cellStyle name="Output 5 2 4 4" xfId="31616" xr:uid="{2B0E9EC6-9743-4F17-8B5B-1C51809B2663}"/>
    <cellStyle name="Output 5 2 4 5" xfId="31617" xr:uid="{1CFEB8C0-1E7C-4C04-8FAF-3E93E1E8983F}"/>
    <cellStyle name="Output 5 2 5" xfId="31618" xr:uid="{3DD861F7-C881-4930-BD23-3C545E9BF988}"/>
    <cellStyle name="Output 5 2 5 2" xfId="31619" xr:uid="{0231837C-48E6-4167-8993-6910924F85AC}"/>
    <cellStyle name="Output 5 2 5 2 2" xfId="31620" xr:uid="{346DB453-4701-4EA2-B7DA-6498715070E7}"/>
    <cellStyle name="Output 5 2 5 2 3" xfId="31621" xr:uid="{1B55E187-74E3-49D8-8E72-78535ED6559A}"/>
    <cellStyle name="Output 5 2 5 3" xfId="31622" xr:uid="{F1EBB24E-058B-4596-8B0A-14C85A12E6B6}"/>
    <cellStyle name="Output 5 2 5 4" xfId="31623" xr:uid="{6EC7963A-2E08-4B82-9065-F06B35B70F76}"/>
    <cellStyle name="Output 5 2 6" xfId="31624" xr:uid="{90CB6854-D6BA-4527-876B-0CEEC913F608}"/>
    <cellStyle name="Output 5 2 6 2" xfId="31625" xr:uid="{CBD30F66-A697-446D-851E-935017143EDE}"/>
    <cellStyle name="Output 5 2 6 3" xfId="31626" xr:uid="{00644793-5EA5-4EFE-991C-4858FDD278F5}"/>
    <cellStyle name="Output 5 2 7" xfId="31627" xr:uid="{4EB218B6-9EC6-49EC-8A84-2A05B8871ECE}"/>
    <cellStyle name="Output 5 2 7 2" xfId="31628" xr:uid="{CF96147F-8E21-4CA9-96AE-7290F56E2D31}"/>
    <cellStyle name="Output 5 2 7 3" xfId="31629" xr:uid="{9FFA5C1C-B363-4D51-A318-CF8EDF9A45A3}"/>
    <cellStyle name="Output 5 2 8" xfId="31630" xr:uid="{32BC6649-20C2-4815-911C-F4F9EBF76867}"/>
    <cellStyle name="Output 5 2 8 2" xfId="31631" xr:uid="{E02C6C5B-3601-4CB1-ADDC-600995325D72}"/>
    <cellStyle name="Output 5 2 8 3" xfId="31632" xr:uid="{3C8B5369-5D2B-4AB2-B32E-2B98A7919C94}"/>
    <cellStyle name="Output 5 2 9" xfId="31633" xr:uid="{68817E1D-370B-47B0-AAED-6FBC7581405A}"/>
    <cellStyle name="Output 5 2 9 2" xfId="31634" xr:uid="{2E3B3983-A71C-4566-96FB-EC08BDD1494E}"/>
    <cellStyle name="Output 5 2 9 3" xfId="31635" xr:uid="{DA79B667-F33F-4B3F-B797-C7BA67934C9E}"/>
    <cellStyle name="Output 5 20" xfId="31636" xr:uid="{16ABCC7D-71E3-4326-9259-5CD5304C8831}"/>
    <cellStyle name="Output 5 20 2" xfId="31637" xr:uid="{8D5387D0-1980-48D9-B7F1-FD33D69ECDD2}"/>
    <cellStyle name="Output 5 20 3" xfId="31638" xr:uid="{3A43F08F-49EA-4180-A32C-1C3B722E761B}"/>
    <cellStyle name="Output 5 21" xfId="31639" xr:uid="{1197FD98-FE80-4933-9DB3-F1A7034692FB}"/>
    <cellStyle name="Output 5 21 2" xfId="31640" xr:uid="{2AA2BDE4-828A-431D-A480-8AE6C6965147}"/>
    <cellStyle name="Output 5 22" xfId="31641" xr:uid="{D3AC8895-ABA9-4104-AA6F-A78B9280F18B}"/>
    <cellStyle name="Output 5 23" xfId="31642" xr:uid="{98EE0D3A-1A05-4E91-978D-E946C362CEC0}"/>
    <cellStyle name="Output 5 3" xfId="31643" xr:uid="{CA751EDC-E713-4BB9-8E66-8ED030E09168}"/>
    <cellStyle name="Output 5 3 10" xfId="31644" xr:uid="{7FD729D3-E284-4C7E-A596-5DDF3A29ACDF}"/>
    <cellStyle name="Output 5 3 10 2" xfId="31645" xr:uid="{7ABB2398-6B06-4D1A-8C5A-5C1EF81FA06E}"/>
    <cellStyle name="Output 5 3 10 3" xfId="31646" xr:uid="{EB51B657-CF4A-4850-83E5-2E93D84D6E50}"/>
    <cellStyle name="Output 5 3 11" xfId="31647" xr:uid="{A9AC4B54-F2E1-4B18-91BE-E7C2BEB564E7}"/>
    <cellStyle name="Output 5 3 11 2" xfId="31648" xr:uid="{00C2AF1A-2345-4D5E-B32B-1B0B03171396}"/>
    <cellStyle name="Output 5 3 12" xfId="31649" xr:uid="{601EF8A7-F528-4A44-BB1A-261C762B984C}"/>
    <cellStyle name="Output 5 3 2" xfId="31650" xr:uid="{2872E171-6A7D-46E7-85C6-055F22416B65}"/>
    <cellStyle name="Output 5 3 2 10" xfId="31651" xr:uid="{6AFFDC4A-4350-4DA5-B8FB-B56D0B53F359}"/>
    <cellStyle name="Output 5 3 2 10 2" xfId="31652" xr:uid="{82BE6B82-383D-4C48-A30C-6320570F19BD}"/>
    <cellStyle name="Output 5 3 2 11" xfId="31653" xr:uid="{42025C51-1AF5-49DD-976B-6F7EDC975423}"/>
    <cellStyle name="Output 5 3 2 2" xfId="31654" xr:uid="{54A9FFD1-815E-4A81-8F63-27D5D3A4DF4F}"/>
    <cellStyle name="Output 5 3 2 2 2" xfId="31655" xr:uid="{2846F1F6-3C17-499B-83BE-A50AF22E26EF}"/>
    <cellStyle name="Output 5 3 2 2 2 2" xfId="31656" xr:uid="{9A192697-D094-45EB-AF8A-2484B40D497B}"/>
    <cellStyle name="Output 5 3 2 2 2 3" xfId="31657" xr:uid="{255E4537-FC12-4AF3-A957-8FB8940B80C3}"/>
    <cellStyle name="Output 5 3 2 2 3" xfId="31658" xr:uid="{83778955-5CFE-4969-9FB2-A7925AA0161C}"/>
    <cellStyle name="Output 5 3 2 2 3 2" xfId="31659" xr:uid="{ACC28AD0-D914-4B4E-973C-1821EFD57395}"/>
    <cellStyle name="Output 5 3 2 2 4" xfId="31660" xr:uid="{58CAA98F-A385-4E03-B07C-562C2783F6B0}"/>
    <cellStyle name="Output 5 3 2 2 5" xfId="31661" xr:uid="{4DF978C5-825C-41D3-9538-2DD815867F15}"/>
    <cellStyle name="Output 5 3 2 3" xfId="31662" xr:uid="{E2057D32-3F39-4772-A2AF-9E44B58FC4EF}"/>
    <cellStyle name="Output 5 3 2 3 2" xfId="31663" xr:uid="{AF03C9DC-B895-48F1-A04D-55ABBFBE8619}"/>
    <cellStyle name="Output 5 3 2 3 3" xfId="31664" xr:uid="{741602DD-59B0-45D6-B8F1-54FE14EE0933}"/>
    <cellStyle name="Output 5 3 2 4" xfId="31665" xr:uid="{C655AE4C-7541-439B-AE5C-FB7502664ADB}"/>
    <cellStyle name="Output 5 3 2 4 2" xfId="31666" xr:uid="{C6B746C3-8B72-4C15-8B0C-9CDFEF865EE9}"/>
    <cellStyle name="Output 5 3 2 4 3" xfId="31667" xr:uid="{693D70C1-21D4-4FA6-9161-1BAEC5D244C4}"/>
    <cellStyle name="Output 5 3 2 5" xfId="31668" xr:uid="{EA1EA937-2E06-4E1F-A974-08A18C85A4C9}"/>
    <cellStyle name="Output 5 3 2 5 2" xfId="31669" xr:uid="{BAC6FEDE-75A8-4682-9F50-BB9FEB42BDC0}"/>
    <cellStyle name="Output 5 3 2 5 3" xfId="31670" xr:uid="{65DEDDC8-DBF9-441D-9754-CD05BACBB9E1}"/>
    <cellStyle name="Output 5 3 2 6" xfId="31671" xr:uid="{CEDE67B9-B39F-416D-9DCB-EA985662D4CF}"/>
    <cellStyle name="Output 5 3 2 6 2" xfId="31672" xr:uid="{2D13DE7C-18B1-4EE7-94A7-02EDDF626B97}"/>
    <cellStyle name="Output 5 3 2 6 3" xfId="31673" xr:uid="{A54E2C83-C7A4-4200-9F65-00720821E15E}"/>
    <cellStyle name="Output 5 3 2 7" xfId="31674" xr:uid="{67E425F9-07B0-41E5-847A-828098261A58}"/>
    <cellStyle name="Output 5 3 2 7 2" xfId="31675" xr:uid="{9B62C7FC-94F9-4D56-87CE-268DDD8B8BB9}"/>
    <cellStyle name="Output 5 3 2 7 3" xfId="31676" xr:uid="{22BC13F7-7C8F-4DD4-830F-5A0CFBDEF0F7}"/>
    <cellStyle name="Output 5 3 2 8" xfId="31677" xr:uid="{2FBE64AB-BB5D-4C7F-825D-83405731009F}"/>
    <cellStyle name="Output 5 3 2 8 2" xfId="31678" xr:uid="{EDE8F1B4-CF49-43BB-B33E-258E4B2D1E5A}"/>
    <cellStyle name="Output 5 3 2 8 3" xfId="31679" xr:uid="{910F2FFF-B04E-4241-9F74-DAFF693A00A4}"/>
    <cellStyle name="Output 5 3 2 9" xfId="31680" xr:uid="{2DC57ECE-7137-4F1A-BA76-F56D2C161324}"/>
    <cellStyle name="Output 5 3 2 9 2" xfId="31681" xr:uid="{9A86FCD8-C9EC-4BC1-A520-DB5922E0BA7A}"/>
    <cellStyle name="Output 5 3 2 9 3" xfId="31682" xr:uid="{9C831D5F-2686-454B-A245-A99372EF131E}"/>
    <cellStyle name="Output 5 3 3" xfId="31683" xr:uid="{63A0B2F6-33DD-4497-A180-37B42A60F6F9}"/>
    <cellStyle name="Output 5 3 3 2" xfId="31684" xr:uid="{929CAEC0-C725-4A65-B3FB-4C238EDAA501}"/>
    <cellStyle name="Output 5 3 3 2 2" xfId="31685" xr:uid="{12A6F282-7E3D-4ED8-B115-FD81E3A19A04}"/>
    <cellStyle name="Output 5 3 3 2 3" xfId="31686" xr:uid="{4EEB9A50-0885-46EB-B7CA-443F158E6768}"/>
    <cellStyle name="Output 5 3 3 2 4" xfId="31687" xr:uid="{DD2EB62F-3C71-4C90-B841-DF0AE8E20596}"/>
    <cellStyle name="Output 5 3 3 3" xfId="31688" xr:uid="{3790ABC6-0584-4887-9CBE-1E21F172C828}"/>
    <cellStyle name="Output 5 3 3 3 2" xfId="31689" xr:uid="{541DB299-DB74-4E9B-9FC6-CA2E25FCEC3E}"/>
    <cellStyle name="Output 5 3 3 4" xfId="31690" xr:uid="{445CFB2C-713D-436B-9293-9A641223D646}"/>
    <cellStyle name="Output 5 3 3 5" xfId="31691" xr:uid="{DFFBAB56-58CF-4FC1-B742-FFCF6C3C6AE5}"/>
    <cellStyle name="Output 5 3 4" xfId="31692" xr:uid="{F06B3177-F952-4AF6-81B5-062F53CCADBB}"/>
    <cellStyle name="Output 5 3 4 2" xfId="31693" xr:uid="{E79C7CEB-3708-433A-9DBF-073821CE8454}"/>
    <cellStyle name="Output 5 3 4 2 2" xfId="31694" xr:uid="{5C66C893-4B17-405D-A15D-88C4B993742E}"/>
    <cellStyle name="Output 5 3 4 2 3" xfId="31695" xr:uid="{4E78B6B4-8469-4144-8F32-5E0415103246}"/>
    <cellStyle name="Output 5 3 4 3" xfId="31696" xr:uid="{8B197763-BB02-40B8-9119-D90A9BE653E7}"/>
    <cellStyle name="Output 5 3 4 4" xfId="31697" xr:uid="{F2595999-9DDE-46A5-A052-C9CEDE33B15E}"/>
    <cellStyle name="Output 5 3 4 5" xfId="31698" xr:uid="{AF4BD071-B092-4E1D-A1D7-7C8260AA22FE}"/>
    <cellStyle name="Output 5 3 5" xfId="31699" xr:uid="{87DA1C31-3B94-4C9D-A250-53B76A5DF52E}"/>
    <cellStyle name="Output 5 3 5 2" xfId="31700" xr:uid="{B5CF31A7-059A-409D-BC84-7B1AE18BCA34}"/>
    <cellStyle name="Output 5 3 5 2 2" xfId="31701" xr:uid="{FE40B7A2-9F9B-4E7B-B24F-2331092BD8CD}"/>
    <cellStyle name="Output 5 3 5 2 3" xfId="31702" xr:uid="{10449502-185F-457B-B6C7-431DE7142F3A}"/>
    <cellStyle name="Output 5 3 5 3" xfId="31703" xr:uid="{310FD789-FD97-4E48-AEA7-3AA21EB8D741}"/>
    <cellStyle name="Output 5 3 5 4" xfId="31704" xr:uid="{1C97D020-B472-4FF9-8F4A-AE7BF71895D1}"/>
    <cellStyle name="Output 5 3 6" xfId="31705" xr:uid="{E84939E9-0F11-4013-A7D8-D3786C0BEA1D}"/>
    <cellStyle name="Output 5 3 6 2" xfId="31706" xr:uid="{4A339C3E-C01D-4CD2-8894-382A42A8599B}"/>
    <cellStyle name="Output 5 3 6 3" xfId="31707" xr:uid="{13F68F0F-4A06-4DE7-BE2C-C9228096891D}"/>
    <cellStyle name="Output 5 3 7" xfId="31708" xr:uid="{22B2AD81-8B12-4237-8E27-78DB6F166FD1}"/>
    <cellStyle name="Output 5 3 7 2" xfId="31709" xr:uid="{9293CA17-7BBA-40EF-8C49-CA52BDBFAA7D}"/>
    <cellStyle name="Output 5 3 7 3" xfId="31710" xr:uid="{46BCB2B0-F5CC-4361-AB2A-7D365EA2AEC4}"/>
    <cellStyle name="Output 5 3 8" xfId="31711" xr:uid="{5C1C2896-B1DA-4CD2-9762-75CFB5351FD1}"/>
    <cellStyle name="Output 5 3 8 2" xfId="31712" xr:uid="{842B2C09-7B5F-463F-83FD-94E776B4332C}"/>
    <cellStyle name="Output 5 3 8 3" xfId="31713" xr:uid="{69D2E63E-12D2-4063-AEEE-D7D54E308AB7}"/>
    <cellStyle name="Output 5 3 9" xfId="31714" xr:uid="{01A4BE28-D8FA-4827-88CA-0691A8197533}"/>
    <cellStyle name="Output 5 3 9 2" xfId="31715" xr:uid="{81F4C087-BB2A-4EBF-96B8-5EAE4909F9F9}"/>
    <cellStyle name="Output 5 3 9 3" xfId="31716" xr:uid="{743603BC-6769-4AFA-885D-BEDDD3639D09}"/>
    <cellStyle name="Output 5 4" xfId="31717" xr:uid="{EE0FB720-B791-410B-A021-9A1D0307D66D}"/>
    <cellStyle name="Output 5 4 10" xfId="31718" xr:uid="{36581CA3-2C18-4E16-902B-3279591C6CB4}"/>
    <cellStyle name="Output 5 4 10 2" xfId="31719" xr:uid="{BD493296-8145-448B-89E2-C5C9908DD09B}"/>
    <cellStyle name="Output 5 4 10 3" xfId="31720" xr:uid="{A4E5237E-DE48-4913-92AE-86E8DD86BA47}"/>
    <cellStyle name="Output 5 4 11" xfId="31721" xr:uid="{D4A64CDA-58B1-4CB6-8A86-E74897AC0523}"/>
    <cellStyle name="Output 5 4 11 2" xfId="31722" xr:uid="{4F20853C-FE5A-4462-91D7-44DA9DA96A53}"/>
    <cellStyle name="Output 5 4 12" xfId="31723" xr:uid="{BF7734BA-C31C-48E5-B1A3-4434B722D747}"/>
    <cellStyle name="Output 5 4 2" xfId="31724" xr:uid="{378F34BC-6095-48B7-93A4-970B6FAA3499}"/>
    <cellStyle name="Output 5 4 2 10" xfId="31725" xr:uid="{30FB97D9-6B62-4BEA-B0BE-66DB1D983ECD}"/>
    <cellStyle name="Output 5 4 2 10 2" xfId="31726" xr:uid="{FFF04207-A6C5-403B-90E5-EE2766A1F247}"/>
    <cellStyle name="Output 5 4 2 11" xfId="31727" xr:uid="{0D615634-A177-49EF-80C9-5193F6FE6FD1}"/>
    <cellStyle name="Output 5 4 2 2" xfId="31728" xr:uid="{F080A883-DF8F-4F15-9E1C-3B3DE6E2C49C}"/>
    <cellStyle name="Output 5 4 2 2 2" xfId="31729" xr:uid="{65499314-093B-4EE7-9FC4-A6D46A0A835C}"/>
    <cellStyle name="Output 5 4 2 2 2 2" xfId="31730" xr:uid="{5F94290F-77A7-469E-B0EE-9D1EAAFF5916}"/>
    <cellStyle name="Output 5 4 2 2 2 3" xfId="31731" xr:uid="{8CAAAC45-5428-4720-91F2-8B95D173C00B}"/>
    <cellStyle name="Output 5 4 2 2 3" xfId="31732" xr:uid="{26033F0A-8F11-489A-A4FB-0E0A24757F78}"/>
    <cellStyle name="Output 5 4 2 2 3 2" xfId="31733" xr:uid="{E1B632D5-996A-40D3-AB52-A5B31DCD2C6E}"/>
    <cellStyle name="Output 5 4 2 2 4" xfId="31734" xr:uid="{2738EBDB-5048-46FA-8DF9-023B4F73224F}"/>
    <cellStyle name="Output 5 4 2 2 5" xfId="31735" xr:uid="{872522F2-BFD6-4065-B7AF-D8BC0D7BFC37}"/>
    <cellStyle name="Output 5 4 2 3" xfId="31736" xr:uid="{D493A21F-8B95-4828-BE62-6CC1B886AC1D}"/>
    <cellStyle name="Output 5 4 2 3 2" xfId="31737" xr:uid="{547DD6BE-BB98-428A-B8CF-F5E0E0AE7E05}"/>
    <cellStyle name="Output 5 4 2 3 3" xfId="31738" xr:uid="{8DE4EE02-F8D0-45C5-994E-1C495C571D60}"/>
    <cellStyle name="Output 5 4 2 4" xfId="31739" xr:uid="{B3C662DF-C1E1-4158-A095-CA85844CF7D7}"/>
    <cellStyle name="Output 5 4 2 4 2" xfId="31740" xr:uid="{925DC6BD-139F-444E-9BF9-2F40395D8A3D}"/>
    <cellStyle name="Output 5 4 2 4 3" xfId="31741" xr:uid="{2B3D664A-23AB-423D-895D-DAEB5AD3FBCA}"/>
    <cellStyle name="Output 5 4 2 5" xfId="31742" xr:uid="{193D86B3-F411-4847-A965-D8725A597F2D}"/>
    <cellStyle name="Output 5 4 2 5 2" xfId="31743" xr:uid="{E87AF4FD-5E39-49D9-92A0-5077F59AAA3C}"/>
    <cellStyle name="Output 5 4 2 5 3" xfId="31744" xr:uid="{BFBC9752-F635-4449-8426-F3528C22D776}"/>
    <cellStyle name="Output 5 4 2 6" xfId="31745" xr:uid="{45B3A1D7-7CD0-4851-ACDB-B93EAD9E8096}"/>
    <cellStyle name="Output 5 4 2 6 2" xfId="31746" xr:uid="{314868EC-4DA8-4E2E-9CF0-4DCD45E042D6}"/>
    <cellStyle name="Output 5 4 2 6 3" xfId="31747" xr:uid="{A33A9B62-06AB-4E9A-A1EE-E73639ED3C87}"/>
    <cellStyle name="Output 5 4 2 7" xfId="31748" xr:uid="{86B28DB9-454C-43DD-AD1F-CB818BAF4524}"/>
    <cellStyle name="Output 5 4 2 7 2" xfId="31749" xr:uid="{D81DA281-C0A5-4FAD-87B9-C5D5F4C26082}"/>
    <cellStyle name="Output 5 4 2 7 3" xfId="31750" xr:uid="{99BA34DF-E02C-481F-A1E3-523E717C58B2}"/>
    <cellStyle name="Output 5 4 2 8" xfId="31751" xr:uid="{B9C858D4-3BBE-42AF-A4A0-EC10011C2139}"/>
    <cellStyle name="Output 5 4 2 8 2" xfId="31752" xr:uid="{B0451B51-4F20-4BED-8117-C8A488AA99F1}"/>
    <cellStyle name="Output 5 4 2 8 3" xfId="31753" xr:uid="{38996E75-051C-42F1-98F4-64AA3FA6AE75}"/>
    <cellStyle name="Output 5 4 2 9" xfId="31754" xr:uid="{EC8814E4-5B61-4AF3-B4FA-E21E890D611B}"/>
    <cellStyle name="Output 5 4 2 9 2" xfId="31755" xr:uid="{E0A4131E-382E-4A69-A312-E8DC2245B4EC}"/>
    <cellStyle name="Output 5 4 2 9 3" xfId="31756" xr:uid="{E13D80BA-DC30-47EB-9A85-5A02A66B97D1}"/>
    <cellStyle name="Output 5 4 3" xfId="31757" xr:uid="{FCE1E668-0F4D-4782-9B53-25D82140DDA4}"/>
    <cellStyle name="Output 5 4 3 2" xfId="31758" xr:uid="{43236CAD-0555-4CA2-920D-989D66418DE6}"/>
    <cellStyle name="Output 5 4 3 2 2" xfId="31759" xr:uid="{C1499CC5-F383-4C03-9E0A-C63B544C8D79}"/>
    <cellStyle name="Output 5 4 3 2 3" xfId="31760" xr:uid="{F383D9C1-469C-4EB3-AFF5-768927C57DC3}"/>
    <cellStyle name="Output 5 4 3 2 4" xfId="31761" xr:uid="{49E00777-39EA-4A69-A8D0-2381451585C8}"/>
    <cellStyle name="Output 5 4 3 3" xfId="31762" xr:uid="{05136651-01EC-4FBB-8CA2-A95DF9002C11}"/>
    <cellStyle name="Output 5 4 3 3 2" xfId="31763" xr:uid="{5F04AEEE-6898-4D1B-9626-AA044974B915}"/>
    <cellStyle name="Output 5 4 3 4" xfId="31764" xr:uid="{67890CC7-1742-48E1-9D14-8E340A1A00D3}"/>
    <cellStyle name="Output 5 4 3 5" xfId="31765" xr:uid="{B7A78C9F-0B1E-4958-BE67-7FE1515A3B52}"/>
    <cellStyle name="Output 5 4 4" xfId="31766" xr:uid="{4F243D17-065A-47B9-B1D7-0CB8A50BF686}"/>
    <cellStyle name="Output 5 4 4 2" xfId="31767" xr:uid="{D86B4793-7E7E-4D52-BEE4-8221AA0C163E}"/>
    <cellStyle name="Output 5 4 4 2 2" xfId="31768" xr:uid="{E0278C99-71B1-4D59-A9E3-37767A5EAB74}"/>
    <cellStyle name="Output 5 4 4 2 3" xfId="31769" xr:uid="{3253DC8D-3D58-4FAA-8599-BC20F74C0502}"/>
    <cellStyle name="Output 5 4 4 3" xfId="31770" xr:uid="{1E69CF43-19E4-4A95-BC9E-10305A0C41C1}"/>
    <cellStyle name="Output 5 4 4 4" xfId="31771" xr:uid="{1BCED6FD-95F9-4026-B340-42896E48E603}"/>
    <cellStyle name="Output 5 4 4 5" xfId="31772" xr:uid="{85FECCAE-0365-4D56-AC6F-CCC7ABE592C3}"/>
    <cellStyle name="Output 5 4 5" xfId="31773" xr:uid="{931B3E93-C811-4B31-A626-FEDA306C236D}"/>
    <cellStyle name="Output 5 4 5 2" xfId="31774" xr:uid="{B9A6A521-BC7A-4B77-A902-66EDCB1768A0}"/>
    <cellStyle name="Output 5 4 5 2 2" xfId="31775" xr:uid="{161901A8-3AA0-43D9-BC11-A8A83EAFB559}"/>
    <cellStyle name="Output 5 4 5 2 3" xfId="31776" xr:uid="{CABB05EC-B20C-4EE4-B053-A84B6F028723}"/>
    <cellStyle name="Output 5 4 5 3" xfId="31777" xr:uid="{ABA4BB14-9E42-4156-A2F1-99D34C38811E}"/>
    <cellStyle name="Output 5 4 5 4" xfId="31778" xr:uid="{E3E21282-A9A5-4D49-B92D-B3767B0A060F}"/>
    <cellStyle name="Output 5 4 6" xfId="31779" xr:uid="{9DCE5BFC-950A-45A2-BD3E-EEBA623F5A9F}"/>
    <cellStyle name="Output 5 4 6 2" xfId="31780" xr:uid="{A2E24B28-3457-4BBD-9B14-37CFE934B3FC}"/>
    <cellStyle name="Output 5 4 6 3" xfId="31781" xr:uid="{DA9781A9-E9A9-4CCE-BEB4-D1E512C1EB55}"/>
    <cellStyle name="Output 5 4 7" xfId="31782" xr:uid="{73B4BC81-C32C-48E1-A01F-C24ADFE3634F}"/>
    <cellStyle name="Output 5 4 7 2" xfId="31783" xr:uid="{719E76DA-37A1-4288-B11E-8749CCF5387A}"/>
    <cellStyle name="Output 5 4 7 3" xfId="31784" xr:uid="{FB03CFFF-FDE6-4264-9C98-7741C4888CD4}"/>
    <cellStyle name="Output 5 4 8" xfId="31785" xr:uid="{7F402E97-6427-448E-84C9-3A811AC8138A}"/>
    <cellStyle name="Output 5 4 8 2" xfId="31786" xr:uid="{31199590-AABE-4F68-B6A0-F8D257A813BA}"/>
    <cellStyle name="Output 5 4 8 3" xfId="31787" xr:uid="{EE1B5775-3E76-4FA9-9A0E-0E1DA8CAAC2F}"/>
    <cellStyle name="Output 5 4 9" xfId="31788" xr:uid="{0C5742D9-22D2-4813-960F-6300E4105615}"/>
    <cellStyle name="Output 5 4 9 2" xfId="31789" xr:uid="{A1710153-2DC4-40C5-A9FC-53D93D32D271}"/>
    <cellStyle name="Output 5 4 9 3" xfId="31790" xr:uid="{33C05CF7-A9AC-44AA-912D-6C8AC3B4AA42}"/>
    <cellStyle name="Output 5 5" xfId="31791" xr:uid="{687A49FA-DD80-4F99-93BE-4165B80CAC2B}"/>
    <cellStyle name="Output 5 5 10" xfId="31792" xr:uid="{D4D5CA40-6173-4363-A379-21235EDA5416}"/>
    <cellStyle name="Output 5 5 10 2" xfId="31793" xr:uid="{3674A0BD-E68E-4E9A-93B2-C419DBC93738}"/>
    <cellStyle name="Output 5 5 10 3" xfId="31794" xr:uid="{5B3A43AB-CF96-460C-B5AF-3CC78D3CA064}"/>
    <cellStyle name="Output 5 5 11" xfId="31795" xr:uid="{887BA575-2915-45D8-B6E7-31AF3FCEBC88}"/>
    <cellStyle name="Output 5 5 11 2" xfId="31796" xr:uid="{A2F93E30-AFE8-4019-94B6-381CB4AAF772}"/>
    <cellStyle name="Output 5 5 12" xfId="31797" xr:uid="{794A3456-715E-44D4-A266-2D6BC7261667}"/>
    <cellStyle name="Output 5 5 2" xfId="31798" xr:uid="{3E471ADF-B582-48CB-AEDE-CB85C736C590}"/>
    <cellStyle name="Output 5 5 2 10" xfId="31799" xr:uid="{28D5E932-09AB-4FA7-A8A7-0D2D184145F5}"/>
    <cellStyle name="Output 5 5 2 10 2" xfId="31800" xr:uid="{C57DCA8C-5547-47F2-96BA-827B516B4108}"/>
    <cellStyle name="Output 5 5 2 11" xfId="31801" xr:uid="{3C8E63B5-566E-4055-8B6C-A561308CB5ED}"/>
    <cellStyle name="Output 5 5 2 2" xfId="31802" xr:uid="{41ADCE88-8E1E-4F96-BAAF-9BCC18BC7859}"/>
    <cellStyle name="Output 5 5 2 2 2" xfId="31803" xr:uid="{4A3FE4DF-FE4D-4DCB-AFE5-17BD3BC241CD}"/>
    <cellStyle name="Output 5 5 2 2 2 2" xfId="31804" xr:uid="{CEE183EE-E605-4475-A8C4-A4221A2890AD}"/>
    <cellStyle name="Output 5 5 2 2 2 3" xfId="31805" xr:uid="{670FA507-C710-4312-B724-B70326D20D8F}"/>
    <cellStyle name="Output 5 5 2 2 3" xfId="31806" xr:uid="{3F3AA915-2853-49FB-93CB-3EBCEA266468}"/>
    <cellStyle name="Output 5 5 2 2 3 2" xfId="31807" xr:uid="{7218372A-0F1A-4DFA-B784-3480F4E4466A}"/>
    <cellStyle name="Output 5 5 2 2 4" xfId="31808" xr:uid="{A1675A3D-1D28-429C-B17D-D3C0F2ABE9EC}"/>
    <cellStyle name="Output 5 5 2 2 5" xfId="31809" xr:uid="{17FD04A1-E378-4828-89AA-CF340E2A8878}"/>
    <cellStyle name="Output 5 5 2 3" xfId="31810" xr:uid="{650EF221-9656-4C82-B619-2FEE90EACF05}"/>
    <cellStyle name="Output 5 5 2 3 2" xfId="31811" xr:uid="{B14ADE09-1726-4F41-8F78-69B8230ABAFC}"/>
    <cellStyle name="Output 5 5 2 3 3" xfId="31812" xr:uid="{48632AE7-71C0-4B9A-AD11-33B08C84E849}"/>
    <cellStyle name="Output 5 5 2 4" xfId="31813" xr:uid="{9BCF7680-4615-434A-B66E-F6D62B163712}"/>
    <cellStyle name="Output 5 5 2 4 2" xfId="31814" xr:uid="{7D5C1267-2F76-467D-9702-322F547503C7}"/>
    <cellStyle name="Output 5 5 2 4 3" xfId="31815" xr:uid="{AD055DE6-BE2E-4ADF-B1BB-183104ECA9D6}"/>
    <cellStyle name="Output 5 5 2 5" xfId="31816" xr:uid="{5D17E2EF-FF4F-4E74-87F4-E9D199DEAD36}"/>
    <cellStyle name="Output 5 5 2 5 2" xfId="31817" xr:uid="{B3767B61-9FBE-40F3-A55F-D4E9CC549498}"/>
    <cellStyle name="Output 5 5 2 5 3" xfId="31818" xr:uid="{DA7771AF-7366-4DE1-A237-894CCF8465DA}"/>
    <cellStyle name="Output 5 5 2 6" xfId="31819" xr:uid="{D1612418-6C70-4249-B3A3-92E67EA392CB}"/>
    <cellStyle name="Output 5 5 2 6 2" xfId="31820" xr:uid="{6CA3163E-3DA7-41AC-9134-CDA6987934ED}"/>
    <cellStyle name="Output 5 5 2 6 3" xfId="31821" xr:uid="{7AA2E813-74C0-49E9-9DB5-30567D072780}"/>
    <cellStyle name="Output 5 5 2 7" xfId="31822" xr:uid="{55CC03D5-3815-4818-89CE-F8D79E141677}"/>
    <cellStyle name="Output 5 5 2 7 2" xfId="31823" xr:uid="{294BCEDE-977E-4550-AE26-8021E2A1F8C7}"/>
    <cellStyle name="Output 5 5 2 7 3" xfId="31824" xr:uid="{C9EF99FE-0D3F-42DE-8E0F-01FD95688612}"/>
    <cellStyle name="Output 5 5 2 8" xfId="31825" xr:uid="{A62F31DA-1BBE-4769-B55A-6093097AAF81}"/>
    <cellStyle name="Output 5 5 2 8 2" xfId="31826" xr:uid="{0E54FBFD-9232-4472-B751-BF288EF82C0A}"/>
    <cellStyle name="Output 5 5 2 8 3" xfId="31827" xr:uid="{ABE03D6A-8E03-4061-8E7E-44242D6F7347}"/>
    <cellStyle name="Output 5 5 2 9" xfId="31828" xr:uid="{15BF6CFB-DFEA-4D49-91CB-C2B266E0F81C}"/>
    <cellStyle name="Output 5 5 2 9 2" xfId="31829" xr:uid="{AB80AC43-5000-404C-8F98-72A6BAAE8E1C}"/>
    <cellStyle name="Output 5 5 2 9 3" xfId="31830" xr:uid="{640AB2D4-2328-4CE4-A29A-521C083D952B}"/>
    <cellStyle name="Output 5 5 3" xfId="31831" xr:uid="{0C56DDB2-2A4E-48EF-9A09-09C5B37A5EC3}"/>
    <cellStyle name="Output 5 5 3 2" xfId="31832" xr:uid="{2F97A755-FB9B-47D2-A136-285EB2ED3F89}"/>
    <cellStyle name="Output 5 5 3 2 2" xfId="31833" xr:uid="{AB4C4E57-9238-4702-96FB-B56E37E21BEF}"/>
    <cellStyle name="Output 5 5 3 2 3" xfId="31834" xr:uid="{FE70E30B-7518-40BC-B28C-659651D75E73}"/>
    <cellStyle name="Output 5 5 3 2 4" xfId="31835" xr:uid="{0A62B773-DF50-4D6F-9896-C68CC3E4BC0F}"/>
    <cellStyle name="Output 5 5 3 3" xfId="31836" xr:uid="{D8F416BF-EF23-4AA9-87FA-4C1B1D06E2ED}"/>
    <cellStyle name="Output 5 5 3 3 2" xfId="31837" xr:uid="{1D405FAB-9DC8-4F89-9F82-D6DF77B147F4}"/>
    <cellStyle name="Output 5 5 3 4" xfId="31838" xr:uid="{2BA281D1-6571-4D9A-8EB7-720B4B1FF6EA}"/>
    <cellStyle name="Output 5 5 3 5" xfId="31839" xr:uid="{07D694F3-08A3-4E6D-A1F1-66B52A4811F7}"/>
    <cellStyle name="Output 5 5 4" xfId="31840" xr:uid="{2CAF7635-7F7A-4F8B-A774-6D9BF9D0E854}"/>
    <cellStyle name="Output 5 5 4 2" xfId="31841" xr:uid="{86728101-2154-4E58-BFBC-A6989B11621B}"/>
    <cellStyle name="Output 5 5 4 2 2" xfId="31842" xr:uid="{2655B6A7-C252-4F89-8AC6-68537C2B9F73}"/>
    <cellStyle name="Output 5 5 4 2 3" xfId="31843" xr:uid="{84EFACCB-4F41-40B2-9945-EE7FF32F4C41}"/>
    <cellStyle name="Output 5 5 4 3" xfId="31844" xr:uid="{63D540FB-4276-4AA8-9B25-D1658556E713}"/>
    <cellStyle name="Output 5 5 4 4" xfId="31845" xr:uid="{2898D8DE-AE8B-4D6D-8ABD-1493FFE1CA0B}"/>
    <cellStyle name="Output 5 5 4 5" xfId="31846" xr:uid="{9B078529-4C5C-4AC8-89C2-CE260BF9FADA}"/>
    <cellStyle name="Output 5 5 5" xfId="31847" xr:uid="{46A089A2-D998-4521-8AA3-89FDC467EAA7}"/>
    <cellStyle name="Output 5 5 5 2" xfId="31848" xr:uid="{15034728-3F10-4126-A7C8-E097E496018E}"/>
    <cellStyle name="Output 5 5 5 2 2" xfId="31849" xr:uid="{544EE8A6-4FC7-4815-880B-CD58B5456B20}"/>
    <cellStyle name="Output 5 5 5 2 3" xfId="31850" xr:uid="{029BC69D-CA04-4386-8DB0-BD743E193D61}"/>
    <cellStyle name="Output 5 5 5 3" xfId="31851" xr:uid="{D3AA2800-911D-40E7-B456-494955210366}"/>
    <cellStyle name="Output 5 5 5 4" xfId="31852" xr:uid="{06C6BF38-D820-4612-806F-681D911B1318}"/>
    <cellStyle name="Output 5 5 6" xfId="31853" xr:uid="{12F12EAB-AE94-4793-A92C-B075EF91DA0A}"/>
    <cellStyle name="Output 5 5 6 2" xfId="31854" xr:uid="{D080D334-90DE-43C2-BE4E-5FF9D224258A}"/>
    <cellStyle name="Output 5 5 6 3" xfId="31855" xr:uid="{46A98D03-3EAD-44A5-A8E2-6140411D6341}"/>
    <cellStyle name="Output 5 5 7" xfId="31856" xr:uid="{E062CE08-8D9B-4AA1-8E8C-EA641B68A635}"/>
    <cellStyle name="Output 5 5 7 2" xfId="31857" xr:uid="{6C93958D-E5CC-4200-947E-7269B2C9E54D}"/>
    <cellStyle name="Output 5 5 7 3" xfId="31858" xr:uid="{AAE328A0-D528-4600-92DA-4B809C27F89D}"/>
    <cellStyle name="Output 5 5 8" xfId="31859" xr:uid="{46FFE320-D96E-4856-9428-B73A5F218115}"/>
    <cellStyle name="Output 5 5 8 2" xfId="31860" xr:uid="{EE43F2B9-585B-427E-8BBA-2143CD977752}"/>
    <cellStyle name="Output 5 5 8 3" xfId="31861" xr:uid="{1C619AAA-AC13-4C78-A132-ACAD013B2B76}"/>
    <cellStyle name="Output 5 5 9" xfId="31862" xr:uid="{9A72716E-E59A-409B-A7CC-6E6D0D53B722}"/>
    <cellStyle name="Output 5 5 9 2" xfId="31863" xr:uid="{09AA5CF4-9642-4C91-9C5A-7D921BD5658A}"/>
    <cellStyle name="Output 5 5 9 3" xfId="31864" xr:uid="{399C7713-B50F-446B-9111-BC561F9994F5}"/>
    <cellStyle name="Output 5 6" xfId="31865" xr:uid="{713577E5-5681-413F-870C-E6269E292E34}"/>
    <cellStyle name="Output 5 6 10" xfId="31866" xr:uid="{524F1A06-5FA4-4549-89BB-5973FBA05F3B}"/>
    <cellStyle name="Output 5 6 10 2" xfId="31867" xr:uid="{0B310F3D-96C2-4958-891A-E84800D9B8B2}"/>
    <cellStyle name="Output 5 6 10 3" xfId="31868" xr:uid="{4BC4A46E-3E3C-4F70-86C5-F0002F3DAA55}"/>
    <cellStyle name="Output 5 6 11" xfId="31869" xr:uid="{5C90BAFB-83E4-493A-B6EA-7E436C74279C}"/>
    <cellStyle name="Output 5 6 11 2" xfId="31870" xr:uid="{F83A31FA-E24F-4F77-B94A-1D8E06EEFF9E}"/>
    <cellStyle name="Output 5 6 12" xfId="31871" xr:uid="{FC4F1D11-D1EE-4451-A513-7CBFC7995831}"/>
    <cellStyle name="Output 5 6 2" xfId="31872" xr:uid="{8888019F-6039-4D73-9878-0B511F852F90}"/>
    <cellStyle name="Output 5 6 2 10" xfId="31873" xr:uid="{35F541F1-93EA-4C6C-A657-939D6395407D}"/>
    <cellStyle name="Output 5 6 2 10 2" xfId="31874" xr:uid="{9ACE041E-302B-46ED-9A41-1F568C293E4E}"/>
    <cellStyle name="Output 5 6 2 11" xfId="31875" xr:uid="{1E84BE04-0E2E-4ABD-8381-DCD262327018}"/>
    <cellStyle name="Output 5 6 2 2" xfId="31876" xr:uid="{00BF5A48-73A7-430B-9FCA-10460BD7DDE6}"/>
    <cellStyle name="Output 5 6 2 2 2" xfId="31877" xr:uid="{C68BAC72-0536-4B3E-AAE1-719DAEDAF8C2}"/>
    <cellStyle name="Output 5 6 2 2 2 2" xfId="31878" xr:uid="{7A626FBE-E9CE-45B9-9B40-987F14D32523}"/>
    <cellStyle name="Output 5 6 2 2 2 3" xfId="31879" xr:uid="{22DC7A4C-8DB2-4B97-B0FF-3D36C3711F31}"/>
    <cellStyle name="Output 5 6 2 2 3" xfId="31880" xr:uid="{401755E5-ADA4-4CB4-9991-39BCAF7281AE}"/>
    <cellStyle name="Output 5 6 2 2 3 2" xfId="31881" xr:uid="{C6B99961-1294-4D1D-AED3-86CB49033F04}"/>
    <cellStyle name="Output 5 6 2 2 4" xfId="31882" xr:uid="{F59549D9-64DC-49B0-AFC4-1A3E5DD65F70}"/>
    <cellStyle name="Output 5 6 2 2 5" xfId="31883" xr:uid="{DEA04524-3E76-49A0-BA66-715528B4C4B2}"/>
    <cellStyle name="Output 5 6 2 3" xfId="31884" xr:uid="{018FF363-1533-43C7-A40F-D8F627EF1EDD}"/>
    <cellStyle name="Output 5 6 2 3 2" xfId="31885" xr:uid="{21342CDD-E094-4520-B8C7-680AF0693FD0}"/>
    <cellStyle name="Output 5 6 2 3 3" xfId="31886" xr:uid="{9E178E0E-D9A7-4053-A77D-3518565351B1}"/>
    <cellStyle name="Output 5 6 2 4" xfId="31887" xr:uid="{CED09FD4-72F4-43D3-9CE4-BE39B13AB7AD}"/>
    <cellStyle name="Output 5 6 2 4 2" xfId="31888" xr:uid="{4F9094DC-DA37-4AE8-A1E3-F010A8839D42}"/>
    <cellStyle name="Output 5 6 2 4 3" xfId="31889" xr:uid="{5077DDAA-0E72-46D1-B104-29F82078B9C9}"/>
    <cellStyle name="Output 5 6 2 5" xfId="31890" xr:uid="{9F74026F-FCC6-4B81-9B6F-5E98A396E358}"/>
    <cellStyle name="Output 5 6 2 5 2" xfId="31891" xr:uid="{E7A071DC-9D40-46F5-A0C5-ADC16E668AB1}"/>
    <cellStyle name="Output 5 6 2 5 3" xfId="31892" xr:uid="{D2D66B26-8FCA-44C2-AF4A-441068F54706}"/>
    <cellStyle name="Output 5 6 2 6" xfId="31893" xr:uid="{54561E3A-C79C-4276-9727-C18067BAA3A6}"/>
    <cellStyle name="Output 5 6 2 6 2" xfId="31894" xr:uid="{EB4EB2B1-3F73-4004-9F5E-DC7EEB4217FE}"/>
    <cellStyle name="Output 5 6 2 6 3" xfId="31895" xr:uid="{AC083357-B170-4240-B972-DE9F3CC75D1B}"/>
    <cellStyle name="Output 5 6 2 7" xfId="31896" xr:uid="{78F24606-41F5-4031-AADB-4DCFA860847A}"/>
    <cellStyle name="Output 5 6 2 7 2" xfId="31897" xr:uid="{0655AEA6-03EC-4B00-BEF7-70BD79A4E032}"/>
    <cellStyle name="Output 5 6 2 7 3" xfId="31898" xr:uid="{558D62E8-3F72-4878-AE68-8C99BCBC096F}"/>
    <cellStyle name="Output 5 6 2 8" xfId="31899" xr:uid="{48603D0B-B172-4694-AAC3-C87614D1CA2F}"/>
    <cellStyle name="Output 5 6 2 8 2" xfId="31900" xr:uid="{0534AA69-9085-42F5-A41E-32BCFA060D44}"/>
    <cellStyle name="Output 5 6 2 8 3" xfId="31901" xr:uid="{5202EC36-036D-4AA7-9EDD-F0D7CA1D9009}"/>
    <cellStyle name="Output 5 6 2 9" xfId="31902" xr:uid="{45C3360B-3C67-46DE-B359-FE600121279C}"/>
    <cellStyle name="Output 5 6 2 9 2" xfId="31903" xr:uid="{B8F190F8-8353-47BF-95FD-828636784C95}"/>
    <cellStyle name="Output 5 6 2 9 3" xfId="31904" xr:uid="{0ED46B21-EF29-4DCC-8B0B-994DB875AA33}"/>
    <cellStyle name="Output 5 6 3" xfId="31905" xr:uid="{E7F7E5C9-DFDB-40A4-BB37-F095EBD32588}"/>
    <cellStyle name="Output 5 6 3 2" xfId="31906" xr:uid="{661A4E71-8115-4CDC-9EBF-09BD2CCE08A7}"/>
    <cellStyle name="Output 5 6 3 2 2" xfId="31907" xr:uid="{398D15B9-94F8-4C1F-959C-2B46282CD933}"/>
    <cellStyle name="Output 5 6 3 2 3" xfId="31908" xr:uid="{F0DD39A5-00A7-4D26-9673-8BD047D863A3}"/>
    <cellStyle name="Output 5 6 3 2 4" xfId="31909" xr:uid="{75040DC6-DBC6-47B5-B260-BE9D87DF6E7A}"/>
    <cellStyle name="Output 5 6 3 3" xfId="31910" xr:uid="{999BDF27-11E7-4AAE-B1B3-849EDF33D932}"/>
    <cellStyle name="Output 5 6 3 3 2" xfId="31911" xr:uid="{DC2A4D1B-9630-4EE3-922D-711CF2898589}"/>
    <cellStyle name="Output 5 6 3 4" xfId="31912" xr:uid="{70C084ED-73C3-4F38-B98B-BBFCED48CDDF}"/>
    <cellStyle name="Output 5 6 3 5" xfId="31913" xr:uid="{D63A942F-20EF-4EB1-A16C-FC4C33D502C5}"/>
    <cellStyle name="Output 5 6 4" xfId="31914" xr:uid="{359C301C-A91D-48EE-850A-DF9965D4806F}"/>
    <cellStyle name="Output 5 6 4 2" xfId="31915" xr:uid="{57801957-7DE7-45C9-BEA8-33D7A941098D}"/>
    <cellStyle name="Output 5 6 4 2 2" xfId="31916" xr:uid="{2C561874-C4A4-44E8-8C8C-7810EF3D291E}"/>
    <cellStyle name="Output 5 6 4 2 3" xfId="31917" xr:uid="{252753B7-88EF-4E37-8FF1-6C5FE38F5B54}"/>
    <cellStyle name="Output 5 6 4 3" xfId="31918" xr:uid="{85B64450-BB73-4354-9946-0476BFA713F2}"/>
    <cellStyle name="Output 5 6 4 4" xfId="31919" xr:uid="{54EF02B5-3446-48B0-A8BD-7BC1B66D596C}"/>
    <cellStyle name="Output 5 6 4 5" xfId="31920" xr:uid="{D392C46B-6995-455C-A388-433793761E95}"/>
    <cellStyle name="Output 5 6 5" xfId="31921" xr:uid="{4A50E395-7BE7-4C1A-AA99-F32ACF9A4F2F}"/>
    <cellStyle name="Output 5 6 5 2" xfId="31922" xr:uid="{0727D26B-6CA8-4837-9C31-DC758D129EE1}"/>
    <cellStyle name="Output 5 6 5 2 2" xfId="31923" xr:uid="{FCB2D151-1C09-4CA8-ABF4-869821DA21F5}"/>
    <cellStyle name="Output 5 6 5 2 3" xfId="31924" xr:uid="{2A473747-ED06-4C95-902F-5CC100EA6948}"/>
    <cellStyle name="Output 5 6 5 3" xfId="31925" xr:uid="{FB6C8A09-8FD9-4625-927C-4DEF2D172F88}"/>
    <cellStyle name="Output 5 6 5 4" xfId="31926" xr:uid="{569D89A8-6382-401E-A012-51BF5C077E3F}"/>
    <cellStyle name="Output 5 6 6" xfId="31927" xr:uid="{58B49C59-BA9D-4233-AAD7-87F42CCB0A24}"/>
    <cellStyle name="Output 5 6 6 2" xfId="31928" xr:uid="{A19CE988-1020-4093-A10F-F8A991785186}"/>
    <cellStyle name="Output 5 6 6 3" xfId="31929" xr:uid="{E2F6D86A-F109-4CAF-A0AA-219F8FC6AA2A}"/>
    <cellStyle name="Output 5 6 7" xfId="31930" xr:uid="{B92620DD-467F-4D68-A606-1126C5A2A59D}"/>
    <cellStyle name="Output 5 6 7 2" xfId="31931" xr:uid="{05BCEA8B-7B05-44D8-9B98-45E6D52DB2EA}"/>
    <cellStyle name="Output 5 6 7 3" xfId="31932" xr:uid="{98A6F902-2C90-45F9-B3EF-5B12C272DFD6}"/>
    <cellStyle name="Output 5 6 8" xfId="31933" xr:uid="{03317D42-1AFC-4E73-83ED-51B8DDEAB411}"/>
    <cellStyle name="Output 5 6 8 2" xfId="31934" xr:uid="{4CEBAC37-55DF-47CB-B0DC-C54D99505D02}"/>
    <cellStyle name="Output 5 6 8 3" xfId="31935" xr:uid="{D360CA82-8351-4416-AD49-4C3EAEE93740}"/>
    <cellStyle name="Output 5 6 9" xfId="31936" xr:uid="{035A3FB2-AA84-4125-A865-2234768312EC}"/>
    <cellStyle name="Output 5 6 9 2" xfId="31937" xr:uid="{0855DD7D-593B-40DC-A654-5FCF86E417F2}"/>
    <cellStyle name="Output 5 6 9 3" xfId="31938" xr:uid="{C660F90A-A701-4E34-B1F0-56B0014C334B}"/>
    <cellStyle name="Output 5 7" xfId="31939" xr:uid="{E5D1FD4D-43F4-43F6-88C1-6D7902416095}"/>
    <cellStyle name="Output 5 7 10" xfId="31940" xr:uid="{17B382AD-BFC8-4F6C-8919-AADCC045C5F2}"/>
    <cellStyle name="Output 5 7 10 2" xfId="31941" xr:uid="{003536FA-EDBA-4DD8-9CF2-147A2431F0E3}"/>
    <cellStyle name="Output 5 7 10 3" xfId="31942" xr:uid="{544FB285-F855-4875-9EAB-24F85B32887B}"/>
    <cellStyle name="Output 5 7 11" xfId="31943" xr:uid="{6D499850-AC02-493D-ACA3-308367A63761}"/>
    <cellStyle name="Output 5 7 11 2" xfId="31944" xr:uid="{27C58A1A-FF8C-4CB3-A4A6-A0DDA02D7C93}"/>
    <cellStyle name="Output 5 7 12" xfId="31945" xr:uid="{9228725B-B2E7-44FB-94B7-C9F752577553}"/>
    <cellStyle name="Output 5 7 2" xfId="31946" xr:uid="{6F37CB83-B7F7-4236-8C2C-24CEC92C4D00}"/>
    <cellStyle name="Output 5 7 2 10" xfId="31947" xr:uid="{4AFE0C4C-6D31-4130-A730-2F299B5045CE}"/>
    <cellStyle name="Output 5 7 2 10 2" xfId="31948" xr:uid="{E09BB58E-2BFE-47E0-9CB6-EA9276F51837}"/>
    <cellStyle name="Output 5 7 2 11" xfId="31949" xr:uid="{35216F37-DA61-4334-88B2-089D0A067433}"/>
    <cellStyle name="Output 5 7 2 2" xfId="31950" xr:uid="{4C7398CD-E1B7-4614-9082-B406AB39119E}"/>
    <cellStyle name="Output 5 7 2 2 2" xfId="31951" xr:uid="{CD25CF21-38D1-48B0-8241-ECD727A36EC7}"/>
    <cellStyle name="Output 5 7 2 2 2 2" xfId="31952" xr:uid="{37261C57-A2C2-4129-A2AD-F8CA911EE01D}"/>
    <cellStyle name="Output 5 7 2 2 2 3" xfId="31953" xr:uid="{CFC48D8A-CF8D-4910-8867-C85680012E72}"/>
    <cellStyle name="Output 5 7 2 2 3" xfId="31954" xr:uid="{F2DB8214-2E1D-4FDF-80DB-795003332B0F}"/>
    <cellStyle name="Output 5 7 2 2 3 2" xfId="31955" xr:uid="{018C0500-9D86-4ECB-BA0C-D90FC83F7C19}"/>
    <cellStyle name="Output 5 7 2 2 4" xfId="31956" xr:uid="{F0BC00E4-0FA5-458A-9B94-8A8C88C713A7}"/>
    <cellStyle name="Output 5 7 2 2 5" xfId="31957" xr:uid="{E6044E5D-9574-47FA-BD6C-9704DA429142}"/>
    <cellStyle name="Output 5 7 2 3" xfId="31958" xr:uid="{5D0FBD16-FF28-4271-B476-C5B6EBAFDC32}"/>
    <cellStyle name="Output 5 7 2 3 2" xfId="31959" xr:uid="{C1563C12-6C7C-4E02-8061-42AF523A2A50}"/>
    <cellStyle name="Output 5 7 2 3 3" xfId="31960" xr:uid="{AB80C174-BD00-4377-969F-96A4C6E9F8AD}"/>
    <cellStyle name="Output 5 7 2 4" xfId="31961" xr:uid="{33B77C06-0162-47CF-89C4-AEDAEBE766AB}"/>
    <cellStyle name="Output 5 7 2 4 2" xfId="31962" xr:uid="{CFC78BEA-E440-4BA7-A390-448B428C23E2}"/>
    <cellStyle name="Output 5 7 2 4 3" xfId="31963" xr:uid="{07302EA3-460F-42BE-9B26-826AF57FDB40}"/>
    <cellStyle name="Output 5 7 2 5" xfId="31964" xr:uid="{1E1082A9-510D-426E-BE31-F7B54C415EED}"/>
    <cellStyle name="Output 5 7 2 5 2" xfId="31965" xr:uid="{E452FDE8-4F01-409F-9A9C-C71BA32EEC7B}"/>
    <cellStyle name="Output 5 7 2 5 3" xfId="31966" xr:uid="{1D38B13D-5828-4912-B4F6-AE7FFB4D0500}"/>
    <cellStyle name="Output 5 7 2 6" xfId="31967" xr:uid="{C47E6EBA-B65C-4E51-9031-F70B3363A78E}"/>
    <cellStyle name="Output 5 7 2 6 2" xfId="31968" xr:uid="{83542D1B-D305-4E17-837E-420745DBC733}"/>
    <cellStyle name="Output 5 7 2 6 3" xfId="31969" xr:uid="{376D94DC-465E-44E4-B70E-74477D99655E}"/>
    <cellStyle name="Output 5 7 2 7" xfId="31970" xr:uid="{8C2E1D15-E42F-4A37-8E7C-6736EFDA38D2}"/>
    <cellStyle name="Output 5 7 2 7 2" xfId="31971" xr:uid="{4009A5F0-6291-4431-8E8B-8164AB6E8373}"/>
    <cellStyle name="Output 5 7 2 7 3" xfId="31972" xr:uid="{3F4C7D07-858D-4463-81A9-D8206DC4FB5A}"/>
    <cellStyle name="Output 5 7 2 8" xfId="31973" xr:uid="{CA254DCB-183B-47C5-B8C4-C1CB17B2DBF0}"/>
    <cellStyle name="Output 5 7 2 8 2" xfId="31974" xr:uid="{108CA154-874A-4DE5-AACA-AF07CAA9A8E7}"/>
    <cellStyle name="Output 5 7 2 8 3" xfId="31975" xr:uid="{5C9D6D03-9D32-4BEF-A96F-61CCE519180E}"/>
    <cellStyle name="Output 5 7 2 9" xfId="31976" xr:uid="{034D31AD-15B3-4306-8151-8073E7C94D84}"/>
    <cellStyle name="Output 5 7 2 9 2" xfId="31977" xr:uid="{1B6152B7-CFBD-4EDF-B266-1E3F9CE1F1F8}"/>
    <cellStyle name="Output 5 7 2 9 3" xfId="31978" xr:uid="{CF105E73-741A-4E06-953F-F42DBA4FF641}"/>
    <cellStyle name="Output 5 7 3" xfId="31979" xr:uid="{3331BE02-3F66-4EE1-A616-3CC2FF3EF4E5}"/>
    <cellStyle name="Output 5 7 3 2" xfId="31980" xr:uid="{615FB09C-10F3-44AA-A87D-B98DAFABDC64}"/>
    <cellStyle name="Output 5 7 3 2 2" xfId="31981" xr:uid="{F0019E97-8A19-492E-A1FB-58A64CEBCF44}"/>
    <cellStyle name="Output 5 7 3 2 3" xfId="31982" xr:uid="{FFACAEFC-CDAA-476A-A1AE-BF0B5F8BA700}"/>
    <cellStyle name="Output 5 7 3 2 4" xfId="31983" xr:uid="{DF4A3874-5B3B-4FDC-9363-75E963D0D17B}"/>
    <cellStyle name="Output 5 7 3 3" xfId="31984" xr:uid="{B3879786-B953-444F-8C6C-ED996C8C69B6}"/>
    <cellStyle name="Output 5 7 3 3 2" xfId="31985" xr:uid="{B5794F4B-B3A6-496A-9A92-02745A3B6425}"/>
    <cellStyle name="Output 5 7 3 4" xfId="31986" xr:uid="{9AD75A32-A1AA-4451-8968-04AEE3A0B8A3}"/>
    <cellStyle name="Output 5 7 3 5" xfId="31987" xr:uid="{42CBE8EE-8245-4564-8E15-BA8526D44CBD}"/>
    <cellStyle name="Output 5 7 4" xfId="31988" xr:uid="{27D67BB6-48AB-4344-84E7-36EC85D0305F}"/>
    <cellStyle name="Output 5 7 4 2" xfId="31989" xr:uid="{347EDA01-812C-4029-9F79-B0777755A57B}"/>
    <cellStyle name="Output 5 7 4 2 2" xfId="31990" xr:uid="{482EEFB2-A53F-4A44-8DDB-9AD8018BD0AD}"/>
    <cellStyle name="Output 5 7 4 2 3" xfId="31991" xr:uid="{AE15DC61-5C34-432B-BEF6-FF78589E3060}"/>
    <cellStyle name="Output 5 7 4 3" xfId="31992" xr:uid="{066A9928-F004-457B-A836-CBF771343BCE}"/>
    <cellStyle name="Output 5 7 4 4" xfId="31993" xr:uid="{50DC2A5A-EFDD-42D1-BA68-15DE183CFD43}"/>
    <cellStyle name="Output 5 7 4 5" xfId="31994" xr:uid="{F3E4F735-6CD4-46C5-A7C3-FDE933D63B91}"/>
    <cellStyle name="Output 5 7 5" xfId="31995" xr:uid="{0A1E8620-AF27-4C11-BFCE-73782B97C5B4}"/>
    <cellStyle name="Output 5 7 5 2" xfId="31996" xr:uid="{F8B6FAE0-B19A-4F90-AC08-FE37EC865C0A}"/>
    <cellStyle name="Output 5 7 5 2 2" xfId="31997" xr:uid="{07214654-976F-4655-8A8D-31DB37DF6E3F}"/>
    <cellStyle name="Output 5 7 5 2 3" xfId="31998" xr:uid="{5B8945F7-29CA-4FDD-9B45-99864A7A6CB9}"/>
    <cellStyle name="Output 5 7 5 3" xfId="31999" xr:uid="{ABAA8EB9-EE89-45C6-BD4F-F9A4B7AB465B}"/>
    <cellStyle name="Output 5 7 5 4" xfId="32000" xr:uid="{4251EC63-01BB-447E-A81A-E8B7E0999C3C}"/>
    <cellStyle name="Output 5 7 6" xfId="32001" xr:uid="{EC877167-DB35-4EFB-8659-57C3C94D7F69}"/>
    <cellStyle name="Output 5 7 6 2" xfId="32002" xr:uid="{0E4296F6-6344-4C1F-A7F9-EB461086E37B}"/>
    <cellStyle name="Output 5 7 6 3" xfId="32003" xr:uid="{F00F564B-7311-4328-9A2A-426352F77B02}"/>
    <cellStyle name="Output 5 7 7" xfId="32004" xr:uid="{CD245883-7845-4089-83FF-A32AFEB23BAB}"/>
    <cellStyle name="Output 5 7 7 2" xfId="32005" xr:uid="{BC0F99E6-2CC6-4DF8-87BC-0BA98DD3DBF2}"/>
    <cellStyle name="Output 5 7 7 3" xfId="32006" xr:uid="{E44E7FF7-5429-4A1E-9899-64A3C83808F9}"/>
    <cellStyle name="Output 5 7 8" xfId="32007" xr:uid="{88359320-BDF1-4208-8877-1292CFCFAF6B}"/>
    <cellStyle name="Output 5 7 8 2" xfId="32008" xr:uid="{7FD0D274-99A7-4180-83F7-4EDFD4039A4E}"/>
    <cellStyle name="Output 5 7 8 3" xfId="32009" xr:uid="{31554F14-8827-4C2E-A0DE-26BE459A6454}"/>
    <cellStyle name="Output 5 7 9" xfId="32010" xr:uid="{6D606A3C-6A08-4610-9670-0192178093FB}"/>
    <cellStyle name="Output 5 7 9 2" xfId="32011" xr:uid="{1A145AEC-3F65-4896-9F03-54B96C013F55}"/>
    <cellStyle name="Output 5 7 9 3" xfId="32012" xr:uid="{5DFA1993-C592-4426-A78E-9465E098EB8C}"/>
    <cellStyle name="Output 5 8" xfId="32013" xr:uid="{7968181A-C704-4E15-8DD0-D4F8EF6B1165}"/>
    <cellStyle name="Output 5 8 10" xfId="32014" xr:uid="{4FBD6D4F-19BF-4D9B-8CE4-A20787A3E2E6}"/>
    <cellStyle name="Output 5 8 10 2" xfId="32015" xr:uid="{564F3771-6D01-480F-9165-1991077B0577}"/>
    <cellStyle name="Output 5 8 10 3" xfId="32016" xr:uid="{1A0F9137-C4FE-4B85-8324-EC3A5E9AAE78}"/>
    <cellStyle name="Output 5 8 11" xfId="32017" xr:uid="{80517DB6-CF8F-4E38-88DE-FE24BAB34B70}"/>
    <cellStyle name="Output 5 8 11 2" xfId="32018" xr:uid="{FB7670DF-EA46-4433-8BB8-C964207BA05F}"/>
    <cellStyle name="Output 5 8 12" xfId="32019" xr:uid="{F3BAA62B-03DA-44F1-8A7A-3D2786222BCB}"/>
    <cellStyle name="Output 5 8 2" xfId="32020" xr:uid="{D44CE1F6-A124-4A7B-BEBD-35273B3B48EC}"/>
    <cellStyle name="Output 5 8 2 10" xfId="32021" xr:uid="{E227F674-ED81-437D-87CB-94460FD81DBD}"/>
    <cellStyle name="Output 5 8 2 10 2" xfId="32022" xr:uid="{0807251A-754E-4823-97E5-F8701542ECB7}"/>
    <cellStyle name="Output 5 8 2 11" xfId="32023" xr:uid="{32BC3D67-549C-476B-9450-62B18EBC798D}"/>
    <cellStyle name="Output 5 8 2 2" xfId="32024" xr:uid="{99B74622-2C93-4EED-BDED-077DB2AD0F33}"/>
    <cellStyle name="Output 5 8 2 2 2" xfId="32025" xr:uid="{74D21A2F-43E5-4510-9A43-F0C660BA0952}"/>
    <cellStyle name="Output 5 8 2 2 2 2" xfId="32026" xr:uid="{B86495FB-E352-4166-8948-E20E74F184DD}"/>
    <cellStyle name="Output 5 8 2 2 2 3" xfId="32027" xr:uid="{B453BA7C-8E0A-4F70-A631-54400003C84C}"/>
    <cellStyle name="Output 5 8 2 2 3" xfId="32028" xr:uid="{DF1AF402-6027-4FC9-B35A-581993C0932D}"/>
    <cellStyle name="Output 5 8 2 2 3 2" xfId="32029" xr:uid="{29EAAC00-4FA5-4BDC-859F-488F803A9F41}"/>
    <cellStyle name="Output 5 8 2 2 4" xfId="32030" xr:uid="{6B399873-E0D8-4B6B-BB5D-EFBE4C5B7965}"/>
    <cellStyle name="Output 5 8 2 2 5" xfId="32031" xr:uid="{969F645F-73DF-4381-B0B2-7D7650F286E6}"/>
    <cellStyle name="Output 5 8 2 3" xfId="32032" xr:uid="{985D321E-7B2A-4BEC-813F-852C3B27209A}"/>
    <cellStyle name="Output 5 8 2 3 2" xfId="32033" xr:uid="{6E49A88F-2C37-490C-92D7-AB1117C6FABB}"/>
    <cellStyle name="Output 5 8 2 3 3" xfId="32034" xr:uid="{63DDDB36-2B16-4E4E-B500-FF11DC85482B}"/>
    <cellStyle name="Output 5 8 2 4" xfId="32035" xr:uid="{0901946E-D88F-4688-9796-3ED56BC21446}"/>
    <cellStyle name="Output 5 8 2 4 2" xfId="32036" xr:uid="{CBB2D50A-845B-41F0-A7DD-E23D19476F35}"/>
    <cellStyle name="Output 5 8 2 4 3" xfId="32037" xr:uid="{B686FC79-3848-4E70-BC6F-6B95B3630FBF}"/>
    <cellStyle name="Output 5 8 2 5" xfId="32038" xr:uid="{F960A346-17A9-4106-92B3-D8BC51A90FCC}"/>
    <cellStyle name="Output 5 8 2 5 2" xfId="32039" xr:uid="{86528572-4280-4083-896E-26A0E8FC5150}"/>
    <cellStyle name="Output 5 8 2 5 3" xfId="32040" xr:uid="{67D2352F-C665-46F5-8CBE-E8BC9A2E17AA}"/>
    <cellStyle name="Output 5 8 2 6" xfId="32041" xr:uid="{846AC23A-07FA-46E9-BF07-82D45DC82A37}"/>
    <cellStyle name="Output 5 8 2 6 2" xfId="32042" xr:uid="{A512118B-52B5-4ADF-A13B-4166DA9A1C41}"/>
    <cellStyle name="Output 5 8 2 6 3" xfId="32043" xr:uid="{B2B35FDA-3CCE-4592-9006-E2068CC8C5B9}"/>
    <cellStyle name="Output 5 8 2 7" xfId="32044" xr:uid="{5D32E393-0F68-411D-855D-C922EF40E3B3}"/>
    <cellStyle name="Output 5 8 2 7 2" xfId="32045" xr:uid="{7FBDD39E-77B2-4023-8974-8F9917326A3C}"/>
    <cellStyle name="Output 5 8 2 7 3" xfId="32046" xr:uid="{29C8E43B-0CA9-4763-9532-03840266F73D}"/>
    <cellStyle name="Output 5 8 2 8" xfId="32047" xr:uid="{795E3432-4562-40F3-B349-381127C68897}"/>
    <cellStyle name="Output 5 8 2 8 2" xfId="32048" xr:uid="{BEDD668D-8711-4FCB-A64A-5C74C0947549}"/>
    <cellStyle name="Output 5 8 2 8 3" xfId="32049" xr:uid="{FE8736B8-BE2F-4DA0-81D6-F13496FC07FC}"/>
    <cellStyle name="Output 5 8 2 9" xfId="32050" xr:uid="{58891EE7-0131-4E64-AD41-B2123753799E}"/>
    <cellStyle name="Output 5 8 2 9 2" xfId="32051" xr:uid="{1685D650-D3B8-4F37-9B5F-8BDBEACDF24B}"/>
    <cellStyle name="Output 5 8 2 9 3" xfId="32052" xr:uid="{7CD55CBA-4E6A-404A-81E0-8402B08A7D5C}"/>
    <cellStyle name="Output 5 8 3" xfId="32053" xr:uid="{816A8555-7898-4902-BC56-839D2FECC993}"/>
    <cellStyle name="Output 5 8 3 2" xfId="32054" xr:uid="{6B494D4E-47DA-4B82-A481-BE474C85ACE5}"/>
    <cellStyle name="Output 5 8 3 2 2" xfId="32055" xr:uid="{8408A6A6-CF67-4A58-AA71-9D571B240757}"/>
    <cellStyle name="Output 5 8 3 2 3" xfId="32056" xr:uid="{F1AB84C3-C1CD-4D70-B6CD-601B6CE1400E}"/>
    <cellStyle name="Output 5 8 3 2 4" xfId="32057" xr:uid="{87705CAB-1422-400F-B6F4-0E389183C32D}"/>
    <cellStyle name="Output 5 8 3 3" xfId="32058" xr:uid="{58282980-06C3-462B-8B64-85D5DDBDE3FD}"/>
    <cellStyle name="Output 5 8 3 3 2" xfId="32059" xr:uid="{1C0AFAF5-877C-4170-9B2B-CBBC424F047E}"/>
    <cellStyle name="Output 5 8 3 4" xfId="32060" xr:uid="{F0E17573-B529-4BBB-BE32-4D9FBE594F94}"/>
    <cellStyle name="Output 5 8 3 5" xfId="32061" xr:uid="{64BB4A57-2F52-4BDA-89DD-1E65664E0BA2}"/>
    <cellStyle name="Output 5 8 4" xfId="32062" xr:uid="{CCF340DA-5543-42DA-9866-6C00E43D0E9C}"/>
    <cellStyle name="Output 5 8 4 2" xfId="32063" xr:uid="{AA353AA0-CA25-477F-AEEE-4EE5DC6F2928}"/>
    <cellStyle name="Output 5 8 4 2 2" xfId="32064" xr:uid="{63E70BC5-0406-494D-96D3-EDE658557482}"/>
    <cellStyle name="Output 5 8 4 2 3" xfId="32065" xr:uid="{BC945227-B5FE-4C02-9A53-ED6651CB81B0}"/>
    <cellStyle name="Output 5 8 4 3" xfId="32066" xr:uid="{E318299C-7D97-4FE1-90C9-1C74FC12DF46}"/>
    <cellStyle name="Output 5 8 4 4" xfId="32067" xr:uid="{A9192A08-6644-477E-8163-E168487AFCAB}"/>
    <cellStyle name="Output 5 8 4 5" xfId="32068" xr:uid="{A5DB4FC0-08D5-4840-BDA1-3B21789FF87A}"/>
    <cellStyle name="Output 5 8 5" xfId="32069" xr:uid="{D4A2C6BB-7249-43C0-89F7-DA78153DE454}"/>
    <cellStyle name="Output 5 8 5 2" xfId="32070" xr:uid="{053A783D-662C-4ADE-A1B5-54E1A03B8457}"/>
    <cellStyle name="Output 5 8 5 2 2" xfId="32071" xr:uid="{4873ED8D-C82D-47A8-AA1F-A2CBC3D5561E}"/>
    <cellStyle name="Output 5 8 5 2 3" xfId="32072" xr:uid="{CFDAB90B-5339-4CA2-BEFA-8E5C5A979AB7}"/>
    <cellStyle name="Output 5 8 5 3" xfId="32073" xr:uid="{A68B55A0-8F98-44E6-B5F9-95BEEA281B64}"/>
    <cellStyle name="Output 5 8 5 4" xfId="32074" xr:uid="{1F9C605B-DE6D-4ABE-AE47-993603B1FA4B}"/>
    <cellStyle name="Output 5 8 6" xfId="32075" xr:uid="{22EC41DC-F220-4ACA-974D-EA8F01130E5D}"/>
    <cellStyle name="Output 5 8 6 2" xfId="32076" xr:uid="{B5B23639-AA85-4E92-951A-E510D86B4C3D}"/>
    <cellStyle name="Output 5 8 6 3" xfId="32077" xr:uid="{F48302AF-15E7-45A5-9C37-CD1271366B2E}"/>
    <cellStyle name="Output 5 8 7" xfId="32078" xr:uid="{8821F1A4-DED8-4C45-B760-E471AD4829DB}"/>
    <cellStyle name="Output 5 8 7 2" xfId="32079" xr:uid="{A48BB6C7-6802-4E06-A268-25CBB8FBE25A}"/>
    <cellStyle name="Output 5 8 7 3" xfId="32080" xr:uid="{E404430E-B57B-4E6E-8A5A-D0DA80439ABB}"/>
    <cellStyle name="Output 5 8 8" xfId="32081" xr:uid="{AEA0F3EF-D861-4E5A-90B8-4F0153A6806F}"/>
    <cellStyle name="Output 5 8 8 2" xfId="32082" xr:uid="{AEDD1F9B-BBB6-4F49-9A37-DCF7B5D2CAA9}"/>
    <cellStyle name="Output 5 8 8 3" xfId="32083" xr:uid="{3AB0CAB6-0586-4BD7-87A5-DA9517687CA7}"/>
    <cellStyle name="Output 5 8 9" xfId="32084" xr:uid="{70E485FC-3660-4711-9409-2772AB906E21}"/>
    <cellStyle name="Output 5 8 9 2" xfId="32085" xr:uid="{595C2185-9929-4A8F-B666-26BD7E24B961}"/>
    <cellStyle name="Output 5 8 9 3" xfId="32086" xr:uid="{8E6D7EE1-8CB7-4F91-A09F-D06CF9FA7F8F}"/>
    <cellStyle name="Output 5 9" xfId="32087" xr:uid="{4C9CF1EE-238D-4C8C-8586-E725FA0BA9B9}"/>
    <cellStyle name="Output 5 9 10" xfId="32088" xr:uid="{A7049FC5-1DC9-49CA-AB5B-335CC41F59D4}"/>
    <cellStyle name="Output 5 9 10 2" xfId="32089" xr:uid="{BB3EDC00-3835-44BC-86EB-753F3B11495E}"/>
    <cellStyle name="Output 5 9 10 3" xfId="32090" xr:uid="{16F6F8D6-AAB0-4CA4-8192-A3500FB5BF51}"/>
    <cellStyle name="Output 5 9 11" xfId="32091" xr:uid="{24C2F80C-0904-484C-9071-7A844AE156ED}"/>
    <cellStyle name="Output 5 9 11 2" xfId="32092" xr:uid="{7FDD303A-F057-4C1F-AA10-3A5FBAAD54CD}"/>
    <cellStyle name="Output 5 9 12" xfId="32093" xr:uid="{7358371D-6742-4B4D-B9DE-79FCE66D2A42}"/>
    <cellStyle name="Output 5 9 2" xfId="32094" xr:uid="{C6BBA3B6-46D0-4732-8500-0BE7F8D9E235}"/>
    <cellStyle name="Output 5 9 2 10" xfId="32095" xr:uid="{4C1E4CB2-2651-41FD-931D-47AA917847CC}"/>
    <cellStyle name="Output 5 9 2 10 2" xfId="32096" xr:uid="{40796EC4-68D4-48A3-889C-EB1D5CBAC26B}"/>
    <cellStyle name="Output 5 9 2 11" xfId="32097" xr:uid="{B0E0D75D-58E2-4738-9079-450D0ED46714}"/>
    <cellStyle name="Output 5 9 2 2" xfId="32098" xr:uid="{3B53554C-3F00-4DEC-822E-8398DA74E057}"/>
    <cellStyle name="Output 5 9 2 2 2" xfId="32099" xr:uid="{FA62DDE5-401D-4AE8-97B5-AF2E9CC836B3}"/>
    <cellStyle name="Output 5 9 2 2 2 2" xfId="32100" xr:uid="{D8CCBB71-0FD3-412D-BB1F-87C8393BE248}"/>
    <cellStyle name="Output 5 9 2 2 2 3" xfId="32101" xr:uid="{AF361DC7-E441-49F8-93E6-EDBC4388D95A}"/>
    <cellStyle name="Output 5 9 2 2 3" xfId="32102" xr:uid="{6A66D065-B0D7-4FF0-9A1B-64FC28B3A5AE}"/>
    <cellStyle name="Output 5 9 2 2 3 2" xfId="32103" xr:uid="{CF7A32E7-6312-40EF-A179-2FB1E429C45F}"/>
    <cellStyle name="Output 5 9 2 2 4" xfId="32104" xr:uid="{1658C23B-4FA7-444E-B4AD-BE030945D5D0}"/>
    <cellStyle name="Output 5 9 2 2 5" xfId="32105" xr:uid="{146AC1DA-C938-458C-8624-027A832EA152}"/>
    <cellStyle name="Output 5 9 2 3" xfId="32106" xr:uid="{EA1E4E58-BC45-4CFF-BC35-E06E84BFFAEA}"/>
    <cellStyle name="Output 5 9 2 3 2" xfId="32107" xr:uid="{03BB45C7-A29A-4A8F-96CE-9D88FDCEC285}"/>
    <cellStyle name="Output 5 9 2 3 3" xfId="32108" xr:uid="{02C5D5CD-5F91-4EA5-83BB-0BD9B632D72F}"/>
    <cellStyle name="Output 5 9 2 4" xfId="32109" xr:uid="{806519D2-EEAF-4DA3-AACC-BB4310D732B0}"/>
    <cellStyle name="Output 5 9 2 4 2" xfId="32110" xr:uid="{03990920-8D77-4039-B9B5-8B2DCA81C254}"/>
    <cellStyle name="Output 5 9 2 4 3" xfId="32111" xr:uid="{BC714452-E592-43D7-80C0-7D18423AECD1}"/>
    <cellStyle name="Output 5 9 2 5" xfId="32112" xr:uid="{BBF56948-642E-4493-8AF1-3027000A5A5B}"/>
    <cellStyle name="Output 5 9 2 5 2" xfId="32113" xr:uid="{757620E9-B028-4718-BFAA-FE473E74E026}"/>
    <cellStyle name="Output 5 9 2 5 3" xfId="32114" xr:uid="{D55E182D-CB3E-4CAA-A5AD-87CB5F5CA8AA}"/>
    <cellStyle name="Output 5 9 2 6" xfId="32115" xr:uid="{38634B25-CB13-4839-AB18-2FE0C9322E89}"/>
    <cellStyle name="Output 5 9 2 6 2" xfId="32116" xr:uid="{96DD6F0E-384F-4AA9-8D73-D3FFE5B10EA2}"/>
    <cellStyle name="Output 5 9 2 6 3" xfId="32117" xr:uid="{C161B0E7-2C52-4754-A6D2-B471C91CFA06}"/>
    <cellStyle name="Output 5 9 2 7" xfId="32118" xr:uid="{01D414AB-7933-415C-BC9A-12E8782F55F3}"/>
    <cellStyle name="Output 5 9 2 7 2" xfId="32119" xr:uid="{517E5D5F-70EF-4E4B-84E7-6074FF09EBB7}"/>
    <cellStyle name="Output 5 9 2 7 3" xfId="32120" xr:uid="{8E1CA01C-4E55-4F0A-B58F-A204F040DE4A}"/>
    <cellStyle name="Output 5 9 2 8" xfId="32121" xr:uid="{6E988506-7BF4-435F-A01B-F3C4AC3E3A13}"/>
    <cellStyle name="Output 5 9 2 8 2" xfId="32122" xr:uid="{8844A3B8-DD5C-40B6-96D4-AA8D635DD6BF}"/>
    <cellStyle name="Output 5 9 2 8 3" xfId="32123" xr:uid="{B7DFB28C-5ED9-4A03-8996-684DB6CDC9E2}"/>
    <cellStyle name="Output 5 9 2 9" xfId="32124" xr:uid="{41B93885-D758-4434-AD36-E617F3CE7C7F}"/>
    <cellStyle name="Output 5 9 2 9 2" xfId="32125" xr:uid="{9BC38ECB-EB7B-461C-B566-30E106307AD8}"/>
    <cellStyle name="Output 5 9 2 9 3" xfId="32126" xr:uid="{52AD65A8-5F29-4633-80E9-7432E6D68F9D}"/>
    <cellStyle name="Output 5 9 3" xfId="32127" xr:uid="{B687D660-C699-44DF-B376-243119BBD2A9}"/>
    <cellStyle name="Output 5 9 3 2" xfId="32128" xr:uid="{237E48EA-8876-477A-99AF-EEA20A9A672B}"/>
    <cellStyle name="Output 5 9 3 2 2" xfId="32129" xr:uid="{4BE6AEE6-3BE7-4074-82BA-EC5ABF266686}"/>
    <cellStyle name="Output 5 9 3 2 3" xfId="32130" xr:uid="{8EAF4E79-D8DF-45A9-8625-82D068AD6F6A}"/>
    <cellStyle name="Output 5 9 3 2 4" xfId="32131" xr:uid="{B3FE2785-B0B6-4A09-AB76-2757B8F0D53F}"/>
    <cellStyle name="Output 5 9 3 3" xfId="32132" xr:uid="{16911BEB-B713-4C17-92C9-702F15C66B34}"/>
    <cellStyle name="Output 5 9 3 3 2" xfId="32133" xr:uid="{657B4877-A27F-4EE7-B2B3-AE31AA2A8798}"/>
    <cellStyle name="Output 5 9 3 4" xfId="32134" xr:uid="{BE1FE51C-E88E-427A-8E41-F9402858D232}"/>
    <cellStyle name="Output 5 9 3 5" xfId="32135" xr:uid="{7F3BAD7B-0B2C-4459-8D0C-BC12D78E3016}"/>
    <cellStyle name="Output 5 9 4" xfId="32136" xr:uid="{D04877A8-87AD-492D-8C0C-C22426D0DDAD}"/>
    <cellStyle name="Output 5 9 4 2" xfId="32137" xr:uid="{CC60C403-093E-4305-920B-7FB9A5A8A54C}"/>
    <cellStyle name="Output 5 9 4 2 2" xfId="32138" xr:uid="{7982D16F-CE8E-4D27-8115-9473E89FD1C6}"/>
    <cellStyle name="Output 5 9 4 2 3" xfId="32139" xr:uid="{CE96A7E8-3E37-4CC7-9A11-E1CD6336A6AF}"/>
    <cellStyle name="Output 5 9 4 3" xfId="32140" xr:uid="{7A6D3079-D8E3-4E98-84A9-32C9189BEFFE}"/>
    <cellStyle name="Output 5 9 4 4" xfId="32141" xr:uid="{412093DA-C87E-41BE-AC27-B616B839B6CC}"/>
    <cellStyle name="Output 5 9 4 5" xfId="32142" xr:uid="{D3E8C13D-303A-4589-9D94-C14DE29DD4D7}"/>
    <cellStyle name="Output 5 9 5" xfId="32143" xr:uid="{FE4AFB12-94DE-475C-91BE-4DCC2AC4C016}"/>
    <cellStyle name="Output 5 9 5 2" xfId="32144" xr:uid="{0F2F264C-A596-4ED3-AD37-FA2F6BA90C53}"/>
    <cellStyle name="Output 5 9 5 2 2" xfId="32145" xr:uid="{349E606A-7968-4CB4-B1EC-798D4CA6A1AC}"/>
    <cellStyle name="Output 5 9 5 2 3" xfId="32146" xr:uid="{B0A6B6E4-15A6-4075-A066-CDC735F88870}"/>
    <cellStyle name="Output 5 9 5 3" xfId="32147" xr:uid="{083F0993-3FC8-40EF-A073-85581A926012}"/>
    <cellStyle name="Output 5 9 5 4" xfId="32148" xr:uid="{CC343563-099D-4776-B3F6-73E928ADF243}"/>
    <cellStyle name="Output 5 9 6" xfId="32149" xr:uid="{FA51AE5A-DF4E-442F-8A12-03D607581133}"/>
    <cellStyle name="Output 5 9 6 2" xfId="32150" xr:uid="{D9BFF351-017C-45A8-A656-9286CE4005C4}"/>
    <cellStyle name="Output 5 9 6 3" xfId="32151" xr:uid="{297D7029-B75B-4F8C-B23D-C2758C49BFCF}"/>
    <cellStyle name="Output 5 9 7" xfId="32152" xr:uid="{F9A5EC48-F1A5-4430-8BAB-68F6C4DFD386}"/>
    <cellStyle name="Output 5 9 7 2" xfId="32153" xr:uid="{CBBBEAFF-7E6D-4352-9EF8-93F8AFAD6D03}"/>
    <cellStyle name="Output 5 9 7 3" xfId="32154" xr:uid="{D03B3DB6-E6E5-44F6-BB24-FBD5C21330A4}"/>
    <cellStyle name="Output 5 9 8" xfId="32155" xr:uid="{D3507F9B-9D30-4EC9-8DAB-40198C78ABB4}"/>
    <cellStyle name="Output 5 9 8 2" xfId="32156" xr:uid="{BAFFD2E1-EE8E-4899-BAD4-CF437ECC08BC}"/>
    <cellStyle name="Output 5 9 8 3" xfId="32157" xr:uid="{1FEE7B83-EFA4-4439-BBF1-300EF88A4771}"/>
    <cellStyle name="Output 5 9 9" xfId="32158" xr:uid="{4695A956-D25F-494B-A1D6-833217A70F21}"/>
    <cellStyle name="Output 5 9 9 2" xfId="32159" xr:uid="{879961B6-145B-4742-80E3-7C7301599836}"/>
    <cellStyle name="Output 5 9 9 3" xfId="32160" xr:uid="{2B62A3B1-E481-4FCC-B1D1-EC552C850B0E}"/>
    <cellStyle name="Output 6" xfId="32161" xr:uid="{DD9864F8-0BB8-490B-8DC9-3AC496DDD3FB}"/>
    <cellStyle name="Output 6 10" xfId="32162" xr:uid="{B67BEA20-DB93-4A6C-B9EA-FBD73E05FBB7}"/>
    <cellStyle name="Output 6 10 10" xfId="32163" xr:uid="{DF06C616-5CF7-4F3B-A6AA-004025932A12}"/>
    <cellStyle name="Output 6 10 10 2" xfId="32164" xr:uid="{2EDD257D-C98D-4568-AF42-9110FB7E8698}"/>
    <cellStyle name="Output 6 10 10 3" xfId="32165" xr:uid="{77970434-5376-4C63-B007-6A4DF2E7F303}"/>
    <cellStyle name="Output 6 10 11" xfId="32166" xr:uid="{5C0B0790-8C31-438C-8D57-5FADFF8B34EC}"/>
    <cellStyle name="Output 6 10 11 2" xfId="32167" xr:uid="{DA407138-200E-4909-A2BA-76DA51D20E72}"/>
    <cellStyle name="Output 6 10 12" xfId="32168" xr:uid="{93E9A7A0-54E5-4DD7-88F2-29DBCD4CBD06}"/>
    <cellStyle name="Output 6 10 2" xfId="32169" xr:uid="{09935241-EE78-4FC9-B8E3-9E852C0FB3A2}"/>
    <cellStyle name="Output 6 10 2 10" xfId="32170" xr:uid="{150357A0-C918-450D-A574-C4C8C9EBB5D9}"/>
    <cellStyle name="Output 6 10 2 10 2" xfId="32171" xr:uid="{A89D80CB-E0A7-4016-ABAB-2B51B0182EAA}"/>
    <cellStyle name="Output 6 10 2 11" xfId="32172" xr:uid="{B47BB496-FDEC-4C83-A78B-0B5DDA03D124}"/>
    <cellStyle name="Output 6 10 2 2" xfId="32173" xr:uid="{4F563C83-BDBA-4C48-84BF-407DD3C78B5A}"/>
    <cellStyle name="Output 6 10 2 2 2" xfId="32174" xr:uid="{433D41E0-396A-4606-98D3-9D578FDC764A}"/>
    <cellStyle name="Output 6 10 2 2 2 2" xfId="32175" xr:uid="{B3E7E7DC-4D65-4D8E-97AE-8B343B652FE3}"/>
    <cellStyle name="Output 6 10 2 2 2 3" xfId="32176" xr:uid="{7B72CB70-87BA-417A-B8B3-E72BDE044A59}"/>
    <cellStyle name="Output 6 10 2 2 3" xfId="32177" xr:uid="{79257404-C92D-455B-899F-404F508109C5}"/>
    <cellStyle name="Output 6 10 2 2 3 2" xfId="32178" xr:uid="{B72D9A4B-8565-4EC9-B87A-7DF56FDC566E}"/>
    <cellStyle name="Output 6 10 2 2 4" xfId="32179" xr:uid="{34372CC2-ABE9-4D7E-B68F-720F464E74B9}"/>
    <cellStyle name="Output 6 10 2 2 5" xfId="32180" xr:uid="{34E0BF07-895C-465F-9199-85B26FEE16FD}"/>
    <cellStyle name="Output 6 10 2 3" xfId="32181" xr:uid="{B102CAE9-82C8-4AD0-A0FF-293C354EF958}"/>
    <cellStyle name="Output 6 10 2 3 2" xfId="32182" xr:uid="{673467C7-2DA7-491F-BAA7-64ABEC1CBC39}"/>
    <cellStyle name="Output 6 10 2 3 3" xfId="32183" xr:uid="{A2DAFB97-FD0B-4A0A-9CA0-9981B92734D3}"/>
    <cellStyle name="Output 6 10 2 4" xfId="32184" xr:uid="{12F6E808-5F24-4F20-8601-D7EF27C7964C}"/>
    <cellStyle name="Output 6 10 2 4 2" xfId="32185" xr:uid="{F95EE25D-EACD-4AD3-AE2C-4AB9A6F15FE5}"/>
    <cellStyle name="Output 6 10 2 4 3" xfId="32186" xr:uid="{E7FD8175-70DF-4861-9727-1C5C5ABAE577}"/>
    <cellStyle name="Output 6 10 2 5" xfId="32187" xr:uid="{99F533AF-0DB9-4965-9612-A7FF14EF5523}"/>
    <cellStyle name="Output 6 10 2 5 2" xfId="32188" xr:uid="{B65B8C8C-B6DB-448D-BD30-DF88D3F7E229}"/>
    <cellStyle name="Output 6 10 2 5 3" xfId="32189" xr:uid="{21CD6027-EDA9-4D64-AC91-DAFE02FA6D66}"/>
    <cellStyle name="Output 6 10 2 6" xfId="32190" xr:uid="{091D84C5-4253-4D48-A327-A11611AEBE25}"/>
    <cellStyle name="Output 6 10 2 6 2" xfId="32191" xr:uid="{86DC223C-C384-4302-AF24-5CAB128F9D0F}"/>
    <cellStyle name="Output 6 10 2 6 3" xfId="32192" xr:uid="{D7987B90-BA91-4672-AE3A-1F84F0427F09}"/>
    <cellStyle name="Output 6 10 2 7" xfId="32193" xr:uid="{E2029676-F1AE-4619-83C8-1FEF9AA5809A}"/>
    <cellStyle name="Output 6 10 2 7 2" xfId="32194" xr:uid="{A188C0A3-2016-47FF-A0AC-010143F27EC8}"/>
    <cellStyle name="Output 6 10 2 7 3" xfId="32195" xr:uid="{AC608B60-2866-4913-8A19-48427316F382}"/>
    <cellStyle name="Output 6 10 2 8" xfId="32196" xr:uid="{C009D728-21B7-463C-8A52-4285C0E73086}"/>
    <cellStyle name="Output 6 10 2 8 2" xfId="32197" xr:uid="{EEBF3168-BC0B-4A20-8D2D-4F37E4EC8FDF}"/>
    <cellStyle name="Output 6 10 2 8 3" xfId="32198" xr:uid="{7B0C9B17-B39F-4F30-87A0-04687380A054}"/>
    <cellStyle name="Output 6 10 2 9" xfId="32199" xr:uid="{167393B3-1263-49D4-A22E-9645E0E1E7F8}"/>
    <cellStyle name="Output 6 10 2 9 2" xfId="32200" xr:uid="{270C3FBF-736B-400F-BF28-8BEA547863BB}"/>
    <cellStyle name="Output 6 10 2 9 3" xfId="32201" xr:uid="{09E9D10A-791D-4127-B763-3D933F14C5AB}"/>
    <cellStyle name="Output 6 10 3" xfId="32202" xr:uid="{E7056B7D-12B4-45DB-8BE9-6BEA45547C71}"/>
    <cellStyle name="Output 6 10 3 2" xfId="32203" xr:uid="{2A977869-1A3E-463F-B614-552A9018A268}"/>
    <cellStyle name="Output 6 10 3 2 2" xfId="32204" xr:uid="{80EE2D30-BBBE-448B-A545-97C57B1ECFF3}"/>
    <cellStyle name="Output 6 10 3 2 3" xfId="32205" xr:uid="{A825B698-0023-438C-8495-5D6FBE046132}"/>
    <cellStyle name="Output 6 10 3 2 4" xfId="32206" xr:uid="{5284CD01-7D5D-4DC1-8B4C-ACA92F8ECB8D}"/>
    <cellStyle name="Output 6 10 3 3" xfId="32207" xr:uid="{50C55D8C-3E6B-42E5-9676-94ECB8D1C048}"/>
    <cellStyle name="Output 6 10 3 3 2" xfId="32208" xr:uid="{7301D930-FCA0-40E9-B3A0-BDFF382AE3D6}"/>
    <cellStyle name="Output 6 10 3 4" xfId="32209" xr:uid="{9944407D-6ABD-49F2-BFD4-F60F2617F9BE}"/>
    <cellStyle name="Output 6 10 3 5" xfId="32210" xr:uid="{F7D5481C-2342-4F7F-A3FE-ED629AB70CB8}"/>
    <cellStyle name="Output 6 10 4" xfId="32211" xr:uid="{4F8744CA-6F14-4A25-B58F-E404FD9E4F64}"/>
    <cellStyle name="Output 6 10 4 2" xfId="32212" xr:uid="{6C7608B3-C74B-4340-9D71-40A32C8E61CD}"/>
    <cellStyle name="Output 6 10 4 2 2" xfId="32213" xr:uid="{F2C2000A-1763-4B2E-BFDE-FE39FD8E20D8}"/>
    <cellStyle name="Output 6 10 4 2 3" xfId="32214" xr:uid="{C8E6C14A-2A00-4E50-8FD3-9F3B32181414}"/>
    <cellStyle name="Output 6 10 4 3" xfId="32215" xr:uid="{CF259DC6-64FB-4CE9-8EFE-4ADDBCD79767}"/>
    <cellStyle name="Output 6 10 4 4" xfId="32216" xr:uid="{4DEF1364-0D2A-4AD7-AFFC-86F11A4959ED}"/>
    <cellStyle name="Output 6 10 4 5" xfId="32217" xr:uid="{319FE123-E030-43EB-80A7-40276DB0AB4E}"/>
    <cellStyle name="Output 6 10 5" xfId="32218" xr:uid="{4F71EF2A-751B-41B2-8477-DC1C78DFB557}"/>
    <cellStyle name="Output 6 10 5 2" xfId="32219" xr:uid="{F6ED7149-A3E8-4FC1-BB56-D90EB011E68C}"/>
    <cellStyle name="Output 6 10 5 2 2" xfId="32220" xr:uid="{EDA253BE-8003-45C0-BB3E-27135A5948A6}"/>
    <cellStyle name="Output 6 10 5 2 3" xfId="32221" xr:uid="{BE2ED705-981D-4668-8CF6-45EABBE09CBD}"/>
    <cellStyle name="Output 6 10 5 3" xfId="32222" xr:uid="{DF419D6D-A487-418B-BC42-14B6C5DDB136}"/>
    <cellStyle name="Output 6 10 5 4" xfId="32223" xr:uid="{2F20D393-7B5D-434E-9D84-2C33D9AE5A04}"/>
    <cellStyle name="Output 6 10 6" xfId="32224" xr:uid="{F774C346-B4C2-4273-BE06-2F66A4D0D9D4}"/>
    <cellStyle name="Output 6 10 6 2" xfId="32225" xr:uid="{A5E55448-2C1A-49BD-9D08-5E755DAC8083}"/>
    <cellStyle name="Output 6 10 6 3" xfId="32226" xr:uid="{E42585C8-3FEC-4C40-953E-030222D651B0}"/>
    <cellStyle name="Output 6 10 7" xfId="32227" xr:uid="{58CB20F1-68B6-44CB-9F78-A1356DDD6EEC}"/>
    <cellStyle name="Output 6 10 7 2" xfId="32228" xr:uid="{F71D30DD-DBA6-4038-A58D-DF7CED0FD2E3}"/>
    <cellStyle name="Output 6 10 7 3" xfId="32229" xr:uid="{28E33CA8-6EAD-4DF7-B0D7-9F6AF5FAEE4D}"/>
    <cellStyle name="Output 6 10 8" xfId="32230" xr:uid="{29874162-EF10-4652-BC15-92A9AC1D2F41}"/>
    <cellStyle name="Output 6 10 8 2" xfId="32231" xr:uid="{C220DC52-C984-47F9-B970-06932F5CFCD4}"/>
    <cellStyle name="Output 6 10 8 3" xfId="32232" xr:uid="{FA0143D2-0868-45CD-8CEA-EED109ED4303}"/>
    <cellStyle name="Output 6 10 9" xfId="32233" xr:uid="{7AB2028D-D6C9-4DE4-A2A2-A06802B05778}"/>
    <cellStyle name="Output 6 10 9 2" xfId="32234" xr:uid="{98720D3E-9475-473A-AE1C-917EB868A097}"/>
    <cellStyle name="Output 6 10 9 3" xfId="32235" xr:uid="{ECA311D6-7E09-47F3-9C49-2AD6C032DB52}"/>
    <cellStyle name="Output 6 11" xfId="32236" xr:uid="{FE4383AA-9D8E-4EEE-BE02-096561B0A94C}"/>
    <cellStyle name="Output 6 11 10" xfId="32237" xr:uid="{1191F018-081D-418C-B595-F43033458C04}"/>
    <cellStyle name="Output 6 11 10 2" xfId="32238" xr:uid="{E27E577C-F18F-4480-B9C2-98F7353DB2AE}"/>
    <cellStyle name="Output 6 11 10 3" xfId="32239" xr:uid="{997E10B4-9F2D-4CD5-9D6C-505ED15CFDB8}"/>
    <cellStyle name="Output 6 11 11" xfId="32240" xr:uid="{1ACC01BA-77A3-4C59-89C5-439A1E8B244F}"/>
    <cellStyle name="Output 6 11 11 2" xfId="32241" xr:uid="{159C85C2-674B-4A1A-AE61-C0BB879781F4}"/>
    <cellStyle name="Output 6 11 12" xfId="32242" xr:uid="{D89424C9-FAAA-4A3B-AA7A-82BD0919C5B0}"/>
    <cellStyle name="Output 6 11 2" xfId="32243" xr:uid="{E531AA0D-78BA-409E-918B-95AD0F4FEBDF}"/>
    <cellStyle name="Output 6 11 2 10" xfId="32244" xr:uid="{4E81E8B5-2C90-409E-913C-6C837FA86843}"/>
    <cellStyle name="Output 6 11 2 10 2" xfId="32245" xr:uid="{27336305-F142-498D-8537-5410D210723F}"/>
    <cellStyle name="Output 6 11 2 11" xfId="32246" xr:uid="{BC9DAA27-88C5-48BD-B2DB-9545E35770FD}"/>
    <cellStyle name="Output 6 11 2 2" xfId="32247" xr:uid="{2A695F2F-8A74-4C3C-8636-14E543B25496}"/>
    <cellStyle name="Output 6 11 2 2 2" xfId="32248" xr:uid="{D9465093-8DBF-4EBD-B49A-BB0CAB2AF9BF}"/>
    <cellStyle name="Output 6 11 2 2 2 2" xfId="32249" xr:uid="{6227799F-C615-4394-9BD9-784413EBA956}"/>
    <cellStyle name="Output 6 11 2 2 2 3" xfId="32250" xr:uid="{A901ED91-C70D-48D3-89C1-5FF8B2F774B9}"/>
    <cellStyle name="Output 6 11 2 2 3" xfId="32251" xr:uid="{2B4E5EF1-3881-411F-BFBA-D2E5ED9B4DB8}"/>
    <cellStyle name="Output 6 11 2 2 3 2" xfId="32252" xr:uid="{B4BFB741-FC1D-4C71-885B-ECB9BBE34AA1}"/>
    <cellStyle name="Output 6 11 2 2 4" xfId="32253" xr:uid="{C098B4E4-E536-4257-B8A0-36FD72BFF390}"/>
    <cellStyle name="Output 6 11 2 2 5" xfId="32254" xr:uid="{6B46D3FA-8458-4B02-BCAC-0DEBF29BBE4F}"/>
    <cellStyle name="Output 6 11 2 3" xfId="32255" xr:uid="{B92971DC-F660-4041-AD86-28104C967D81}"/>
    <cellStyle name="Output 6 11 2 3 2" xfId="32256" xr:uid="{96592237-8C1E-44C7-B28F-4A40CC652B76}"/>
    <cellStyle name="Output 6 11 2 3 3" xfId="32257" xr:uid="{44D2D3B7-CC12-4B2C-ABFC-714D44D4D6D6}"/>
    <cellStyle name="Output 6 11 2 4" xfId="32258" xr:uid="{70CC58B1-4B9F-4683-9F2A-3BED4BCBAE50}"/>
    <cellStyle name="Output 6 11 2 4 2" xfId="32259" xr:uid="{2041DA8C-9878-447D-8B1F-2C128E4AFBF7}"/>
    <cellStyle name="Output 6 11 2 4 3" xfId="32260" xr:uid="{E6D6B9BD-A33D-4181-943D-A35ABC0A0548}"/>
    <cellStyle name="Output 6 11 2 5" xfId="32261" xr:uid="{5C8446A2-4E5F-42BC-888A-9D654771CB1A}"/>
    <cellStyle name="Output 6 11 2 5 2" xfId="32262" xr:uid="{11189B0B-68A8-4E94-8759-64E82F373A17}"/>
    <cellStyle name="Output 6 11 2 5 3" xfId="32263" xr:uid="{76422457-26A8-4A2F-832D-4671C616FF4A}"/>
    <cellStyle name="Output 6 11 2 6" xfId="32264" xr:uid="{B8039028-CE7E-41C9-A02B-BE65396084CF}"/>
    <cellStyle name="Output 6 11 2 6 2" xfId="32265" xr:uid="{70510205-7812-4C18-AF41-8D1C7F76FD3C}"/>
    <cellStyle name="Output 6 11 2 6 3" xfId="32266" xr:uid="{B8FA4320-FA28-4F53-AA97-ED711F6DB17F}"/>
    <cellStyle name="Output 6 11 2 7" xfId="32267" xr:uid="{41FEDB6E-FCEE-4C63-923E-3147B192B13E}"/>
    <cellStyle name="Output 6 11 2 7 2" xfId="32268" xr:uid="{E9DFA3B7-455E-44FB-84BD-27184E1F0719}"/>
    <cellStyle name="Output 6 11 2 7 3" xfId="32269" xr:uid="{51092094-69C0-4206-A564-0C985FF3DA93}"/>
    <cellStyle name="Output 6 11 2 8" xfId="32270" xr:uid="{8A6369D9-34AF-4AC0-A9D0-2202AC076CF6}"/>
    <cellStyle name="Output 6 11 2 8 2" xfId="32271" xr:uid="{3645C075-5719-4419-8DBE-B5202C411B33}"/>
    <cellStyle name="Output 6 11 2 8 3" xfId="32272" xr:uid="{98F76BCF-2687-4CFD-B21F-B9835FC7E17D}"/>
    <cellStyle name="Output 6 11 2 9" xfId="32273" xr:uid="{75B8A975-4FAF-45C6-8FC9-60A1CD1D4DCC}"/>
    <cellStyle name="Output 6 11 2 9 2" xfId="32274" xr:uid="{9F58A0F1-8926-45AD-B008-E95CF4942A98}"/>
    <cellStyle name="Output 6 11 2 9 3" xfId="32275" xr:uid="{0D04903F-7F18-4F41-8473-391F9FB7F21C}"/>
    <cellStyle name="Output 6 11 3" xfId="32276" xr:uid="{080D9935-9A86-4DB1-9172-2F09B468139C}"/>
    <cellStyle name="Output 6 11 3 2" xfId="32277" xr:uid="{96AB9BF5-E20C-47E3-A485-D8CAA739F9F9}"/>
    <cellStyle name="Output 6 11 3 2 2" xfId="32278" xr:uid="{CBBFD585-C22C-4FD9-A468-8CEC9F423EA7}"/>
    <cellStyle name="Output 6 11 3 2 3" xfId="32279" xr:uid="{C8B1A203-3950-40E6-B620-90A4B3108964}"/>
    <cellStyle name="Output 6 11 3 2 4" xfId="32280" xr:uid="{3D6859C8-24C0-4830-97FD-0EA056925E80}"/>
    <cellStyle name="Output 6 11 3 3" xfId="32281" xr:uid="{18FC4C64-B6AF-48CB-8179-AC45B2453896}"/>
    <cellStyle name="Output 6 11 3 3 2" xfId="32282" xr:uid="{C801D975-FC6A-4AC9-9174-19E058ACAE33}"/>
    <cellStyle name="Output 6 11 3 4" xfId="32283" xr:uid="{DC13C1D8-26DF-43CF-8AB4-12C0A3A4FF15}"/>
    <cellStyle name="Output 6 11 3 5" xfId="32284" xr:uid="{7044FBD5-A105-41A3-98EF-243037D158D3}"/>
    <cellStyle name="Output 6 11 4" xfId="32285" xr:uid="{EA3A5383-63FA-4E5E-BFB4-74A2B5956AB8}"/>
    <cellStyle name="Output 6 11 4 2" xfId="32286" xr:uid="{88D27A84-9548-4DD6-A0AE-FEB08D364A72}"/>
    <cellStyle name="Output 6 11 4 2 2" xfId="32287" xr:uid="{4A011300-9EF3-41D5-BC24-937495E51DDF}"/>
    <cellStyle name="Output 6 11 4 2 3" xfId="32288" xr:uid="{86A8FD23-2901-45C1-8744-E70B3A49E0EE}"/>
    <cellStyle name="Output 6 11 4 3" xfId="32289" xr:uid="{9C87C250-A062-4151-A978-297301670BA8}"/>
    <cellStyle name="Output 6 11 4 4" xfId="32290" xr:uid="{BD8813FA-F825-4852-B5E8-D7206C5A8E57}"/>
    <cellStyle name="Output 6 11 4 5" xfId="32291" xr:uid="{B8FF64E1-C8D0-4294-A68A-138B11F531AF}"/>
    <cellStyle name="Output 6 11 5" xfId="32292" xr:uid="{A23DB77B-EC2A-4114-AD9C-77A193589E47}"/>
    <cellStyle name="Output 6 11 5 2" xfId="32293" xr:uid="{FA43FC0A-F819-4C89-91B5-5525798FC880}"/>
    <cellStyle name="Output 6 11 5 2 2" xfId="32294" xr:uid="{B6FED7BD-9DA0-4F71-A381-089A85BB9023}"/>
    <cellStyle name="Output 6 11 5 2 3" xfId="32295" xr:uid="{67FFE0F4-F794-479A-80AA-AD1ADC18ED01}"/>
    <cellStyle name="Output 6 11 5 3" xfId="32296" xr:uid="{D4743526-9EBC-46C9-8B6F-723EBA88B0D5}"/>
    <cellStyle name="Output 6 11 5 4" xfId="32297" xr:uid="{6E8A00BD-6AEC-4526-9FA3-FECBFEBE83F1}"/>
    <cellStyle name="Output 6 11 6" xfId="32298" xr:uid="{B95C8628-2B53-4DE4-ADEC-B18B98F782D9}"/>
    <cellStyle name="Output 6 11 6 2" xfId="32299" xr:uid="{D1E914E6-3599-4134-8B65-6280B8451365}"/>
    <cellStyle name="Output 6 11 6 3" xfId="32300" xr:uid="{0394BC1F-9D41-4503-B5D2-32617CC4FC53}"/>
    <cellStyle name="Output 6 11 7" xfId="32301" xr:uid="{CFA66395-092B-4B93-AFA2-55D17EF54C6D}"/>
    <cellStyle name="Output 6 11 7 2" xfId="32302" xr:uid="{85BD7D91-AE58-4E01-B1FD-50C29DA94D9F}"/>
    <cellStyle name="Output 6 11 7 3" xfId="32303" xr:uid="{FEBF75AB-A4DC-49B3-A9E9-35BBC507E677}"/>
    <cellStyle name="Output 6 11 8" xfId="32304" xr:uid="{B9DA1177-B697-4FAB-98C4-FDF447B061AD}"/>
    <cellStyle name="Output 6 11 8 2" xfId="32305" xr:uid="{D3358A4C-8352-4160-BB6D-4D6A66D4122D}"/>
    <cellStyle name="Output 6 11 8 3" xfId="32306" xr:uid="{9B41DDFE-E0A7-4DA8-99C0-BEDFD227CD3F}"/>
    <cellStyle name="Output 6 11 9" xfId="32307" xr:uid="{6856ECFF-8A35-48A6-9F51-6F0035A9A0E4}"/>
    <cellStyle name="Output 6 11 9 2" xfId="32308" xr:uid="{D0DD657A-3C59-46AF-B292-6C6EE47DFD01}"/>
    <cellStyle name="Output 6 11 9 3" xfId="32309" xr:uid="{D681A118-AC96-4756-AF01-677DCC341F9F}"/>
    <cellStyle name="Output 6 12" xfId="32310" xr:uid="{03F86CF1-BA18-4945-966A-E495986C1AF4}"/>
    <cellStyle name="Output 6 12 10" xfId="32311" xr:uid="{27865F7D-7FF3-4002-A5DE-E71AB534867F}"/>
    <cellStyle name="Output 6 12 10 2" xfId="32312" xr:uid="{06FA2619-74E8-4DE9-8A58-E26F1243300B}"/>
    <cellStyle name="Output 6 12 11" xfId="32313" xr:uid="{DB779106-B3F2-4AA0-9D27-17447C1AD3A5}"/>
    <cellStyle name="Output 6 12 2" xfId="32314" xr:uid="{4687C925-D134-41FE-9023-873BF6D47894}"/>
    <cellStyle name="Output 6 12 2 2" xfId="32315" xr:uid="{835AB5D0-3E4B-4591-8165-CDF1909CE6E9}"/>
    <cellStyle name="Output 6 12 2 2 2" xfId="32316" xr:uid="{CAA79C52-F114-42BC-B4A6-4227346C3C48}"/>
    <cellStyle name="Output 6 12 2 2 3" xfId="32317" xr:uid="{BE6E571E-5547-44A7-81FB-7FE87D9BF0CE}"/>
    <cellStyle name="Output 6 12 2 3" xfId="32318" xr:uid="{9262035C-6018-4A69-9D84-033EEC4BDBD6}"/>
    <cellStyle name="Output 6 12 2 3 2" xfId="32319" xr:uid="{E21E0993-9E9F-4AB9-868E-9EA03AFA1985}"/>
    <cellStyle name="Output 6 12 2 4" xfId="32320" xr:uid="{E7A832C4-1DB3-45AD-BFE9-DC2A898A87A1}"/>
    <cellStyle name="Output 6 12 2 5" xfId="32321" xr:uid="{78DD94EE-A825-4670-A8EF-75383602D2F7}"/>
    <cellStyle name="Output 6 12 3" xfId="32322" xr:uid="{B7F52810-562B-4CB4-B8DA-EAB3C5DB911F}"/>
    <cellStyle name="Output 6 12 3 2" xfId="32323" xr:uid="{DC534F2B-0E35-4985-AE41-78DF7ADE8E9F}"/>
    <cellStyle name="Output 6 12 3 3" xfId="32324" xr:uid="{85D42379-54FE-477F-B29D-34ED5825476F}"/>
    <cellStyle name="Output 6 12 4" xfId="32325" xr:uid="{7E5DEBC5-F17F-48A1-8714-B351255FF4E8}"/>
    <cellStyle name="Output 6 12 4 2" xfId="32326" xr:uid="{00FD5CCD-8A00-4885-9515-9274B53EC5CA}"/>
    <cellStyle name="Output 6 12 4 3" xfId="32327" xr:uid="{DBA43A0F-B865-40F0-B878-76BBF5636262}"/>
    <cellStyle name="Output 6 12 5" xfId="32328" xr:uid="{D909E2BC-685F-424F-B0BB-6886C30E17A0}"/>
    <cellStyle name="Output 6 12 5 2" xfId="32329" xr:uid="{6B31813C-3BF0-43B0-B214-B5355F4CF206}"/>
    <cellStyle name="Output 6 12 5 3" xfId="32330" xr:uid="{830B5E33-9BF0-4F1D-B1B7-E03B75AF7339}"/>
    <cellStyle name="Output 6 12 6" xfId="32331" xr:uid="{8E25E53F-5A7F-4214-809B-E21F01C9C343}"/>
    <cellStyle name="Output 6 12 6 2" xfId="32332" xr:uid="{5D644F3C-9C7B-42B3-98AE-484F9518F6BF}"/>
    <cellStyle name="Output 6 12 6 3" xfId="32333" xr:uid="{DCE1AEA0-D682-4A08-9091-A529B95FA501}"/>
    <cellStyle name="Output 6 12 7" xfId="32334" xr:uid="{C53E3D26-7FFA-4007-AFE8-CD6E541EB9BC}"/>
    <cellStyle name="Output 6 12 7 2" xfId="32335" xr:uid="{D24069DA-6504-4241-A57A-AA1BAA2E856C}"/>
    <cellStyle name="Output 6 12 7 3" xfId="32336" xr:uid="{44ED6D0D-467A-46FD-9B56-D1055BCD0069}"/>
    <cellStyle name="Output 6 12 8" xfId="32337" xr:uid="{24B0B0A7-3B19-471C-BE5D-C52F31E4409C}"/>
    <cellStyle name="Output 6 12 8 2" xfId="32338" xr:uid="{F950860F-E88E-484C-909B-55F0CB5CA2CB}"/>
    <cellStyle name="Output 6 12 8 3" xfId="32339" xr:uid="{604EF4DD-286C-45B5-93B3-C31E7090B55A}"/>
    <cellStyle name="Output 6 12 9" xfId="32340" xr:uid="{2C9EA1CB-9C4C-4697-B646-2FB3851A3ACE}"/>
    <cellStyle name="Output 6 12 9 2" xfId="32341" xr:uid="{CF926788-F72E-44BB-8BCB-185586C8661C}"/>
    <cellStyle name="Output 6 12 9 3" xfId="32342" xr:uid="{E5283424-1FDE-4819-8E7C-24445F70CFD1}"/>
    <cellStyle name="Output 6 13" xfId="32343" xr:uid="{8D5CCF64-EE84-4E55-BCAF-605A8B74F54F}"/>
    <cellStyle name="Output 6 13 2" xfId="32344" xr:uid="{FC3FA1A4-40D2-447D-A9E6-0B120B7CBE15}"/>
    <cellStyle name="Output 6 13 2 2" xfId="32345" xr:uid="{95B3AEF2-3E92-4A01-BBC1-3BB45414A07B}"/>
    <cellStyle name="Output 6 13 2 3" xfId="32346" xr:uid="{FC35AA9C-5894-4419-BB56-989CEA4124EE}"/>
    <cellStyle name="Output 6 13 2 4" xfId="32347" xr:uid="{4B437FAE-CA08-48D0-925F-55B1D912684D}"/>
    <cellStyle name="Output 6 13 3" xfId="32348" xr:uid="{C3A576D2-2EF3-43EC-ABF5-BFDF4EFB0B31}"/>
    <cellStyle name="Output 6 13 3 2" xfId="32349" xr:uid="{7F06B5ED-EE7A-4765-BFBB-8F60301183B4}"/>
    <cellStyle name="Output 6 13 4" xfId="32350" xr:uid="{B2A8E60E-A11C-4E6F-BD3E-E182CEA91F23}"/>
    <cellStyle name="Output 6 13 5" xfId="32351" xr:uid="{EA76F65B-1805-4DE3-894B-9B82A7A82D91}"/>
    <cellStyle name="Output 6 14" xfId="32352" xr:uid="{59C03325-76E0-462D-B7C2-3E33DD0FFD5B}"/>
    <cellStyle name="Output 6 14 2" xfId="32353" xr:uid="{D5FBCAA8-BB19-46CB-B3AE-5725CD6BA8A7}"/>
    <cellStyle name="Output 6 14 2 2" xfId="32354" xr:uid="{2510F3F1-895E-435C-9888-E577F082DE25}"/>
    <cellStyle name="Output 6 14 2 3" xfId="32355" xr:uid="{4FD2DD10-01FB-42CD-8B67-953A6D656227}"/>
    <cellStyle name="Output 6 14 3" xfId="32356" xr:uid="{9C903922-F770-4220-BCFD-A2225BED8452}"/>
    <cellStyle name="Output 6 14 4" xfId="32357" xr:uid="{0D59A498-154D-4BFD-83AB-626975F2FE2F}"/>
    <cellStyle name="Output 6 14 5" xfId="32358" xr:uid="{38859DF8-7E5E-4907-963B-E7C8D29AF0F8}"/>
    <cellStyle name="Output 6 15" xfId="32359" xr:uid="{33E79E90-E14B-4A06-967F-BBBFCF8D82AA}"/>
    <cellStyle name="Output 6 15 2" xfId="32360" xr:uid="{2AFBB203-5453-4A8F-8939-E072FC0C163C}"/>
    <cellStyle name="Output 6 15 2 2" xfId="32361" xr:uid="{7247CAFA-6944-4260-80DE-E9D09912DBBE}"/>
    <cellStyle name="Output 6 15 2 3" xfId="32362" xr:uid="{AE97DFF9-467D-4066-8590-E1725D7E431E}"/>
    <cellStyle name="Output 6 15 3" xfId="32363" xr:uid="{EC503DD3-7C48-49AB-802E-983EC5FFEF79}"/>
    <cellStyle name="Output 6 15 4" xfId="32364" xr:uid="{CB7994B0-D113-4E4E-B70F-D6AF64566BFE}"/>
    <cellStyle name="Output 6 16" xfId="32365" xr:uid="{803F16BB-A05E-437B-A512-A864615D994B}"/>
    <cellStyle name="Output 6 16 2" xfId="32366" xr:uid="{D4703E2A-0EFD-4355-87E5-F439CD41B4D4}"/>
    <cellStyle name="Output 6 16 3" xfId="32367" xr:uid="{E8EF72FA-46B7-45CB-B75A-36D71B8D8B3E}"/>
    <cellStyle name="Output 6 17" xfId="32368" xr:uid="{BA1EE7EC-C3A4-45D9-8B55-349DCB0844E1}"/>
    <cellStyle name="Output 6 17 2" xfId="32369" xr:uid="{6A4D1529-120E-4E3B-AF71-B159EE5E5BAD}"/>
    <cellStyle name="Output 6 17 3" xfId="32370" xr:uid="{71F44136-3C40-4AB0-B27C-0E2EC442860A}"/>
    <cellStyle name="Output 6 18" xfId="32371" xr:uid="{3E918E4E-A55A-4F29-8ED0-1CFF57DA23A7}"/>
    <cellStyle name="Output 6 18 2" xfId="32372" xr:uid="{0CD8A62C-558D-48B1-9A41-0948FCF985BA}"/>
    <cellStyle name="Output 6 18 3" xfId="32373" xr:uid="{F7EB7A9F-1CF3-4F38-8E91-07BF852FFB19}"/>
    <cellStyle name="Output 6 19" xfId="32374" xr:uid="{F9A732A3-1BEE-4784-9A1E-647EE9098BDF}"/>
    <cellStyle name="Output 6 19 2" xfId="32375" xr:uid="{D0E9CD6C-D86C-43D9-B77D-9575426B56A8}"/>
    <cellStyle name="Output 6 19 3" xfId="32376" xr:uid="{896AF710-3F9D-4003-89F6-672EBA6CF94D}"/>
    <cellStyle name="Output 6 2" xfId="32377" xr:uid="{28F60E34-18CD-4234-8020-BD9305653F73}"/>
    <cellStyle name="Output 6 2 10" xfId="32378" xr:uid="{13AB008E-8580-44EC-9A7F-F97781A8514A}"/>
    <cellStyle name="Output 6 2 10 2" xfId="32379" xr:uid="{F03885D9-87D7-4F94-81C8-176F85672D90}"/>
    <cellStyle name="Output 6 2 10 3" xfId="32380" xr:uid="{188422C6-6C4A-464E-AB15-47037408D7BC}"/>
    <cellStyle name="Output 6 2 11" xfId="32381" xr:uid="{744A62E3-EDCC-4439-B2B9-7BE13AAD168B}"/>
    <cellStyle name="Output 6 2 11 2" xfId="32382" xr:uid="{2D22BA26-7036-436B-A67D-4F65CF44141D}"/>
    <cellStyle name="Output 6 2 12" xfId="32383" xr:uid="{20BC236D-98B3-4E54-A9F6-68CABA739DF9}"/>
    <cellStyle name="Output 6 2 13" xfId="32384" xr:uid="{E04BEA6A-A3D9-4FA1-A687-9C6F6BE1EC4A}"/>
    <cellStyle name="Output 6 2 2" xfId="32385" xr:uid="{6493A50B-B0E2-4CA3-89B5-6CAFFD7D1CBF}"/>
    <cellStyle name="Output 6 2 2 10" xfId="32386" xr:uid="{86677F9B-73B1-4EC0-9904-7FE8B6F786D4}"/>
    <cellStyle name="Output 6 2 2 10 2" xfId="32387" xr:uid="{86EF1826-FEF8-4DF0-B236-4ADEE7AC8652}"/>
    <cellStyle name="Output 6 2 2 11" xfId="32388" xr:uid="{26426051-4665-49D7-9568-55D12EC93334}"/>
    <cellStyle name="Output 6 2 2 2" xfId="32389" xr:uid="{5C0FD52A-6BF7-448D-B5D2-2AD76E6B9B63}"/>
    <cellStyle name="Output 6 2 2 2 2" xfId="32390" xr:uid="{03DFD537-8184-4C9E-BE1F-DF290CF0B13D}"/>
    <cellStyle name="Output 6 2 2 2 2 2" xfId="32391" xr:uid="{4A4C7233-0CD8-40ED-899E-29BBF169651A}"/>
    <cellStyle name="Output 6 2 2 2 2 3" xfId="32392" xr:uid="{4437D514-5BCF-4739-A769-281776FDD728}"/>
    <cellStyle name="Output 6 2 2 2 3" xfId="32393" xr:uid="{0065A334-F26E-4C02-8DA7-BDF592C236F3}"/>
    <cellStyle name="Output 6 2 2 2 3 2" xfId="32394" xr:uid="{991A5EF5-4E79-4DEB-9CFB-DAEDA7A5F842}"/>
    <cellStyle name="Output 6 2 2 2 4" xfId="32395" xr:uid="{D0ABA9EE-824E-4EB6-A822-14289ACE176F}"/>
    <cellStyle name="Output 6 2 2 2 5" xfId="32396" xr:uid="{54B37120-3D1A-4122-9C56-836CEC25D03D}"/>
    <cellStyle name="Output 6 2 2 3" xfId="32397" xr:uid="{F7000BD8-2DFF-4C1D-B8FE-D41BAE5CE8A8}"/>
    <cellStyle name="Output 6 2 2 3 2" xfId="32398" xr:uid="{ED27C126-8F09-4D18-96F2-FF6B3C43A82B}"/>
    <cellStyle name="Output 6 2 2 3 3" xfId="32399" xr:uid="{C277F6FA-8B94-4566-9F7C-50F39FD42B60}"/>
    <cellStyle name="Output 6 2 2 4" xfId="32400" xr:uid="{CF44E4D9-A7C1-44B8-BF8F-1DD0AB2831B8}"/>
    <cellStyle name="Output 6 2 2 4 2" xfId="32401" xr:uid="{5E20120F-1F66-43C6-BD03-B5F033EFF37E}"/>
    <cellStyle name="Output 6 2 2 4 3" xfId="32402" xr:uid="{A0E2367D-7950-4309-9CDE-ED1398E40338}"/>
    <cellStyle name="Output 6 2 2 5" xfId="32403" xr:uid="{D50FE0DF-A77D-4A4E-B013-EFB540C3956B}"/>
    <cellStyle name="Output 6 2 2 5 2" xfId="32404" xr:uid="{9874D1EE-5BAE-438F-8379-883BCC7854A2}"/>
    <cellStyle name="Output 6 2 2 5 3" xfId="32405" xr:uid="{B029AC6B-D70F-4246-9D9C-E5958D73F253}"/>
    <cellStyle name="Output 6 2 2 6" xfId="32406" xr:uid="{11F87084-7FFF-40F2-93C1-C58EBCD60228}"/>
    <cellStyle name="Output 6 2 2 6 2" xfId="32407" xr:uid="{CD771EB1-6172-4D4B-B47A-151CB2C3A750}"/>
    <cellStyle name="Output 6 2 2 6 3" xfId="32408" xr:uid="{68BEE591-BD83-44AD-89D1-797836336C5F}"/>
    <cellStyle name="Output 6 2 2 7" xfId="32409" xr:uid="{AE415AE9-B752-4FED-AA7A-77E08C016036}"/>
    <cellStyle name="Output 6 2 2 7 2" xfId="32410" xr:uid="{6D084E22-A077-4051-A88C-F8E50FE8AAEF}"/>
    <cellStyle name="Output 6 2 2 7 3" xfId="32411" xr:uid="{0B8BF3A8-F838-4D2F-842F-E54341853AFF}"/>
    <cellStyle name="Output 6 2 2 8" xfId="32412" xr:uid="{5164A411-C1D9-4695-856D-A9C1652380B9}"/>
    <cellStyle name="Output 6 2 2 8 2" xfId="32413" xr:uid="{A4A83CB7-E6AF-4698-B723-15BFA3DA7FEF}"/>
    <cellStyle name="Output 6 2 2 8 3" xfId="32414" xr:uid="{F066F140-2FFF-4053-A034-F7E2B51CCA64}"/>
    <cellStyle name="Output 6 2 2 9" xfId="32415" xr:uid="{9FE70EC4-2E3E-4C31-8F15-CACF0C9BDA88}"/>
    <cellStyle name="Output 6 2 2 9 2" xfId="32416" xr:uid="{D68B1EE8-286E-43B1-AB17-EB249308594F}"/>
    <cellStyle name="Output 6 2 2 9 3" xfId="32417" xr:uid="{17A58B6C-8DC1-4369-9D37-2BCBC10AA460}"/>
    <cellStyle name="Output 6 2 3" xfId="32418" xr:uid="{21592799-9D6C-4B3C-A289-94B5EAC71034}"/>
    <cellStyle name="Output 6 2 3 2" xfId="32419" xr:uid="{222D2E3F-6D1B-4927-971E-C6482E5321C1}"/>
    <cellStyle name="Output 6 2 3 2 2" xfId="32420" xr:uid="{F4EF74D8-512A-487B-8658-F783683ABFDF}"/>
    <cellStyle name="Output 6 2 3 2 3" xfId="32421" xr:uid="{B4285C20-BD31-4676-AC6D-A381BCE0319E}"/>
    <cellStyle name="Output 6 2 3 2 4" xfId="32422" xr:uid="{C4E74E64-70DA-4149-9F6C-3B255D2871DD}"/>
    <cellStyle name="Output 6 2 3 3" xfId="32423" xr:uid="{52988E22-6EC8-48CD-BB71-47147AC701F6}"/>
    <cellStyle name="Output 6 2 3 3 2" xfId="32424" xr:uid="{092CF6B2-E1D0-4F60-96A7-5B4B2D3E0F75}"/>
    <cellStyle name="Output 6 2 3 4" xfId="32425" xr:uid="{63F97CD2-DAE4-4ED6-B03F-EA8086B698F5}"/>
    <cellStyle name="Output 6 2 3 5" xfId="32426" xr:uid="{6FCD4087-2E20-49DA-8A61-EAA66C5418C4}"/>
    <cellStyle name="Output 6 2 4" xfId="32427" xr:uid="{393B63BB-1D00-4291-91E2-045B82B16FA8}"/>
    <cellStyle name="Output 6 2 4 2" xfId="32428" xr:uid="{FC810D0B-E3E8-4097-B5DB-8E03F1554300}"/>
    <cellStyle name="Output 6 2 4 2 2" xfId="32429" xr:uid="{F860BC77-20FD-46C4-9EDC-0C54AB9FB356}"/>
    <cellStyle name="Output 6 2 4 2 3" xfId="32430" xr:uid="{639FF234-5B1E-4BEA-8F0A-150B3F680DDD}"/>
    <cellStyle name="Output 6 2 4 3" xfId="32431" xr:uid="{2F0FA5E7-2864-4905-9DE1-1B5261E67E06}"/>
    <cellStyle name="Output 6 2 4 4" xfId="32432" xr:uid="{48593B70-C82C-4833-B3DA-109A47C3359A}"/>
    <cellStyle name="Output 6 2 4 5" xfId="32433" xr:uid="{14D3EB16-650B-4929-8EF6-C63A31F55FD5}"/>
    <cellStyle name="Output 6 2 5" xfId="32434" xr:uid="{4375C9D9-F54F-4FAA-B6E9-E9B1F1510A89}"/>
    <cellStyle name="Output 6 2 5 2" xfId="32435" xr:uid="{199DE9E4-D79D-461C-AEC1-07B5BBAC02C7}"/>
    <cellStyle name="Output 6 2 5 2 2" xfId="32436" xr:uid="{FB2D3484-85CB-4116-A01F-94F71E4D690A}"/>
    <cellStyle name="Output 6 2 5 2 3" xfId="32437" xr:uid="{FB13582F-068F-418A-B98B-297EEFD34274}"/>
    <cellStyle name="Output 6 2 5 3" xfId="32438" xr:uid="{2BE39DAC-F10C-469E-95B8-EBA172FAA00A}"/>
    <cellStyle name="Output 6 2 5 4" xfId="32439" xr:uid="{A32C2F5F-3D6D-4B8A-8068-04E564A0A02E}"/>
    <cellStyle name="Output 6 2 6" xfId="32440" xr:uid="{83BC9691-1894-448B-871E-41D631F38ECD}"/>
    <cellStyle name="Output 6 2 6 2" xfId="32441" xr:uid="{43C34A4B-58ED-4944-B8F4-CF6F8ECF0173}"/>
    <cellStyle name="Output 6 2 6 3" xfId="32442" xr:uid="{EEBF64F9-ADF8-420D-BB97-432907725B97}"/>
    <cellStyle name="Output 6 2 7" xfId="32443" xr:uid="{E5EBA2F0-1C3E-45EE-8DAD-FB303548E221}"/>
    <cellStyle name="Output 6 2 7 2" xfId="32444" xr:uid="{C986B934-109B-40B4-BE80-FD92AC704C43}"/>
    <cellStyle name="Output 6 2 7 3" xfId="32445" xr:uid="{91385425-8AD6-408E-B209-2CF120913E35}"/>
    <cellStyle name="Output 6 2 8" xfId="32446" xr:uid="{73D03EC9-0AB0-4081-9387-C3F40CB1E179}"/>
    <cellStyle name="Output 6 2 8 2" xfId="32447" xr:uid="{6199FDE3-E119-42E3-9053-D4974CC7A52D}"/>
    <cellStyle name="Output 6 2 8 3" xfId="32448" xr:uid="{F6FA5E78-2ED0-4E9B-A9CE-7A8210B1626C}"/>
    <cellStyle name="Output 6 2 9" xfId="32449" xr:uid="{5BFF672D-2F33-4FF9-AF90-C79DA03BCD3A}"/>
    <cellStyle name="Output 6 2 9 2" xfId="32450" xr:uid="{22457E8F-7F0D-40EC-951A-DF6681573B14}"/>
    <cellStyle name="Output 6 2 9 3" xfId="32451" xr:uid="{E04B92FF-6DD7-48E9-B89A-EE95160AF1CB}"/>
    <cellStyle name="Output 6 20" xfId="32452" xr:uid="{EC8392E5-43C9-43AB-9E7C-A05364851074}"/>
    <cellStyle name="Output 6 20 2" xfId="32453" xr:uid="{6CF5EDE8-592E-498E-965B-7E26C1E9A0E2}"/>
    <cellStyle name="Output 6 20 3" xfId="32454" xr:uid="{518C63DF-8857-4C57-B12B-0AC848CF3767}"/>
    <cellStyle name="Output 6 21" xfId="32455" xr:uid="{16DDD6E3-290D-4281-B4F6-ECF0C1741D6E}"/>
    <cellStyle name="Output 6 21 2" xfId="32456" xr:uid="{6826C5EF-D165-4272-B3AD-37D549D0713C}"/>
    <cellStyle name="Output 6 22" xfId="32457" xr:uid="{C97383B6-C9E4-445D-994C-C1AC6140D314}"/>
    <cellStyle name="Output 6 23" xfId="32458" xr:uid="{DD5F2B04-224B-4F79-ABDC-43EB312A5E47}"/>
    <cellStyle name="Output 6 3" xfId="32459" xr:uid="{782F7482-4D8E-4AB2-9C15-4E207BDFADB2}"/>
    <cellStyle name="Output 6 3 10" xfId="32460" xr:uid="{40078F8D-5450-4C9A-8D7A-AC5B79E01252}"/>
    <cellStyle name="Output 6 3 10 2" xfId="32461" xr:uid="{186BF7DA-764E-4A81-8062-252D53C53D20}"/>
    <cellStyle name="Output 6 3 10 3" xfId="32462" xr:uid="{6AC5554F-8108-4682-A6A7-BAB8BAB2BB2E}"/>
    <cellStyle name="Output 6 3 11" xfId="32463" xr:uid="{86D9BE1E-28C5-4D69-8A91-A015CE899167}"/>
    <cellStyle name="Output 6 3 11 2" xfId="32464" xr:uid="{B5636D0A-45B8-45D7-ACCC-4B3A0CF7229B}"/>
    <cellStyle name="Output 6 3 12" xfId="32465" xr:uid="{A9B971BA-0A27-4E37-9B1E-F0E6EEAC0110}"/>
    <cellStyle name="Output 6 3 2" xfId="32466" xr:uid="{E5154F43-5FBA-4FF4-A5ED-74D0B8B13FEB}"/>
    <cellStyle name="Output 6 3 2 10" xfId="32467" xr:uid="{0A42E9CA-DBDB-48C6-87FE-7F45A71EF903}"/>
    <cellStyle name="Output 6 3 2 10 2" xfId="32468" xr:uid="{CE364209-68AD-4609-B89B-8FBBF77A8DCC}"/>
    <cellStyle name="Output 6 3 2 11" xfId="32469" xr:uid="{22680252-6D9F-4DEA-A18C-4A2FC02DB83B}"/>
    <cellStyle name="Output 6 3 2 2" xfId="32470" xr:uid="{66557B54-3D11-469D-9B3C-1B9EFBAB9DDC}"/>
    <cellStyle name="Output 6 3 2 2 2" xfId="32471" xr:uid="{685D4E1F-8DB4-460D-9E56-B68591889BFD}"/>
    <cellStyle name="Output 6 3 2 2 2 2" xfId="32472" xr:uid="{5BFCAE68-16CB-4B20-A996-BD6C2D01CCD7}"/>
    <cellStyle name="Output 6 3 2 2 2 3" xfId="32473" xr:uid="{9544A26A-A172-4735-8C50-7E062EF213C9}"/>
    <cellStyle name="Output 6 3 2 2 3" xfId="32474" xr:uid="{3E1C9C8F-DB83-4B87-B941-43E70307E0D9}"/>
    <cellStyle name="Output 6 3 2 2 3 2" xfId="32475" xr:uid="{8D544FD8-8E60-4AA4-934F-11F876FB3E03}"/>
    <cellStyle name="Output 6 3 2 2 4" xfId="32476" xr:uid="{8FA82B12-0CA7-4C58-9133-C04F07118CA7}"/>
    <cellStyle name="Output 6 3 2 2 5" xfId="32477" xr:uid="{A628B72D-BB8F-48C7-93EE-D9C4BE7AEF4D}"/>
    <cellStyle name="Output 6 3 2 3" xfId="32478" xr:uid="{E325A1A7-1005-473D-B91D-39A91EB0169D}"/>
    <cellStyle name="Output 6 3 2 3 2" xfId="32479" xr:uid="{87932DCE-F6B8-4C0B-9DEC-29EF98CB91C6}"/>
    <cellStyle name="Output 6 3 2 3 3" xfId="32480" xr:uid="{C59F5D43-845F-4497-98A0-9224856AF83C}"/>
    <cellStyle name="Output 6 3 2 4" xfId="32481" xr:uid="{9D79708E-EC0E-45E9-B551-64B96DBE484F}"/>
    <cellStyle name="Output 6 3 2 4 2" xfId="32482" xr:uid="{8DA0AC0A-F2F0-49D7-9C18-4A5D3ED2396B}"/>
    <cellStyle name="Output 6 3 2 4 3" xfId="32483" xr:uid="{CCE12A01-E2A0-4EB9-91DC-2D85EBBE8072}"/>
    <cellStyle name="Output 6 3 2 5" xfId="32484" xr:uid="{8D176606-1791-4C3F-93A7-DC6184BC0727}"/>
    <cellStyle name="Output 6 3 2 5 2" xfId="32485" xr:uid="{CB06AD3D-7165-4D76-AFCA-5B3D261C5C66}"/>
    <cellStyle name="Output 6 3 2 5 3" xfId="32486" xr:uid="{DD7F912E-FB03-436C-BC48-6946CE228815}"/>
    <cellStyle name="Output 6 3 2 6" xfId="32487" xr:uid="{35A91D3D-DC3B-4DCD-A239-6BC7DA5CBAA1}"/>
    <cellStyle name="Output 6 3 2 6 2" xfId="32488" xr:uid="{339B4090-CF9D-4534-9448-7C232D1B8AF5}"/>
    <cellStyle name="Output 6 3 2 6 3" xfId="32489" xr:uid="{FB0C4F28-3860-44DD-B333-FFCAA62AEAD5}"/>
    <cellStyle name="Output 6 3 2 7" xfId="32490" xr:uid="{C8177B23-0C5A-4BF4-9DDA-89A1D3274B31}"/>
    <cellStyle name="Output 6 3 2 7 2" xfId="32491" xr:uid="{740A4399-C3D1-40EA-82E6-73096286B359}"/>
    <cellStyle name="Output 6 3 2 7 3" xfId="32492" xr:uid="{F8388F4E-8EEE-4ECC-8DC6-92E6843EB9EF}"/>
    <cellStyle name="Output 6 3 2 8" xfId="32493" xr:uid="{21BC1740-220E-4D39-8B8A-88883BEA9B0F}"/>
    <cellStyle name="Output 6 3 2 8 2" xfId="32494" xr:uid="{BFDCED8D-F002-49E9-9A92-6CD4AA088C74}"/>
    <cellStyle name="Output 6 3 2 8 3" xfId="32495" xr:uid="{5C5F4AAD-032E-4038-B87E-54E867BC9473}"/>
    <cellStyle name="Output 6 3 2 9" xfId="32496" xr:uid="{F4FA7071-1090-42BD-828C-E8474C05962D}"/>
    <cellStyle name="Output 6 3 2 9 2" xfId="32497" xr:uid="{71E6DC32-B6C1-43C4-8E34-3DE3525E25F0}"/>
    <cellStyle name="Output 6 3 2 9 3" xfId="32498" xr:uid="{0D9443FE-4A8C-4A2E-9CE0-A19165800F58}"/>
    <cellStyle name="Output 6 3 3" xfId="32499" xr:uid="{4242613E-C926-4453-918A-C7A7EB3BC72D}"/>
    <cellStyle name="Output 6 3 3 2" xfId="32500" xr:uid="{BDA5C351-C6E6-4EC9-A117-94B945A86B6A}"/>
    <cellStyle name="Output 6 3 3 2 2" xfId="32501" xr:uid="{F2D572D3-11EB-411D-B486-B17AF5B9CE49}"/>
    <cellStyle name="Output 6 3 3 2 3" xfId="32502" xr:uid="{D5EF3CB8-7244-4ED1-8BEA-355246293A4D}"/>
    <cellStyle name="Output 6 3 3 2 4" xfId="32503" xr:uid="{0863B46F-90D4-402A-B4A3-08A2C6C0DA16}"/>
    <cellStyle name="Output 6 3 3 3" xfId="32504" xr:uid="{50A4B7A6-00CA-453B-9A0A-7FDF51570864}"/>
    <cellStyle name="Output 6 3 3 3 2" xfId="32505" xr:uid="{7E0F817D-40BF-45A7-9967-A9C7BF060FCD}"/>
    <cellStyle name="Output 6 3 3 4" xfId="32506" xr:uid="{0D6C389F-1A41-4557-AD93-757623D8E9E3}"/>
    <cellStyle name="Output 6 3 3 5" xfId="32507" xr:uid="{4ACCC094-2B57-4F60-8990-EB3E6AC3A771}"/>
    <cellStyle name="Output 6 3 4" xfId="32508" xr:uid="{A885B3D0-3E8A-44AE-89D3-B0FCC73F567A}"/>
    <cellStyle name="Output 6 3 4 2" xfId="32509" xr:uid="{74050574-DD5A-4F82-AF24-36A2D1D7F7A8}"/>
    <cellStyle name="Output 6 3 4 2 2" xfId="32510" xr:uid="{20DD226A-BEB2-45CB-8EFC-75271296A33E}"/>
    <cellStyle name="Output 6 3 4 2 3" xfId="32511" xr:uid="{659036E0-332D-45C3-AFC2-5C790AD8432C}"/>
    <cellStyle name="Output 6 3 4 3" xfId="32512" xr:uid="{7C4EB007-4A25-4B72-B318-73D6BB732790}"/>
    <cellStyle name="Output 6 3 4 4" xfId="32513" xr:uid="{217FB947-BE64-4650-8617-D22166347796}"/>
    <cellStyle name="Output 6 3 4 5" xfId="32514" xr:uid="{AD3FE82D-46CC-4ADC-B2CA-B9ACF78B7E7E}"/>
    <cellStyle name="Output 6 3 5" xfId="32515" xr:uid="{05D86993-D2BF-4072-BD86-B11949492073}"/>
    <cellStyle name="Output 6 3 5 2" xfId="32516" xr:uid="{3617B03B-250C-406E-8918-27687E24519A}"/>
    <cellStyle name="Output 6 3 5 2 2" xfId="32517" xr:uid="{BDB2BCE7-72E5-467B-84A0-19EDBEB4283A}"/>
    <cellStyle name="Output 6 3 5 2 3" xfId="32518" xr:uid="{8522BC4E-C6A4-4158-BE5D-929A40DA0991}"/>
    <cellStyle name="Output 6 3 5 3" xfId="32519" xr:uid="{5FDCA7EA-587D-4FD2-B8F8-900D73795D51}"/>
    <cellStyle name="Output 6 3 5 4" xfId="32520" xr:uid="{DBEF0609-F389-46AF-9E30-F6111D6A9E29}"/>
    <cellStyle name="Output 6 3 6" xfId="32521" xr:uid="{0534BD28-F7A1-4132-9294-D3ECA83D99C2}"/>
    <cellStyle name="Output 6 3 6 2" xfId="32522" xr:uid="{4CF51826-C140-47FF-BD85-2AFA43485ADE}"/>
    <cellStyle name="Output 6 3 6 3" xfId="32523" xr:uid="{A535F72A-9763-4C0C-9E9F-32318F910068}"/>
    <cellStyle name="Output 6 3 7" xfId="32524" xr:uid="{ABDE9D5A-84F2-4586-A276-AE76D350FDC1}"/>
    <cellStyle name="Output 6 3 7 2" xfId="32525" xr:uid="{82166F34-2C8F-4055-85DD-C61756A56445}"/>
    <cellStyle name="Output 6 3 7 3" xfId="32526" xr:uid="{04BCCD7B-E21A-4FCA-8F10-B48711AC4673}"/>
    <cellStyle name="Output 6 3 8" xfId="32527" xr:uid="{0BF665A9-1222-4EE1-B462-D789EDE8D905}"/>
    <cellStyle name="Output 6 3 8 2" xfId="32528" xr:uid="{43DF88DF-2884-4E8F-A38E-3733EE91AF30}"/>
    <cellStyle name="Output 6 3 8 3" xfId="32529" xr:uid="{09C101F7-1154-4CAA-8B69-D5C8AE25B8EB}"/>
    <cellStyle name="Output 6 3 9" xfId="32530" xr:uid="{33619AE8-5BEB-46A3-B27A-A1E7B6ED8376}"/>
    <cellStyle name="Output 6 3 9 2" xfId="32531" xr:uid="{E20DC7C3-6AC6-4313-A9DF-263BAD328042}"/>
    <cellStyle name="Output 6 3 9 3" xfId="32532" xr:uid="{2A8E752A-B02A-4C48-BB73-D2BE8DACEA9A}"/>
    <cellStyle name="Output 6 4" xfId="32533" xr:uid="{CF96DA32-F220-4400-8AF0-EFBFEC7B3E22}"/>
    <cellStyle name="Output 6 4 10" xfId="32534" xr:uid="{A0B76AA2-1996-4145-B0F2-F784A7C08432}"/>
    <cellStyle name="Output 6 4 10 2" xfId="32535" xr:uid="{A5DC6E61-8BF2-46A6-AC7E-F9991A9E4F8F}"/>
    <cellStyle name="Output 6 4 10 3" xfId="32536" xr:uid="{F22D336E-65EC-444C-AB6A-EC7B66B663CF}"/>
    <cellStyle name="Output 6 4 11" xfId="32537" xr:uid="{34D00AB0-84A4-44D2-AC85-3B3EE8967597}"/>
    <cellStyle name="Output 6 4 11 2" xfId="32538" xr:uid="{A6969EBB-5190-4053-9C0A-A7FCD449A35B}"/>
    <cellStyle name="Output 6 4 12" xfId="32539" xr:uid="{D40BE89F-F7F8-4EAA-BD67-8C7E94A4E5A6}"/>
    <cellStyle name="Output 6 4 2" xfId="32540" xr:uid="{7A5682DD-2BDE-4BCF-9680-C2A68082FA70}"/>
    <cellStyle name="Output 6 4 2 10" xfId="32541" xr:uid="{74360ABD-F862-4021-B669-B6190207DFCE}"/>
    <cellStyle name="Output 6 4 2 10 2" xfId="32542" xr:uid="{F3AEB82A-B503-4AF4-8B89-76BFCAE0CA19}"/>
    <cellStyle name="Output 6 4 2 11" xfId="32543" xr:uid="{757B19C4-BE1E-4B18-9137-2961943D57F3}"/>
    <cellStyle name="Output 6 4 2 2" xfId="32544" xr:uid="{364B3DDC-E899-4DB1-B71A-22312EFE085E}"/>
    <cellStyle name="Output 6 4 2 2 2" xfId="32545" xr:uid="{C8C07DEC-1A70-42CB-B10C-A38634B0F402}"/>
    <cellStyle name="Output 6 4 2 2 2 2" xfId="32546" xr:uid="{B3CA71E7-48DB-4D00-ACE8-A0BA64579116}"/>
    <cellStyle name="Output 6 4 2 2 2 3" xfId="32547" xr:uid="{5AC9D10A-BE6C-4444-A713-2C2A19D64337}"/>
    <cellStyle name="Output 6 4 2 2 3" xfId="32548" xr:uid="{DE85A1D5-B1E9-4FB5-9DB4-175625F61838}"/>
    <cellStyle name="Output 6 4 2 2 3 2" xfId="32549" xr:uid="{7051E17C-68BC-4EAF-94BE-C55C64ED3BA4}"/>
    <cellStyle name="Output 6 4 2 2 4" xfId="32550" xr:uid="{DD4BE087-7419-4A43-82EF-95CE044BCCF7}"/>
    <cellStyle name="Output 6 4 2 2 5" xfId="32551" xr:uid="{7D5F1461-B90C-4091-B22B-5629642A8CA3}"/>
    <cellStyle name="Output 6 4 2 3" xfId="32552" xr:uid="{2FF3424D-68E8-4435-B282-3C579894314E}"/>
    <cellStyle name="Output 6 4 2 3 2" xfId="32553" xr:uid="{EC2641CF-BC1F-447D-A7B4-11CC16B3CCC6}"/>
    <cellStyle name="Output 6 4 2 3 3" xfId="32554" xr:uid="{274F1F47-E969-4ADB-8F5A-9937CE469A4C}"/>
    <cellStyle name="Output 6 4 2 4" xfId="32555" xr:uid="{79EC397F-21A5-4750-AC3A-A344E32662FF}"/>
    <cellStyle name="Output 6 4 2 4 2" xfId="32556" xr:uid="{33B7C114-5FD6-4BB4-9211-561DD39BC9EE}"/>
    <cellStyle name="Output 6 4 2 4 3" xfId="32557" xr:uid="{1B5CE24B-BE93-4F03-8EF5-84C7AC61FC12}"/>
    <cellStyle name="Output 6 4 2 5" xfId="32558" xr:uid="{CF5AF506-B285-4739-B4EF-1A3882C25912}"/>
    <cellStyle name="Output 6 4 2 5 2" xfId="32559" xr:uid="{E38947E0-619E-4C37-8205-32BC468AA950}"/>
    <cellStyle name="Output 6 4 2 5 3" xfId="32560" xr:uid="{A9EFD842-6196-45E5-83C7-733D367BB78A}"/>
    <cellStyle name="Output 6 4 2 6" xfId="32561" xr:uid="{1EEB0E07-0AAE-4BE8-946E-6DE9D716B9CD}"/>
    <cellStyle name="Output 6 4 2 6 2" xfId="32562" xr:uid="{87595694-8B4C-4A76-921F-2D2FAE03B471}"/>
    <cellStyle name="Output 6 4 2 6 3" xfId="32563" xr:uid="{85DE476B-8575-442E-A067-8A63D25E4E34}"/>
    <cellStyle name="Output 6 4 2 7" xfId="32564" xr:uid="{E06A2383-BF00-46AA-9DA5-21589ADBC41D}"/>
    <cellStyle name="Output 6 4 2 7 2" xfId="32565" xr:uid="{E0C1EE30-7891-45B1-9C66-BC5284821CB9}"/>
    <cellStyle name="Output 6 4 2 7 3" xfId="32566" xr:uid="{2354E4F4-14DB-48FB-98D2-E1164B4C9454}"/>
    <cellStyle name="Output 6 4 2 8" xfId="32567" xr:uid="{0483BC53-ADF5-4B1C-99D8-C5C2D805126A}"/>
    <cellStyle name="Output 6 4 2 8 2" xfId="32568" xr:uid="{D545B6C1-1556-4451-AF26-0FB97DB3D592}"/>
    <cellStyle name="Output 6 4 2 8 3" xfId="32569" xr:uid="{B0D07F15-749C-42F9-97DE-5EB4F2176159}"/>
    <cellStyle name="Output 6 4 2 9" xfId="32570" xr:uid="{6739B89E-1442-4903-B2E4-5C7264889E32}"/>
    <cellStyle name="Output 6 4 2 9 2" xfId="32571" xr:uid="{C1E8CFBC-985E-46D4-8261-CEC908E568E9}"/>
    <cellStyle name="Output 6 4 2 9 3" xfId="32572" xr:uid="{99A7D7C5-DA68-4F6C-A121-E18DF0AC7DB8}"/>
    <cellStyle name="Output 6 4 3" xfId="32573" xr:uid="{620F2CFF-A9A0-4727-AD12-E2EBEC0CC5FD}"/>
    <cellStyle name="Output 6 4 3 2" xfId="32574" xr:uid="{3D3D07B7-7404-4756-A0C2-48530B7B45DB}"/>
    <cellStyle name="Output 6 4 3 2 2" xfId="32575" xr:uid="{11D5119A-8ECC-4CD5-82FB-A3603BC2AD28}"/>
    <cellStyle name="Output 6 4 3 2 3" xfId="32576" xr:uid="{D42E3543-2291-4501-BDDE-82540F296616}"/>
    <cellStyle name="Output 6 4 3 2 4" xfId="32577" xr:uid="{E3A424D2-392D-48E4-8448-F997D4777CF8}"/>
    <cellStyle name="Output 6 4 3 3" xfId="32578" xr:uid="{AF57813D-809D-47CC-B951-BF5095895C1E}"/>
    <cellStyle name="Output 6 4 3 3 2" xfId="32579" xr:uid="{B6EBE99E-919A-4295-BAFB-C96EF22C7282}"/>
    <cellStyle name="Output 6 4 3 4" xfId="32580" xr:uid="{D08CD6C1-437E-46A3-9254-E3C0BFF586E7}"/>
    <cellStyle name="Output 6 4 3 5" xfId="32581" xr:uid="{FF08A04B-56DF-4381-9109-B21BA0F1EF21}"/>
    <cellStyle name="Output 6 4 4" xfId="32582" xr:uid="{7007BCB3-DEB9-4636-A53E-B6FF62CAFF79}"/>
    <cellStyle name="Output 6 4 4 2" xfId="32583" xr:uid="{07046534-661E-4527-A934-974D616355A3}"/>
    <cellStyle name="Output 6 4 4 2 2" xfId="32584" xr:uid="{EA4E7028-AB68-446A-8DFA-7E6C05525648}"/>
    <cellStyle name="Output 6 4 4 2 3" xfId="32585" xr:uid="{AE9DAE6F-BF4E-42F5-AA02-7CA2AC4FCCF1}"/>
    <cellStyle name="Output 6 4 4 3" xfId="32586" xr:uid="{785FE433-9028-4657-9A44-2B97C86939E1}"/>
    <cellStyle name="Output 6 4 4 4" xfId="32587" xr:uid="{5904B9D0-75EF-45F3-AC12-615766B19AE3}"/>
    <cellStyle name="Output 6 4 4 5" xfId="32588" xr:uid="{D755E293-30BF-43CB-969E-DB498A52B55A}"/>
    <cellStyle name="Output 6 4 5" xfId="32589" xr:uid="{A9338607-3417-4140-9012-FE14036CC048}"/>
    <cellStyle name="Output 6 4 5 2" xfId="32590" xr:uid="{BC185FAC-0A14-4C3C-B3BD-7481CFE5F914}"/>
    <cellStyle name="Output 6 4 5 2 2" xfId="32591" xr:uid="{C73F76EC-0B29-42CA-A1B0-EE416C461A92}"/>
    <cellStyle name="Output 6 4 5 2 3" xfId="32592" xr:uid="{B12DB343-2F0B-4D45-9EE9-B016BDD6CBD7}"/>
    <cellStyle name="Output 6 4 5 3" xfId="32593" xr:uid="{E76C6F21-3BE9-4E11-B781-AB177F5ACFA9}"/>
    <cellStyle name="Output 6 4 5 4" xfId="32594" xr:uid="{DAD6A321-C1D2-430A-94B4-5BB38548B23D}"/>
    <cellStyle name="Output 6 4 6" xfId="32595" xr:uid="{454116C2-82CB-41B4-A4A5-B46049ED9411}"/>
    <cellStyle name="Output 6 4 6 2" xfId="32596" xr:uid="{34E6A6ED-9D77-47E4-B670-0452CF0179BC}"/>
    <cellStyle name="Output 6 4 6 3" xfId="32597" xr:uid="{39E91F30-E3A3-4C1C-9F7D-DE063900B43B}"/>
    <cellStyle name="Output 6 4 7" xfId="32598" xr:uid="{521F7204-6F60-472A-896A-32E5EF0510C5}"/>
    <cellStyle name="Output 6 4 7 2" xfId="32599" xr:uid="{B21BECAC-265A-43F0-BAC9-9B2B2AF48110}"/>
    <cellStyle name="Output 6 4 7 3" xfId="32600" xr:uid="{BE7CB147-F65B-4DCD-AAB5-64D47F2385C1}"/>
    <cellStyle name="Output 6 4 8" xfId="32601" xr:uid="{B199364F-DA04-4F59-AA2C-A5E1E08B5765}"/>
    <cellStyle name="Output 6 4 8 2" xfId="32602" xr:uid="{33F8A8C0-1CE3-420C-A65B-C1F185395C1D}"/>
    <cellStyle name="Output 6 4 8 3" xfId="32603" xr:uid="{2DB8FE23-5E4C-42E6-8595-A36A9697DE01}"/>
    <cellStyle name="Output 6 4 9" xfId="32604" xr:uid="{D6202E28-D6F1-40EB-A18D-FB243CFE31E4}"/>
    <cellStyle name="Output 6 4 9 2" xfId="32605" xr:uid="{4373BCB5-1126-465E-9DA1-DDA6CB07B4D6}"/>
    <cellStyle name="Output 6 4 9 3" xfId="32606" xr:uid="{3B66CE4C-E5B9-404C-970C-712E4AE60E6E}"/>
    <cellStyle name="Output 6 5" xfId="32607" xr:uid="{BB48F202-425E-444F-B8A7-5F6F88B76C8C}"/>
    <cellStyle name="Output 6 5 10" xfId="32608" xr:uid="{9BFB780B-2171-4620-A356-E33A548C2617}"/>
    <cellStyle name="Output 6 5 10 2" xfId="32609" xr:uid="{F6445EF8-BD37-4EAB-B591-EF2BC59249BF}"/>
    <cellStyle name="Output 6 5 10 3" xfId="32610" xr:uid="{B4A74894-1735-4D01-B214-F712A5EE2C2B}"/>
    <cellStyle name="Output 6 5 11" xfId="32611" xr:uid="{1C205622-317D-40E1-AAC8-3352B866D58C}"/>
    <cellStyle name="Output 6 5 11 2" xfId="32612" xr:uid="{8DD02C75-8024-4BD8-86C7-11C33D4B76EB}"/>
    <cellStyle name="Output 6 5 12" xfId="32613" xr:uid="{F5FE1E8F-65DF-4197-96A3-9117B3512CBD}"/>
    <cellStyle name="Output 6 5 2" xfId="32614" xr:uid="{47299E3A-3C8C-4451-BEA2-EF019E442CCF}"/>
    <cellStyle name="Output 6 5 2 10" xfId="32615" xr:uid="{813DECE8-6BC2-4318-A081-408DC6F554AF}"/>
    <cellStyle name="Output 6 5 2 10 2" xfId="32616" xr:uid="{768B8AB0-6F02-4D56-AEF3-18413487CAE7}"/>
    <cellStyle name="Output 6 5 2 11" xfId="32617" xr:uid="{F017C3B8-284D-4B81-B659-F33644CDA791}"/>
    <cellStyle name="Output 6 5 2 2" xfId="32618" xr:uid="{BD494642-A947-4407-BF5A-06FE9070A381}"/>
    <cellStyle name="Output 6 5 2 2 2" xfId="32619" xr:uid="{23F5B251-5D4A-40F1-BD9E-6832E97309FB}"/>
    <cellStyle name="Output 6 5 2 2 2 2" xfId="32620" xr:uid="{FD69BB54-E987-42A9-97EB-A910CDFDC51E}"/>
    <cellStyle name="Output 6 5 2 2 2 3" xfId="32621" xr:uid="{8697DCE5-25BA-4555-9E04-8A10D2C91432}"/>
    <cellStyle name="Output 6 5 2 2 3" xfId="32622" xr:uid="{CAF545D3-1C7D-47B3-87DD-78036CD044CE}"/>
    <cellStyle name="Output 6 5 2 2 3 2" xfId="32623" xr:uid="{C2B45CCA-54E4-4653-BD5F-D9221820AD15}"/>
    <cellStyle name="Output 6 5 2 2 4" xfId="32624" xr:uid="{0E6F6B14-F04F-4DC1-8123-6716DFECC5CD}"/>
    <cellStyle name="Output 6 5 2 2 5" xfId="32625" xr:uid="{A1665BAA-AEAA-417C-9631-84FEBC41FE4A}"/>
    <cellStyle name="Output 6 5 2 3" xfId="32626" xr:uid="{C74C1357-E802-41F6-81BD-3A3E96C2DA07}"/>
    <cellStyle name="Output 6 5 2 3 2" xfId="32627" xr:uid="{52443726-431D-470A-9490-FCF69EA3A839}"/>
    <cellStyle name="Output 6 5 2 3 3" xfId="32628" xr:uid="{5D64E108-B2EF-47B9-9AC8-B47B205D2F58}"/>
    <cellStyle name="Output 6 5 2 4" xfId="32629" xr:uid="{6B548E3F-63E8-43C0-BB01-A5B98912B544}"/>
    <cellStyle name="Output 6 5 2 4 2" xfId="32630" xr:uid="{5A733BA5-12C6-4A9E-A693-3920D7DE9CE8}"/>
    <cellStyle name="Output 6 5 2 4 3" xfId="32631" xr:uid="{17ACD521-116D-4300-BF93-E37738A435C0}"/>
    <cellStyle name="Output 6 5 2 5" xfId="32632" xr:uid="{28AD2959-2B40-4668-B9D2-528B5C207BDA}"/>
    <cellStyle name="Output 6 5 2 5 2" xfId="32633" xr:uid="{B4C1DD0C-822C-429B-A390-312F57C705A8}"/>
    <cellStyle name="Output 6 5 2 5 3" xfId="32634" xr:uid="{FC701A44-7698-4131-A855-E8E0A74AE1ED}"/>
    <cellStyle name="Output 6 5 2 6" xfId="32635" xr:uid="{792CEF76-1CFE-48C7-A331-DF8867AF5C98}"/>
    <cellStyle name="Output 6 5 2 6 2" xfId="32636" xr:uid="{504B5958-6CB4-4780-9FCB-738B08B6F077}"/>
    <cellStyle name="Output 6 5 2 6 3" xfId="32637" xr:uid="{22444C9A-BEB3-490F-BD43-91BC51D2369F}"/>
    <cellStyle name="Output 6 5 2 7" xfId="32638" xr:uid="{54D1080B-8990-419F-8EC2-A7F423ADC525}"/>
    <cellStyle name="Output 6 5 2 7 2" xfId="32639" xr:uid="{A8B49166-5C1D-45B7-B7E7-83DEB53B0D65}"/>
    <cellStyle name="Output 6 5 2 7 3" xfId="32640" xr:uid="{D4C11D13-B4A8-4DAA-8ABC-F5E7E325224A}"/>
    <cellStyle name="Output 6 5 2 8" xfId="32641" xr:uid="{015DC453-EC6D-493B-A43A-A8B2B78BE322}"/>
    <cellStyle name="Output 6 5 2 8 2" xfId="32642" xr:uid="{D67CA3E6-EF2C-4EFC-933C-B9754184000A}"/>
    <cellStyle name="Output 6 5 2 8 3" xfId="32643" xr:uid="{BEBE5FCD-5BEC-4222-85DF-E0589CE35AAA}"/>
    <cellStyle name="Output 6 5 2 9" xfId="32644" xr:uid="{267E10AB-096A-44AB-B340-103CE1C5D5FB}"/>
    <cellStyle name="Output 6 5 2 9 2" xfId="32645" xr:uid="{C35451D2-2ED8-475D-AEE3-145DAE1221E7}"/>
    <cellStyle name="Output 6 5 2 9 3" xfId="32646" xr:uid="{9EFD832B-6981-4FA0-A78E-BB535B059B9E}"/>
    <cellStyle name="Output 6 5 3" xfId="32647" xr:uid="{3CF7FCC3-9F2D-49C1-AB3A-D420DFF3CC49}"/>
    <cellStyle name="Output 6 5 3 2" xfId="32648" xr:uid="{277712F0-8F48-4DA3-A1DD-7CF707BA4508}"/>
    <cellStyle name="Output 6 5 3 2 2" xfId="32649" xr:uid="{584E7437-2846-479E-8FD1-080CA687F555}"/>
    <cellStyle name="Output 6 5 3 2 3" xfId="32650" xr:uid="{0895038B-0FFD-46D2-82E2-935465CCE48D}"/>
    <cellStyle name="Output 6 5 3 2 4" xfId="32651" xr:uid="{B6F6849C-AF10-42B4-87A8-ACF07EABAD49}"/>
    <cellStyle name="Output 6 5 3 3" xfId="32652" xr:uid="{B41D39C5-F67F-48A0-877A-6D1D5BCBB3DD}"/>
    <cellStyle name="Output 6 5 3 3 2" xfId="32653" xr:uid="{20950316-8FD5-4D3F-BFAE-170BB3A9A32B}"/>
    <cellStyle name="Output 6 5 3 4" xfId="32654" xr:uid="{8FEEB753-0352-424F-BADA-E0D36160269A}"/>
    <cellStyle name="Output 6 5 3 5" xfId="32655" xr:uid="{C72F78A3-FCD0-45E1-8DBC-560474DFE5A3}"/>
    <cellStyle name="Output 6 5 4" xfId="32656" xr:uid="{7E4EF39B-8C71-4F25-BDD6-6F8778385022}"/>
    <cellStyle name="Output 6 5 4 2" xfId="32657" xr:uid="{C9BE94A5-1B57-45DC-80E9-B6B7CD7A00C5}"/>
    <cellStyle name="Output 6 5 4 2 2" xfId="32658" xr:uid="{64F1699A-5933-4379-9619-D3B7C4863864}"/>
    <cellStyle name="Output 6 5 4 2 3" xfId="32659" xr:uid="{BB2F22DB-8BF9-49E7-9E5D-02C4F9FD552F}"/>
    <cellStyle name="Output 6 5 4 3" xfId="32660" xr:uid="{091D2630-9509-4EBB-89CE-1E58024EAAB4}"/>
    <cellStyle name="Output 6 5 4 4" xfId="32661" xr:uid="{9253AFE9-9FDE-4E63-93B7-C1A64FCB13C1}"/>
    <cellStyle name="Output 6 5 4 5" xfId="32662" xr:uid="{D0847F2A-D35B-4FB1-BDFA-175CB9579033}"/>
    <cellStyle name="Output 6 5 5" xfId="32663" xr:uid="{AFB4447E-E51B-4BAB-947F-D5E4D3B3DB66}"/>
    <cellStyle name="Output 6 5 5 2" xfId="32664" xr:uid="{8530CC52-C10C-4C70-8BBE-F7B3998F2B2F}"/>
    <cellStyle name="Output 6 5 5 2 2" xfId="32665" xr:uid="{8BA90246-305A-4E29-B99F-14820878636E}"/>
    <cellStyle name="Output 6 5 5 2 3" xfId="32666" xr:uid="{71F520FC-B9EB-4B9E-898C-654137603DED}"/>
    <cellStyle name="Output 6 5 5 3" xfId="32667" xr:uid="{393C0921-BB10-4EA4-8758-CF518D1FBA0B}"/>
    <cellStyle name="Output 6 5 5 4" xfId="32668" xr:uid="{559095A2-6F28-45C2-B763-9C31FE455F02}"/>
    <cellStyle name="Output 6 5 6" xfId="32669" xr:uid="{49CC5AF4-48B3-4200-9329-6208C84D26AD}"/>
    <cellStyle name="Output 6 5 6 2" xfId="32670" xr:uid="{C5956FE0-312C-419E-82C7-B1695067AA4B}"/>
    <cellStyle name="Output 6 5 6 3" xfId="32671" xr:uid="{45477BF1-CAF5-45FA-9BE2-23CEAA8FEA68}"/>
    <cellStyle name="Output 6 5 7" xfId="32672" xr:uid="{70463B5C-B891-4645-A613-1D447929A360}"/>
    <cellStyle name="Output 6 5 7 2" xfId="32673" xr:uid="{78824265-0839-4406-9583-F649518EBB21}"/>
    <cellStyle name="Output 6 5 7 3" xfId="32674" xr:uid="{FADFBC31-CE40-4D10-A6F6-B264EC08D331}"/>
    <cellStyle name="Output 6 5 8" xfId="32675" xr:uid="{4DA28766-7C3D-446B-BD64-B826327713AB}"/>
    <cellStyle name="Output 6 5 8 2" xfId="32676" xr:uid="{BF55E6C1-3BAF-4931-BFEE-0AED2051BAE6}"/>
    <cellStyle name="Output 6 5 8 3" xfId="32677" xr:uid="{CEF11141-25C8-41B0-B896-266306C6C437}"/>
    <cellStyle name="Output 6 5 9" xfId="32678" xr:uid="{F05125CA-60B3-4D49-8398-EC23BD4B1EA8}"/>
    <cellStyle name="Output 6 5 9 2" xfId="32679" xr:uid="{DB73A901-C5DB-4476-A56E-2C97AE38CD3C}"/>
    <cellStyle name="Output 6 5 9 3" xfId="32680" xr:uid="{4CA4876C-344F-4FC3-9C5E-10DD14F439BE}"/>
    <cellStyle name="Output 6 6" xfId="32681" xr:uid="{49B65B3B-F24F-4BFB-A496-20FFE7DF1738}"/>
    <cellStyle name="Output 6 6 10" xfId="32682" xr:uid="{EB07AE74-C8A3-4139-8B25-581998740B97}"/>
    <cellStyle name="Output 6 6 10 2" xfId="32683" xr:uid="{E0C2F5B4-AE9F-4EFC-98CE-78B19D134B2E}"/>
    <cellStyle name="Output 6 6 10 3" xfId="32684" xr:uid="{07860FCC-C5B6-4F41-AA50-C0AE1A10DB70}"/>
    <cellStyle name="Output 6 6 11" xfId="32685" xr:uid="{9078E6FC-63ED-438C-9F7C-9F4BB0363F8E}"/>
    <cellStyle name="Output 6 6 11 2" xfId="32686" xr:uid="{22A4EB13-965D-45C3-BF9E-5C9FF16181B4}"/>
    <cellStyle name="Output 6 6 12" xfId="32687" xr:uid="{F112B78F-AC2E-4F74-92F0-C711B1495898}"/>
    <cellStyle name="Output 6 6 2" xfId="32688" xr:uid="{1807D9A3-E0E7-48D3-AEB5-019784213CFF}"/>
    <cellStyle name="Output 6 6 2 10" xfId="32689" xr:uid="{075DFC14-BBD3-4AF0-96E2-83D0AB7D3B55}"/>
    <cellStyle name="Output 6 6 2 10 2" xfId="32690" xr:uid="{C2F1F364-85C0-405D-9061-C447818344F4}"/>
    <cellStyle name="Output 6 6 2 11" xfId="32691" xr:uid="{11A629AE-DDC1-4CE0-9ACF-A95C8C762864}"/>
    <cellStyle name="Output 6 6 2 2" xfId="32692" xr:uid="{621ED363-2CE7-47CE-9506-E4105DFDF717}"/>
    <cellStyle name="Output 6 6 2 2 2" xfId="32693" xr:uid="{B5ADCFBC-2FA9-460D-903B-BC15EAE32E6C}"/>
    <cellStyle name="Output 6 6 2 2 2 2" xfId="32694" xr:uid="{AC9A3C89-7C56-406A-B464-56CA82F15F63}"/>
    <cellStyle name="Output 6 6 2 2 2 3" xfId="32695" xr:uid="{B0808BEA-FA4F-457D-AE4C-1F9D6BA9916D}"/>
    <cellStyle name="Output 6 6 2 2 3" xfId="32696" xr:uid="{66A734DF-F992-4B47-AF76-E63A25A02ABD}"/>
    <cellStyle name="Output 6 6 2 2 3 2" xfId="32697" xr:uid="{69400A7D-E01F-427E-8930-CFA82CC3A1F4}"/>
    <cellStyle name="Output 6 6 2 2 4" xfId="32698" xr:uid="{B641BAB0-B24E-4E36-9AA8-FCEBC2C78A23}"/>
    <cellStyle name="Output 6 6 2 2 5" xfId="32699" xr:uid="{FF059C2C-B171-44CA-88F5-CCA95E976D20}"/>
    <cellStyle name="Output 6 6 2 3" xfId="32700" xr:uid="{1579C785-1954-40EA-8FF0-F38E5D8E4F93}"/>
    <cellStyle name="Output 6 6 2 3 2" xfId="32701" xr:uid="{05585926-3A73-426A-AD84-9AC8E4467B80}"/>
    <cellStyle name="Output 6 6 2 3 3" xfId="32702" xr:uid="{EBBDDC7A-A45A-41E8-AE00-F28A7FD70B24}"/>
    <cellStyle name="Output 6 6 2 4" xfId="32703" xr:uid="{C157E34C-D319-4AB6-B782-B1E1C0D706FF}"/>
    <cellStyle name="Output 6 6 2 4 2" xfId="32704" xr:uid="{52A8C17E-716D-400E-A6A8-3182E82D5298}"/>
    <cellStyle name="Output 6 6 2 4 3" xfId="32705" xr:uid="{99666C8D-7EA8-4FE2-9315-DECBB0974D44}"/>
    <cellStyle name="Output 6 6 2 5" xfId="32706" xr:uid="{79C93414-B698-4F4D-874C-6ADAB982B08F}"/>
    <cellStyle name="Output 6 6 2 5 2" xfId="32707" xr:uid="{AFACBF73-FCD0-4B12-ADB6-2841F4453C3F}"/>
    <cellStyle name="Output 6 6 2 5 3" xfId="32708" xr:uid="{9AD95602-1EC7-4D59-8F21-27ED9B7944D3}"/>
    <cellStyle name="Output 6 6 2 6" xfId="32709" xr:uid="{A45FA9C0-65D0-41C5-AB75-B64BF934875A}"/>
    <cellStyle name="Output 6 6 2 6 2" xfId="32710" xr:uid="{ABF0DE0B-468D-4367-9E58-E46A89976457}"/>
    <cellStyle name="Output 6 6 2 6 3" xfId="32711" xr:uid="{D2E88A7C-15F6-496B-B8D7-1E8D06A8F075}"/>
    <cellStyle name="Output 6 6 2 7" xfId="32712" xr:uid="{E168F24F-1CD1-47CB-8E73-B54FEFB511A5}"/>
    <cellStyle name="Output 6 6 2 7 2" xfId="32713" xr:uid="{D71DCADC-3EAA-4DF7-92D9-7FCCD0B55F3D}"/>
    <cellStyle name="Output 6 6 2 7 3" xfId="32714" xr:uid="{67C2C274-BA95-4769-BEEF-0D9D7A60CDD3}"/>
    <cellStyle name="Output 6 6 2 8" xfId="32715" xr:uid="{FCD61EE1-2723-4E87-BE9C-2B9C52C6F835}"/>
    <cellStyle name="Output 6 6 2 8 2" xfId="32716" xr:uid="{6279D1F6-3CE4-4D96-8928-32D1275F8335}"/>
    <cellStyle name="Output 6 6 2 8 3" xfId="32717" xr:uid="{083DA5D2-DA59-4A50-94BB-A447C13C1186}"/>
    <cellStyle name="Output 6 6 2 9" xfId="32718" xr:uid="{C062ABCE-BAAF-4848-8D21-D21B4CF8BA41}"/>
    <cellStyle name="Output 6 6 2 9 2" xfId="32719" xr:uid="{D7F672F9-DFFD-4F41-B834-03534A49F274}"/>
    <cellStyle name="Output 6 6 2 9 3" xfId="32720" xr:uid="{4ADF2043-9836-43B3-B76E-EFFF19A95081}"/>
    <cellStyle name="Output 6 6 3" xfId="32721" xr:uid="{04CCCD18-8618-448C-AFC0-BA3B8CCC1A49}"/>
    <cellStyle name="Output 6 6 3 2" xfId="32722" xr:uid="{42D22025-3ABE-4BB2-BAE0-68CF34C6EB56}"/>
    <cellStyle name="Output 6 6 3 2 2" xfId="32723" xr:uid="{D6C76E43-E6F3-489C-8B16-59BC05A7BEA9}"/>
    <cellStyle name="Output 6 6 3 2 3" xfId="32724" xr:uid="{D8F5456B-DF10-4507-A506-D2013D199082}"/>
    <cellStyle name="Output 6 6 3 2 4" xfId="32725" xr:uid="{45BA5C2D-069D-4C8D-B2AB-AC4D16947C37}"/>
    <cellStyle name="Output 6 6 3 3" xfId="32726" xr:uid="{BF8CF805-1E99-48EA-BAAF-288E3694ACD6}"/>
    <cellStyle name="Output 6 6 3 3 2" xfId="32727" xr:uid="{B65F4F71-2B88-4579-81B1-DFB666655DA5}"/>
    <cellStyle name="Output 6 6 3 4" xfId="32728" xr:uid="{9F036922-B045-4E23-890D-9CE6AB563C5C}"/>
    <cellStyle name="Output 6 6 3 5" xfId="32729" xr:uid="{2FF780F6-8EE0-4F12-A34A-05FD9C066406}"/>
    <cellStyle name="Output 6 6 4" xfId="32730" xr:uid="{BC070704-BB0A-4B25-8444-413C482E9289}"/>
    <cellStyle name="Output 6 6 4 2" xfId="32731" xr:uid="{53C56710-1C61-4C85-AEE2-60B7F5985EA1}"/>
    <cellStyle name="Output 6 6 4 2 2" xfId="32732" xr:uid="{A3202CBC-ACF7-48F9-8F2C-F59BBE3635B5}"/>
    <cellStyle name="Output 6 6 4 2 3" xfId="32733" xr:uid="{56CBE632-DBA7-44C6-8AFC-CD4BC40ACD55}"/>
    <cellStyle name="Output 6 6 4 3" xfId="32734" xr:uid="{4B1CD0C9-01CD-4CE8-94D4-68DB7D61E9F8}"/>
    <cellStyle name="Output 6 6 4 4" xfId="32735" xr:uid="{C6F5D6E9-C417-438A-9E50-A8E8BCF56484}"/>
    <cellStyle name="Output 6 6 4 5" xfId="32736" xr:uid="{5731E8F1-56FD-4B23-81CE-05F33558F41C}"/>
    <cellStyle name="Output 6 6 5" xfId="32737" xr:uid="{94A2F958-3014-4874-8A12-652DE18EA857}"/>
    <cellStyle name="Output 6 6 5 2" xfId="32738" xr:uid="{67222618-71E3-4CDE-92F9-5A2E000B6B7C}"/>
    <cellStyle name="Output 6 6 5 2 2" xfId="32739" xr:uid="{DAB3F910-EAB0-4D54-93F0-C9C9A6734630}"/>
    <cellStyle name="Output 6 6 5 2 3" xfId="32740" xr:uid="{BA74D127-86F6-4E45-A857-7F2058EF2325}"/>
    <cellStyle name="Output 6 6 5 3" xfId="32741" xr:uid="{0D1CB6B6-DECF-4FD6-9C25-88CAC988AE1C}"/>
    <cellStyle name="Output 6 6 5 4" xfId="32742" xr:uid="{0C0BDC68-AFC9-476A-8286-3A14E143845C}"/>
    <cellStyle name="Output 6 6 6" xfId="32743" xr:uid="{6DA85CDB-336F-475A-8A24-089109BE5F9D}"/>
    <cellStyle name="Output 6 6 6 2" xfId="32744" xr:uid="{FB906C92-5970-4BC0-BC3C-96079DDFF87E}"/>
    <cellStyle name="Output 6 6 6 3" xfId="32745" xr:uid="{58F4CBC7-BFC1-45CA-8047-ED4B28896547}"/>
    <cellStyle name="Output 6 6 7" xfId="32746" xr:uid="{6BBA4ADC-E884-4E0B-8966-57B437D242CA}"/>
    <cellStyle name="Output 6 6 7 2" xfId="32747" xr:uid="{14D7F1E1-C48F-4CC4-9F3C-8A1175138DE4}"/>
    <cellStyle name="Output 6 6 7 3" xfId="32748" xr:uid="{D49B625B-D1E8-4E37-A638-6B61EF5B28D5}"/>
    <cellStyle name="Output 6 6 8" xfId="32749" xr:uid="{95C3A319-7D58-45CE-A106-909FFC5B83EF}"/>
    <cellStyle name="Output 6 6 8 2" xfId="32750" xr:uid="{B459B8F8-E675-420F-9D8A-56DCACA0C718}"/>
    <cellStyle name="Output 6 6 8 3" xfId="32751" xr:uid="{0B2C2EC4-F041-4A4B-8028-4E1A6A6E73CE}"/>
    <cellStyle name="Output 6 6 9" xfId="32752" xr:uid="{940CBF6C-068D-4320-9B18-7AA03B004C31}"/>
    <cellStyle name="Output 6 6 9 2" xfId="32753" xr:uid="{EC859FE3-EDAE-4799-8C55-3B5E46E9632E}"/>
    <cellStyle name="Output 6 6 9 3" xfId="32754" xr:uid="{D5A1151D-87D5-4EB8-902A-CD2221D280D1}"/>
    <cellStyle name="Output 6 7" xfId="32755" xr:uid="{BF9457FC-7B16-49F0-ABD8-4C8C46BFB59D}"/>
    <cellStyle name="Output 6 7 10" xfId="32756" xr:uid="{D5E43319-B3C2-4BA2-9F0F-C10C0903740C}"/>
    <cellStyle name="Output 6 7 10 2" xfId="32757" xr:uid="{28E5FB8F-1673-4B35-9E12-06BDAB0FFEF8}"/>
    <cellStyle name="Output 6 7 10 3" xfId="32758" xr:uid="{81A5F609-FA15-4CD0-B8F8-2A0568711190}"/>
    <cellStyle name="Output 6 7 11" xfId="32759" xr:uid="{7AF511B1-0E9E-49DE-88EA-73286BF3F197}"/>
    <cellStyle name="Output 6 7 11 2" xfId="32760" xr:uid="{7AC6C9BB-BE25-42B4-9A15-BB719A917AD3}"/>
    <cellStyle name="Output 6 7 12" xfId="32761" xr:uid="{8F3F4353-E2E6-4B7C-9506-4EFD9665D0AC}"/>
    <cellStyle name="Output 6 7 2" xfId="32762" xr:uid="{385F9CE9-A89C-4A7D-A993-0DFEDE5C182A}"/>
    <cellStyle name="Output 6 7 2 10" xfId="32763" xr:uid="{2C731125-8D41-4F9F-BD47-FCFBECE1A6EB}"/>
    <cellStyle name="Output 6 7 2 10 2" xfId="32764" xr:uid="{A8BD4D34-54AD-4CB9-9D89-1BAD6EB0399E}"/>
    <cellStyle name="Output 6 7 2 11" xfId="32765" xr:uid="{0E6B68C8-DE2B-431E-8E79-8D3EC9465722}"/>
    <cellStyle name="Output 6 7 2 2" xfId="32766" xr:uid="{BB358855-B7BA-43AF-9B4C-509C12C42B82}"/>
    <cellStyle name="Output 6 7 2 2 2" xfId="32767" xr:uid="{AE2317BE-6187-40E9-BEE6-4022FE92EC2F}"/>
    <cellStyle name="Output 6 7 2 2 2 2" xfId="32768" xr:uid="{D61B6788-3844-4050-B8A0-F6D70F9D1A60}"/>
    <cellStyle name="Output 6 7 2 2 2 3" xfId="32769" xr:uid="{C0CDE164-8F48-49B4-9EED-92AEF57C4AED}"/>
    <cellStyle name="Output 6 7 2 2 3" xfId="32770" xr:uid="{1667D94D-5FCF-4044-BC82-8BEABF8852E3}"/>
    <cellStyle name="Output 6 7 2 2 3 2" xfId="32771" xr:uid="{A2192B79-4645-4C3C-A05F-4EF2F3A831AC}"/>
    <cellStyle name="Output 6 7 2 2 4" xfId="32772" xr:uid="{94CEF1B5-6986-43D6-84CB-3DD01F947892}"/>
    <cellStyle name="Output 6 7 2 2 5" xfId="32773" xr:uid="{F0A4F712-1FC6-4615-919E-92CA8238C179}"/>
    <cellStyle name="Output 6 7 2 3" xfId="32774" xr:uid="{2A51C05C-22F2-4602-9A5E-546F3651CD97}"/>
    <cellStyle name="Output 6 7 2 3 2" xfId="32775" xr:uid="{50AB0C6A-D085-4393-839A-061F749B1DF5}"/>
    <cellStyle name="Output 6 7 2 3 3" xfId="32776" xr:uid="{0A088D2D-57C4-466D-A8F1-5C89E8FDE92C}"/>
    <cellStyle name="Output 6 7 2 4" xfId="32777" xr:uid="{635B690D-9D82-46FF-ACAD-56B0175BE7F2}"/>
    <cellStyle name="Output 6 7 2 4 2" xfId="32778" xr:uid="{17014AAB-DCB1-49EF-93BB-63CA7EC564AE}"/>
    <cellStyle name="Output 6 7 2 4 3" xfId="32779" xr:uid="{A657F925-753B-43D3-A0E9-3DE4326FF1FB}"/>
    <cellStyle name="Output 6 7 2 5" xfId="32780" xr:uid="{8D4AB528-D61E-423E-BEB5-5693A37CF5BB}"/>
    <cellStyle name="Output 6 7 2 5 2" xfId="32781" xr:uid="{7E95FC56-4ACF-42C3-A54D-7AB87547470D}"/>
    <cellStyle name="Output 6 7 2 5 3" xfId="32782" xr:uid="{04A7F840-91C5-4A21-BF2F-5701580B2EAC}"/>
    <cellStyle name="Output 6 7 2 6" xfId="32783" xr:uid="{888DB0E1-8C51-4D8C-BD5F-7AB8C1E03D84}"/>
    <cellStyle name="Output 6 7 2 6 2" xfId="32784" xr:uid="{E2DF8336-C905-48A7-9B42-05E262A29A64}"/>
    <cellStyle name="Output 6 7 2 6 3" xfId="32785" xr:uid="{0C28395C-5A59-428B-9002-925541B55B66}"/>
    <cellStyle name="Output 6 7 2 7" xfId="32786" xr:uid="{E14C2AB3-81BD-41B6-9A02-1F3083AB9004}"/>
    <cellStyle name="Output 6 7 2 7 2" xfId="32787" xr:uid="{466C24E0-318D-46B5-8640-DC485EB4E338}"/>
    <cellStyle name="Output 6 7 2 7 3" xfId="32788" xr:uid="{E227E23B-3062-44D0-A73F-EF43A00B8A94}"/>
    <cellStyle name="Output 6 7 2 8" xfId="32789" xr:uid="{3725369E-FA4E-4153-9742-C54D1866FD6C}"/>
    <cellStyle name="Output 6 7 2 8 2" xfId="32790" xr:uid="{76AFA446-25D6-4226-A94F-73C313AD03A1}"/>
    <cellStyle name="Output 6 7 2 8 3" xfId="32791" xr:uid="{51783F3D-1142-4676-BEAD-1CD1B1B9792F}"/>
    <cellStyle name="Output 6 7 2 9" xfId="32792" xr:uid="{56618214-5E62-4605-AFE5-39BA596F6085}"/>
    <cellStyle name="Output 6 7 2 9 2" xfId="32793" xr:uid="{12DD2B33-3C4E-40E4-9702-41E8DCCF6303}"/>
    <cellStyle name="Output 6 7 2 9 3" xfId="32794" xr:uid="{B771D48A-06D3-41C7-A89A-BD237D4A77AA}"/>
    <cellStyle name="Output 6 7 3" xfId="32795" xr:uid="{B4177B1A-82DA-4DAC-A006-1C2BD75C2F1B}"/>
    <cellStyle name="Output 6 7 3 2" xfId="32796" xr:uid="{B0C82DB9-4C75-411A-8C61-FC9DDFFBDB07}"/>
    <cellStyle name="Output 6 7 3 2 2" xfId="32797" xr:uid="{78588843-CAF1-44CF-AC31-FA34A3FBBDAC}"/>
    <cellStyle name="Output 6 7 3 2 3" xfId="32798" xr:uid="{2518C5B2-FD85-4BC4-979B-E8751004AB12}"/>
    <cellStyle name="Output 6 7 3 2 4" xfId="32799" xr:uid="{2702C799-D415-4F01-A352-02A6713EC458}"/>
    <cellStyle name="Output 6 7 3 3" xfId="32800" xr:uid="{8CFCC4BC-FF88-4ACA-9CF2-49529B35723F}"/>
    <cellStyle name="Output 6 7 3 3 2" xfId="32801" xr:uid="{A2FF3C4F-D996-4C6D-BBED-C24F6AD270BA}"/>
    <cellStyle name="Output 6 7 3 4" xfId="32802" xr:uid="{E02D54A3-BC6B-4E8F-A126-A1FB29CA6B3F}"/>
    <cellStyle name="Output 6 7 3 5" xfId="32803" xr:uid="{38B6F49E-D316-4D65-9D31-CDB4F97EBA70}"/>
    <cellStyle name="Output 6 7 4" xfId="32804" xr:uid="{46E1528A-443E-4BAB-AB53-B96334C3CB81}"/>
    <cellStyle name="Output 6 7 4 2" xfId="32805" xr:uid="{BD4A0662-0F45-4069-AF93-AE55033C8139}"/>
    <cellStyle name="Output 6 7 4 2 2" xfId="32806" xr:uid="{F3CB7137-8194-497B-88CD-978B0F86D4D4}"/>
    <cellStyle name="Output 6 7 4 2 3" xfId="32807" xr:uid="{AF913CD7-21A8-4E9D-926D-79246264E291}"/>
    <cellStyle name="Output 6 7 4 3" xfId="32808" xr:uid="{DBC82D2E-093C-4B65-BA81-6FF716B8DF4D}"/>
    <cellStyle name="Output 6 7 4 4" xfId="32809" xr:uid="{BD49E0DC-E45D-4E83-9DD1-31995EB90491}"/>
    <cellStyle name="Output 6 7 4 5" xfId="32810" xr:uid="{EE68F64F-B684-48BD-AB7D-A1CFF73A24B9}"/>
    <cellStyle name="Output 6 7 5" xfId="32811" xr:uid="{1F3868EE-07BB-4D1C-A48F-F4CB03AD96CC}"/>
    <cellStyle name="Output 6 7 5 2" xfId="32812" xr:uid="{504F2C7B-4960-41F0-A862-1CFB56E932E9}"/>
    <cellStyle name="Output 6 7 5 2 2" xfId="32813" xr:uid="{9A0F47E3-5CFC-402B-AE12-810C50AFBB73}"/>
    <cellStyle name="Output 6 7 5 2 3" xfId="32814" xr:uid="{F6D1516C-0494-4A36-9A5F-338B48F10018}"/>
    <cellStyle name="Output 6 7 5 3" xfId="32815" xr:uid="{E82747E3-F361-4E95-A3D3-F0CF12B122B9}"/>
    <cellStyle name="Output 6 7 5 4" xfId="32816" xr:uid="{86B02E2D-AEFA-46B1-B009-8866B79F0045}"/>
    <cellStyle name="Output 6 7 6" xfId="32817" xr:uid="{A4EEC72D-B9E9-41D9-B395-8EFBCFC52EF6}"/>
    <cellStyle name="Output 6 7 6 2" xfId="32818" xr:uid="{9D7FB32D-C2F7-4503-B1CE-A934651A2088}"/>
    <cellStyle name="Output 6 7 6 3" xfId="32819" xr:uid="{8921A838-1B58-4F1E-B221-68F15DB5D959}"/>
    <cellStyle name="Output 6 7 7" xfId="32820" xr:uid="{4525D9B2-2D68-4CFC-89EA-A22E210D32DE}"/>
    <cellStyle name="Output 6 7 7 2" xfId="32821" xr:uid="{9C2876F4-548B-4D10-803C-97FD0EBA55E1}"/>
    <cellStyle name="Output 6 7 7 3" xfId="32822" xr:uid="{A98E39A3-CF93-4779-A7C7-84E6A8F7C0EA}"/>
    <cellStyle name="Output 6 7 8" xfId="32823" xr:uid="{41ABF57A-C54C-466F-A798-761C512EF380}"/>
    <cellStyle name="Output 6 7 8 2" xfId="32824" xr:uid="{46A30D15-4BEE-44D1-AC22-A4A0D9D4AEE5}"/>
    <cellStyle name="Output 6 7 8 3" xfId="32825" xr:uid="{C1061F18-3B3D-4C95-8A06-F63AA72FA340}"/>
    <cellStyle name="Output 6 7 9" xfId="32826" xr:uid="{69C3EF34-4878-4142-8303-906767781588}"/>
    <cellStyle name="Output 6 7 9 2" xfId="32827" xr:uid="{2ED7F7C9-8202-426A-A393-EC986B625DFE}"/>
    <cellStyle name="Output 6 7 9 3" xfId="32828" xr:uid="{B2D09DEA-BA62-4747-A108-0EBBB0086E1C}"/>
    <cellStyle name="Output 6 8" xfId="32829" xr:uid="{3D1B17E8-B889-4CBF-ACF8-576B29321016}"/>
    <cellStyle name="Output 6 8 10" xfId="32830" xr:uid="{7532B706-7AF1-480E-A7C0-1398F21726A2}"/>
    <cellStyle name="Output 6 8 10 2" xfId="32831" xr:uid="{2F07DA46-0215-4882-9098-E81CCFA46437}"/>
    <cellStyle name="Output 6 8 10 3" xfId="32832" xr:uid="{2E025D6E-AE78-45E3-9465-C54601113804}"/>
    <cellStyle name="Output 6 8 11" xfId="32833" xr:uid="{31831F3E-877C-4ADA-A7C7-D93A70C6D540}"/>
    <cellStyle name="Output 6 8 11 2" xfId="32834" xr:uid="{98ED1108-378E-4751-87C5-8A8628C5DA48}"/>
    <cellStyle name="Output 6 8 12" xfId="32835" xr:uid="{303A5369-79EF-486A-95E1-540A14AEEFCF}"/>
    <cellStyle name="Output 6 8 2" xfId="32836" xr:uid="{EA27B31A-E952-4D4E-95A0-0C7CD288B088}"/>
    <cellStyle name="Output 6 8 2 10" xfId="32837" xr:uid="{781E26F1-A076-4E46-A1AA-3D88A3721E4D}"/>
    <cellStyle name="Output 6 8 2 10 2" xfId="32838" xr:uid="{1DAF74A0-10B6-4B8D-A465-251AB1E297B9}"/>
    <cellStyle name="Output 6 8 2 11" xfId="32839" xr:uid="{7DDF45E5-AFC3-4734-ADE6-EDD636187A91}"/>
    <cellStyle name="Output 6 8 2 2" xfId="32840" xr:uid="{27D8364D-2DB6-4D53-B439-AF51B5C481D8}"/>
    <cellStyle name="Output 6 8 2 2 2" xfId="32841" xr:uid="{1E82142B-BD16-417C-BC36-86D5660A1326}"/>
    <cellStyle name="Output 6 8 2 2 2 2" xfId="32842" xr:uid="{99486EA1-0817-454D-B02F-67DD0D1FD2AA}"/>
    <cellStyle name="Output 6 8 2 2 2 3" xfId="32843" xr:uid="{0D184077-9A58-46DF-88CF-FB08F0E58592}"/>
    <cellStyle name="Output 6 8 2 2 3" xfId="32844" xr:uid="{145DB4F7-8643-46BB-BC73-1D0C33D50D4D}"/>
    <cellStyle name="Output 6 8 2 2 3 2" xfId="32845" xr:uid="{619BFCEB-5070-4F52-908B-35008E3E1680}"/>
    <cellStyle name="Output 6 8 2 2 4" xfId="32846" xr:uid="{85309E2A-1AE5-4831-8627-C6A9BEEFE8AC}"/>
    <cellStyle name="Output 6 8 2 2 5" xfId="32847" xr:uid="{FD98F081-5C01-4B93-8CB6-D205B7C55C3D}"/>
    <cellStyle name="Output 6 8 2 3" xfId="32848" xr:uid="{E075E85F-16E8-4E2C-A626-0A4A94E3E98E}"/>
    <cellStyle name="Output 6 8 2 3 2" xfId="32849" xr:uid="{F4CB0968-7224-45B1-8FA2-920B47F48D64}"/>
    <cellStyle name="Output 6 8 2 3 3" xfId="32850" xr:uid="{89870436-F6C6-4136-B29A-39409EA0EAE3}"/>
    <cellStyle name="Output 6 8 2 4" xfId="32851" xr:uid="{71A9A41B-5C8B-451C-BBAB-27E11B7DD890}"/>
    <cellStyle name="Output 6 8 2 4 2" xfId="32852" xr:uid="{69E03BA3-2569-4FAC-9265-26FE1C521FC9}"/>
    <cellStyle name="Output 6 8 2 4 3" xfId="32853" xr:uid="{10DEF66B-827E-47A3-AC8F-12B939FEC089}"/>
    <cellStyle name="Output 6 8 2 5" xfId="32854" xr:uid="{5C239618-80B5-440E-A653-C35FC4C177A6}"/>
    <cellStyle name="Output 6 8 2 5 2" xfId="32855" xr:uid="{1FF00161-67DE-4093-806F-C8835FD3CF3C}"/>
    <cellStyle name="Output 6 8 2 5 3" xfId="32856" xr:uid="{A1F2B9AA-F3FB-4909-9EB9-FF56841206CE}"/>
    <cellStyle name="Output 6 8 2 6" xfId="32857" xr:uid="{1CDBB78D-1158-4C4A-B0E7-9E9C8C04C820}"/>
    <cellStyle name="Output 6 8 2 6 2" xfId="32858" xr:uid="{0C79EED8-A695-4F79-9EFF-6DF4798DA0DC}"/>
    <cellStyle name="Output 6 8 2 6 3" xfId="32859" xr:uid="{3427349E-1C37-4BE4-BBE4-82670C4E2F88}"/>
    <cellStyle name="Output 6 8 2 7" xfId="32860" xr:uid="{A8D9EF84-7CCA-49BC-BE59-F8D513FF3863}"/>
    <cellStyle name="Output 6 8 2 7 2" xfId="32861" xr:uid="{FF51D167-0057-4EEC-A15E-0FDCE82BB443}"/>
    <cellStyle name="Output 6 8 2 7 3" xfId="32862" xr:uid="{9E2F67D2-1D67-46EA-82BA-79E8001B5DF6}"/>
    <cellStyle name="Output 6 8 2 8" xfId="32863" xr:uid="{E90C1D66-4A63-4641-B076-65D6BC08BC18}"/>
    <cellStyle name="Output 6 8 2 8 2" xfId="32864" xr:uid="{51329983-0346-4252-BFA3-DF5A442275F7}"/>
    <cellStyle name="Output 6 8 2 8 3" xfId="32865" xr:uid="{F4AB9A3A-D7A1-4AEB-88C2-B6090BC06C3D}"/>
    <cellStyle name="Output 6 8 2 9" xfId="32866" xr:uid="{9F570248-765D-4791-9497-F4D0C413A386}"/>
    <cellStyle name="Output 6 8 2 9 2" xfId="32867" xr:uid="{43906629-761F-467C-BE84-88F0602873F1}"/>
    <cellStyle name="Output 6 8 2 9 3" xfId="32868" xr:uid="{3C78C765-49D7-4B45-B9A5-738E8CD61ACB}"/>
    <cellStyle name="Output 6 8 3" xfId="32869" xr:uid="{521155D0-B2E0-4461-9F9E-A482378BCD81}"/>
    <cellStyle name="Output 6 8 3 2" xfId="32870" xr:uid="{00D2280D-AB92-45CE-B8EE-7EAC0B36711B}"/>
    <cellStyle name="Output 6 8 3 2 2" xfId="32871" xr:uid="{CCE8B832-5C32-4789-ABEE-84EB35D7F160}"/>
    <cellStyle name="Output 6 8 3 2 3" xfId="32872" xr:uid="{618EB726-B0F6-4B3B-A0B8-7F4B4120C141}"/>
    <cellStyle name="Output 6 8 3 2 4" xfId="32873" xr:uid="{E136BFD2-87A0-4F53-AED8-746A744D6B85}"/>
    <cellStyle name="Output 6 8 3 3" xfId="32874" xr:uid="{54B88D78-1B37-4DDB-83E8-D0E49A8B3F41}"/>
    <cellStyle name="Output 6 8 3 3 2" xfId="32875" xr:uid="{63B9A2E8-E58A-408B-8109-79AB65031B8E}"/>
    <cellStyle name="Output 6 8 3 4" xfId="32876" xr:uid="{83E6D73F-4ED5-4243-8F4C-57F642CD0FA2}"/>
    <cellStyle name="Output 6 8 3 5" xfId="32877" xr:uid="{6CEA22A2-19B1-45C4-BB25-DFB3747AB3A8}"/>
    <cellStyle name="Output 6 8 4" xfId="32878" xr:uid="{48EF429A-59EB-42C6-A86E-F54AE5FDE755}"/>
    <cellStyle name="Output 6 8 4 2" xfId="32879" xr:uid="{1B8FD9E9-AE7B-4203-BA31-50B6799E7BE5}"/>
    <cellStyle name="Output 6 8 4 2 2" xfId="32880" xr:uid="{FC885F90-5AAB-4F13-B00B-758BE8FC9237}"/>
    <cellStyle name="Output 6 8 4 2 3" xfId="32881" xr:uid="{B2B8EFE3-87DE-4259-8721-70C725E9EDBF}"/>
    <cellStyle name="Output 6 8 4 3" xfId="32882" xr:uid="{09671380-6658-4129-93AD-1000F66F6B4B}"/>
    <cellStyle name="Output 6 8 4 4" xfId="32883" xr:uid="{3A6D780C-FD86-48A0-BB72-6F3E29C9D0B7}"/>
    <cellStyle name="Output 6 8 4 5" xfId="32884" xr:uid="{58F645A0-CA30-4246-B9CE-5242A15820E4}"/>
    <cellStyle name="Output 6 8 5" xfId="32885" xr:uid="{9CF822E7-0833-41EE-8592-330A8F3E19F4}"/>
    <cellStyle name="Output 6 8 5 2" xfId="32886" xr:uid="{0BA952A7-B5E2-41AF-8651-B8FD0221AB15}"/>
    <cellStyle name="Output 6 8 5 2 2" xfId="32887" xr:uid="{44044F1A-A46E-4B4A-A73A-24C058F7BF9D}"/>
    <cellStyle name="Output 6 8 5 2 3" xfId="32888" xr:uid="{4C435000-CFEB-4694-B3FF-87A7A6574758}"/>
    <cellStyle name="Output 6 8 5 3" xfId="32889" xr:uid="{6603EA20-E074-462A-9D1D-2F51F869C569}"/>
    <cellStyle name="Output 6 8 5 4" xfId="32890" xr:uid="{09088725-D399-4590-917D-53CCA390081C}"/>
    <cellStyle name="Output 6 8 6" xfId="32891" xr:uid="{8D4ADAEE-B68E-410D-A29B-0AF05D72878D}"/>
    <cellStyle name="Output 6 8 6 2" xfId="32892" xr:uid="{743E4233-DFDF-43C2-A6B2-5FE5952AAB83}"/>
    <cellStyle name="Output 6 8 6 3" xfId="32893" xr:uid="{46181309-B2AB-4797-B2B0-1A5A5FF48C2F}"/>
    <cellStyle name="Output 6 8 7" xfId="32894" xr:uid="{746BE181-30E4-447A-9FDE-2D595C1814F9}"/>
    <cellStyle name="Output 6 8 7 2" xfId="32895" xr:uid="{73744761-1026-452D-9176-A5D9CE9C1241}"/>
    <cellStyle name="Output 6 8 7 3" xfId="32896" xr:uid="{A7262390-3802-4F03-9154-D7567F0619EE}"/>
    <cellStyle name="Output 6 8 8" xfId="32897" xr:uid="{7359B2B6-80BC-4498-95C7-AD957AE0FC87}"/>
    <cellStyle name="Output 6 8 8 2" xfId="32898" xr:uid="{26FC56C4-5183-4EFA-AEE2-8B52F5A1B650}"/>
    <cellStyle name="Output 6 8 8 3" xfId="32899" xr:uid="{F2D399CA-682C-4171-AC46-DEFF57B38E8D}"/>
    <cellStyle name="Output 6 8 9" xfId="32900" xr:uid="{D3AB15BB-357B-4EFE-95DC-D2687696B2F9}"/>
    <cellStyle name="Output 6 8 9 2" xfId="32901" xr:uid="{23172792-895F-47CA-B20B-1A67E9DE1377}"/>
    <cellStyle name="Output 6 8 9 3" xfId="32902" xr:uid="{4ACDE504-B5A4-419D-A424-7FBD4D3CD926}"/>
    <cellStyle name="Output 6 9" xfId="32903" xr:uid="{6BCECDDD-8231-4EE8-9F81-30B3AE12AE64}"/>
    <cellStyle name="Output 6 9 10" xfId="32904" xr:uid="{DB5F0B8D-CD85-4E4B-94B2-D2CB4DE4826A}"/>
    <cellStyle name="Output 6 9 10 2" xfId="32905" xr:uid="{43050527-5640-4E87-836A-EE2BD9BF3AF2}"/>
    <cellStyle name="Output 6 9 10 3" xfId="32906" xr:uid="{5C37B807-DA47-4AE1-BE02-63F7EE1FEFE3}"/>
    <cellStyle name="Output 6 9 11" xfId="32907" xr:uid="{8FB8787D-513B-451F-8FAB-02244D938BAD}"/>
    <cellStyle name="Output 6 9 11 2" xfId="32908" xr:uid="{66F919F0-F32E-41F8-B6D0-5314A397370C}"/>
    <cellStyle name="Output 6 9 12" xfId="32909" xr:uid="{529658C7-59BF-4252-8DBE-DB60F5D914FC}"/>
    <cellStyle name="Output 6 9 2" xfId="32910" xr:uid="{E6B26A40-C7FA-48AC-B677-308E11C154BD}"/>
    <cellStyle name="Output 6 9 2 10" xfId="32911" xr:uid="{7FC94F1D-E32C-46F2-BA9A-79B621EC5AF6}"/>
    <cellStyle name="Output 6 9 2 10 2" xfId="32912" xr:uid="{392D1FAD-93D3-479C-81BA-0A64DF225408}"/>
    <cellStyle name="Output 6 9 2 11" xfId="32913" xr:uid="{B2BA1E9E-359D-4BDA-828A-C883117ABA05}"/>
    <cellStyle name="Output 6 9 2 2" xfId="32914" xr:uid="{B6BCAE0F-CDF0-4E09-9593-577C412E2C85}"/>
    <cellStyle name="Output 6 9 2 2 2" xfId="32915" xr:uid="{5FDCD3CF-5AD6-4ED9-B177-F987456E54D2}"/>
    <cellStyle name="Output 6 9 2 2 2 2" xfId="32916" xr:uid="{A7A11F8A-7495-45A5-A793-4B6B4C7E7311}"/>
    <cellStyle name="Output 6 9 2 2 2 3" xfId="32917" xr:uid="{DB282523-7B92-4058-AACB-2D3C66CACB0F}"/>
    <cellStyle name="Output 6 9 2 2 3" xfId="32918" xr:uid="{DB9F879E-7CDB-40DC-9A7A-40410D39BD33}"/>
    <cellStyle name="Output 6 9 2 2 3 2" xfId="32919" xr:uid="{DD85964E-4A9D-49E1-9CD3-54BDE7A0E16B}"/>
    <cellStyle name="Output 6 9 2 2 4" xfId="32920" xr:uid="{B37609A7-009F-4560-9897-110819C46811}"/>
    <cellStyle name="Output 6 9 2 2 5" xfId="32921" xr:uid="{7EDB7B7E-8FF8-47F4-B7D3-09526FD42F74}"/>
    <cellStyle name="Output 6 9 2 3" xfId="32922" xr:uid="{03074867-4133-45C3-83CF-F630F2C76302}"/>
    <cellStyle name="Output 6 9 2 3 2" xfId="32923" xr:uid="{4E0C1778-7317-40D6-935C-8207E56F4166}"/>
    <cellStyle name="Output 6 9 2 3 3" xfId="32924" xr:uid="{488F11CE-AD33-4050-AA0C-D8ADE091432A}"/>
    <cellStyle name="Output 6 9 2 4" xfId="32925" xr:uid="{858A5119-9FAC-4745-BFF5-A237BBF28B6A}"/>
    <cellStyle name="Output 6 9 2 4 2" xfId="32926" xr:uid="{CC462773-CF74-4283-B081-18AAC6C85BC6}"/>
    <cellStyle name="Output 6 9 2 4 3" xfId="32927" xr:uid="{7E689C73-C7D7-4B7D-ABA2-41127D59CA60}"/>
    <cellStyle name="Output 6 9 2 5" xfId="32928" xr:uid="{58D2CA65-8A62-4C94-8665-BAFF198A52E0}"/>
    <cellStyle name="Output 6 9 2 5 2" xfId="32929" xr:uid="{20E29C1B-67E4-4F31-8EC1-58FE1262232E}"/>
    <cellStyle name="Output 6 9 2 5 3" xfId="32930" xr:uid="{140931B4-7A1A-4A48-8271-BB3171B89F12}"/>
    <cellStyle name="Output 6 9 2 6" xfId="32931" xr:uid="{7F1A2278-CA5B-4085-A1AD-37241A2F98DB}"/>
    <cellStyle name="Output 6 9 2 6 2" xfId="32932" xr:uid="{0B49CE6D-63D1-4213-ADD0-5D00939385FE}"/>
    <cellStyle name="Output 6 9 2 6 3" xfId="32933" xr:uid="{CC917492-04BA-4907-A17A-5388958A6DBD}"/>
    <cellStyle name="Output 6 9 2 7" xfId="32934" xr:uid="{6EB5F508-B298-4402-9BF9-C6C274BFC2DC}"/>
    <cellStyle name="Output 6 9 2 7 2" xfId="32935" xr:uid="{03E728F7-8198-46AB-A6A9-A8585BA216E9}"/>
    <cellStyle name="Output 6 9 2 7 3" xfId="32936" xr:uid="{12227672-6F7D-42F9-96D8-DCD70BFD784F}"/>
    <cellStyle name="Output 6 9 2 8" xfId="32937" xr:uid="{A817D544-44FF-43A3-AAC6-EABE56912E3C}"/>
    <cellStyle name="Output 6 9 2 8 2" xfId="32938" xr:uid="{E99A6530-FA7E-44ED-B229-7645F3267579}"/>
    <cellStyle name="Output 6 9 2 8 3" xfId="32939" xr:uid="{FD2630AE-ED6B-4745-B073-BCE5675E5A58}"/>
    <cellStyle name="Output 6 9 2 9" xfId="32940" xr:uid="{22EA5C66-C95E-43D1-BA4C-62124BC2E158}"/>
    <cellStyle name="Output 6 9 2 9 2" xfId="32941" xr:uid="{39B189B4-1C2C-4970-BE4C-247C4B3F920F}"/>
    <cellStyle name="Output 6 9 2 9 3" xfId="32942" xr:uid="{C5237883-334E-401A-AE3D-2E2715EFCEB6}"/>
    <cellStyle name="Output 6 9 3" xfId="32943" xr:uid="{284AE7C9-0C06-40CE-BC3D-C9373D07724B}"/>
    <cellStyle name="Output 6 9 3 2" xfId="32944" xr:uid="{0E120D3D-B739-40CA-95A8-BCA555CF83BC}"/>
    <cellStyle name="Output 6 9 3 2 2" xfId="32945" xr:uid="{D0C9C22F-C4A1-4DAD-90D3-98EEE11AF596}"/>
    <cellStyle name="Output 6 9 3 2 3" xfId="32946" xr:uid="{36E4EE14-36E3-49BB-9912-F45E69AFC84A}"/>
    <cellStyle name="Output 6 9 3 2 4" xfId="32947" xr:uid="{1E115BBC-B596-4911-8BB7-948826F2B37D}"/>
    <cellStyle name="Output 6 9 3 3" xfId="32948" xr:uid="{156E2D2F-EE49-46CB-B3FC-C7659B77F6DE}"/>
    <cellStyle name="Output 6 9 3 3 2" xfId="32949" xr:uid="{B0DF5544-7199-43BA-8236-212B2463B512}"/>
    <cellStyle name="Output 6 9 3 4" xfId="32950" xr:uid="{229E08B1-32B2-477D-AE9D-7566A57A7A96}"/>
    <cellStyle name="Output 6 9 3 5" xfId="32951" xr:uid="{6E351F1E-C7A4-440C-9E25-6A8458132A5A}"/>
    <cellStyle name="Output 6 9 4" xfId="32952" xr:uid="{E4C782F3-A393-4FED-9315-DB2270CA7C0A}"/>
    <cellStyle name="Output 6 9 4 2" xfId="32953" xr:uid="{A38BDCF9-F992-4F67-88BB-4C894F4C74FF}"/>
    <cellStyle name="Output 6 9 4 2 2" xfId="32954" xr:uid="{A5C1A90C-EB86-472D-86C3-44BC757018D6}"/>
    <cellStyle name="Output 6 9 4 2 3" xfId="32955" xr:uid="{BC805FD0-751B-4497-9F76-E15D7EDE1325}"/>
    <cellStyle name="Output 6 9 4 3" xfId="32956" xr:uid="{0A153AFC-4E88-4FE1-A5F7-4AEECA8BB03E}"/>
    <cellStyle name="Output 6 9 4 4" xfId="32957" xr:uid="{D918D913-7FF8-4666-AF39-D83978DD6437}"/>
    <cellStyle name="Output 6 9 4 5" xfId="32958" xr:uid="{62EFDD0E-BA1F-4726-ADD9-E9B51D8F2ABA}"/>
    <cellStyle name="Output 6 9 5" xfId="32959" xr:uid="{E86105A7-BC7D-43D7-A35A-0A356FFFDE2E}"/>
    <cellStyle name="Output 6 9 5 2" xfId="32960" xr:uid="{F9148CD4-C75C-4CE6-B895-37B4A1A9FB47}"/>
    <cellStyle name="Output 6 9 5 2 2" xfId="32961" xr:uid="{5B17FA7D-2BC3-4448-8F7A-C63AA0401561}"/>
    <cellStyle name="Output 6 9 5 2 3" xfId="32962" xr:uid="{7616D745-64E4-45DC-A4F7-17D90CDC2A04}"/>
    <cellStyle name="Output 6 9 5 3" xfId="32963" xr:uid="{6FE387E6-3EC6-4CB0-9D7D-306C6E2E858A}"/>
    <cellStyle name="Output 6 9 5 4" xfId="32964" xr:uid="{2EFD4492-BA67-43EC-927F-B8586DB44FFE}"/>
    <cellStyle name="Output 6 9 6" xfId="32965" xr:uid="{C1E103AE-BCEC-4658-9910-364A7AF60ED6}"/>
    <cellStyle name="Output 6 9 6 2" xfId="32966" xr:uid="{1235A90C-D09B-4664-8CD7-E79FAB22F1B3}"/>
    <cellStyle name="Output 6 9 6 3" xfId="32967" xr:uid="{BF9CB02F-8F6A-44D8-A1D6-3151DCAA259F}"/>
    <cellStyle name="Output 6 9 7" xfId="32968" xr:uid="{CE66B2FA-C93D-45A7-8FA4-5E48706610BD}"/>
    <cellStyle name="Output 6 9 7 2" xfId="32969" xr:uid="{DCD78324-5828-4507-AE2E-8F948267EC8B}"/>
    <cellStyle name="Output 6 9 7 3" xfId="32970" xr:uid="{887EB71A-AF00-497F-802B-D38796D4C637}"/>
    <cellStyle name="Output 6 9 8" xfId="32971" xr:uid="{35A81594-2E9C-4955-8E46-60BEB2E68005}"/>
    <cellStyle name="Output 6 9 8 2" xfId="32972" xr:uid="{BCDD7368-E402-483F-9E16-0B56E2860E0A}"/>
    <cellStyle name="Output 6 9 8 3" xfId="32973" xr:uid="{DB26DDE4-B43C-4153-A843-AE833B3E01BA}"/>
    <cellStyle name="Output 6 9 9" xfId="32974" xr:uid="{64E6B187-7F6D-47E1-BDE3-86F9C85EB17A}"/>
    <cellStyle name="Output 6 9 9 2" xfId="32975" xr:uid="{82F6717B-44E4-470E-A562-2145EAE1F57E}"/>
    <cellStyle name="Output 6 9 9 3" xfId="32976" xr:uid="{A8212B80-E46B-490B-A93E-409F13931BFA}"/>
    <cellStyle name="Output 7" xfId="32977" xr:uid="{A7D8E368-95B8-4CEC-AA30-DDD71EAE043F}"/>
    <cellStyle name="Output 7 10" xfId="32978" xr:uid="{F13A3887-5CE7-4676-8B52-AF342536BCFA}"/>
    <cellStyle name="Output 7 10 2" xfId="32979" xr:uid="{7A4EB638-846A-44B8-913C-06E2ADB732AF}"/>
    <cellStyle name="Output 7 10 3" xfId="32980" xr:uid="{85E05BED-6F16-408C-93F3-DF3BD76B8840}"/>
    <cellStyle name="Output 7 11" xfId="32981" xr:uid="{1B16BCF8-9778-4C16-8C55-011FA4C36E4E}"/>
    <cellStyle name="Output 7 11 2" xfId="32982" xr:uid="{541C4C1A-399D-46F3-AC0E-4C0C929AF091}"/>
    <cellStyle name="Output 7 12" xfId="32983" xr:uid="{41F873F2-3FE3-4E2D-8DA7-651509A93F3C}"/>
    <cellStyle name="Output 7 13" xfId="32984" xr:uid="{EAB766A3-C297-41B2-A4B6-B7985AFA7DFC}"/>
    <cellStyle name="Output 7 2" xfId="32985" xr:uid="{B0F19B58-0AEB-43BC-99BA-D14DBE66F0CC}"/>
    <cellStyle name="Output 7 2 10" xfId="32986" xr:uid="{2543AEDE-2374-40C5-9B4E-D15C4213AF12}"/>
    <cellStyle name="Output 7 2 10 2" xfId="32987" xr:uid="{D4614A9A-70F9-4F34-A5C3-80041DBF0194}"/>
    <cellStyle name="Output 7 2 11" xfId="32988" xr:uid="{180DDA24-BDFA-4885-86C1-3A5A4A7F4B55}"/>
    <cellStyle name="Output 7 2 2" xfId="32989" xr:uid="{A1876005-83AD-45A5-9EB6-B39BC868EE30}"/>
    <cellStyle name="Output 7 2 2 2" xfId="32990" xr:uid="{B1DD16CD-E46F-43DB-9346-9554B465F4D1}"/>
    <cellStyle name="Output 7 2 2 2 2" xfId="32991" xr:uid="{A1883569-541A-411D-8D11-574143F3B442}"/>
    <cellStyle name="Output 7 2 2 2 3" xfId="32992" xr:uid="{BA38CA28-424E-4547-88D2-08592476E0E1}"/>
    <cellStyle name="Output 7 2 2 3" xfId="32993" xr:uid="{9B604429-6DB2-4CE5-B142-B30996C9BE97}"/>
    <cellStyle name="Output 7 2 2 3 2" xfId="32994" xr:uid="{0B7AAECD-FA34-4795-AABC-68033A8FCCFD}"/>
    <cellStyle name="Output 7 2 2 4" xfId="32995" xr:uid="{5458ED70-E5D5-4DDC-BFBA-888DC179DEAF}"/>
    <cellStyle name="Output 7 2 2 5" xfId="32996" xr:uid="{C7A29A70-4880-47EE-87AC-A8CD1E0CD416}"/>
    <cellStyle name="Output 7 2 3" xfId="32997" xr:uid="{11DD807D-099E-4706-870D-731B76425C02}"/>
    <cellStyle name="Output 7 2 3 2" xfId="32998" xr:uid="{127CBDA1-2C4B-4E5C-A8C4-DEA6696177B2}"/>
    <cellStyle name="Output 7 2 3 3" xfId="32999" xr:uid="{439A0BC4-C114-443A-ACD9-76E724277B48}"/>
    <cellStyle name="Output 7 2 4" xfId="33000" xr:uid="{4033B730-905E-4C66-9683-1EFC3EDC97DC}"/>
    <cellStyle name="Output 7 2 4 2" xfId="33001" xr:uid="{2BE53BFC-25BB-4CA1-88AF-E1B25484F7B9}"/>
    <cellStyle name="Output 7 2 4 3" xfId="33002" xr:uid="{BADDE552-BB98-4F1C-8E48-4ACBA9C19C06}"/>
    <cellStyle name="Output 7 2 5" xfId="33003" xr:uid="{258516C8-3CEF-4D2E-A1B1-F1FE1F708B61}"/>
    <cellStyle name="Output 7 2 5 2" xfId="33004" xr:uid="{0DD77D9E-2C8D-4F1A-B8C9-1B187669153F}"/>
    <cellStyle name="Output 7 2 5 3" xfId="33005" xr:uid="{2376BBA7-D425-4ED6-BDFB-0A20B525E6E7}"/>
    <cellStyle name="Output 7 2 6" xfId="33006" xr:uid="{D4CD2904-7A94-41D7-B555-89474FD89681}"/>
    <cellStyle name="Output 7 2 6 2" xfId="33007" xr:uid="{46AB4E65-24C7-4B37-B4F8-939250EE62B0}"/>
    <cellStyle name="Output 7 2 6 3" xfId="33008" xr:uid="{F1563E57-8A26-407D-818D-667DAC364634}"/>
    <cellStyle name="Output 7 2 7" xfId="33009" xr:uid="{87DACC9C-6A7B-4C15-802F-35326819EE56}"/>
    <cellStyle name="Output 7 2 7 2" xfId="33010" xr:uid="{8DF4C489-1EDF-4967-890C-ECE8396549CE}"/>
    <cellStyle name="Output 7 2 7 3" xfId="33011" xr:uid="{F79004F8-3DE2-4A0D-AA96-9829282649C2}"/>
    <cellStyle name="Output 7 2 8" xfId="33012" xr:uid="{BCC40FE8-6C45-4EDC-81FA-6BB091A90D04}"/>
    <cellStyle name="Output 7 2 8 2" xfId="33013" xr:uid="{CDDE1699-13C7-4CC0-9B95-4CDCE5E843D3}"/>
    <cellStyle name="Output 7 2 8 3" xfId="33014" xr:uid="{43834623-0C72-49C9-9FAF-97051931D283}"/>
    <cellStyle name="Output 7 2 9" xfId="33015" xr:uid="{D5470170-A853-456E-A33E-B2616FFCBE9C}"/>
    <cellStyle name="Output 7 2 9 2" xfId="33016" xr:uid="{5B878699-8AB2-42C3-8A1C-190C7351CC49}"/>
    <cellStyle name="Output 7 2 9 3" xfId="33017" xr:uid="{0DA84457-CF59-40AD-8F53-4B4B53EDD3D6}"/>
    <cellStyle name="Output 7 3" xfId="33018" xr:uid="{E797EA49-F550-407D-8090-9D99B99598B2}"/>
    <cellStyle name="Output 7 3 2" xfId="33019" xr:uid="{3FF28E0E-F69E-468C-A45F-315AF4732A7B}"/>
    <cellStyle name="Output 7 3 2 2" xfId="33020" xr:uid="{C448A42D-A9A4-4C9C-B690-22B638CD711E}"/>
    <cellStyle name="Output 7 3 2 3" xfId="33021" xr:uid="{4E11D4D8-A506-43F3-9BD3-500213F297AA}"/>
    <cellStyle name="Output 7 3 2 4" xfId="33022" xr:uid="{4EA39322-55CD-48E4-8FCD-786AA16EDE2D}"/>
    <cellStyle name="Output 7 3 3" xfId="33023" xr:uid="{21D58152-0F28-43D6-B74C-B67F3FA5709A}"/>
    <cellStyle name="Output 7 3 3 2" xfId="33024" xr:uid="{A0DB4CA9-979A-4B01-B299-D1F9E2892FF1}"/>
    <cellStyle name="Output 7 3 4" xfId="33025" xr:uid="{45A9B2C1-C1E3-4838-9A51-77C2050399C6}"/>
    <cellStyle name="Output 7 3 5" xfId="33026" xr:uid="{DC5A0445-4C95-41EF-AC79-5F365C12FA9F}"/>
    <cellStyle name="Output 7 4" xfId="33027" xr:uid="{75D46DAF-A926-4C58-9725-74EE4E641CD2}"/>
    <cellStyle name="Output 7 4 2" xfId="33028" xr:uid="{7418E3D2-32A0-44C1-86CE-CEAF6883C08F}"/>
    <cellStyle name="Output 7 4 2 2" xfId="33029" xr:uid="{75A17174-1606-4DA7-883D-CC67462200C3}"/>
    <cellStyle name="Output 7 4 2 3" xfId="33030" xr:uid="{A2588A6B-AC33-4639-8A38-A04D5E262FB2}"/>
    <cellStyle name="Output 7 4 3" xfId="33031" xr:uid="{1489CF64-31F4-4394-8398-9AEDA36F4CBC}"/>
    <cellStyle name="Output 7 4 4" xfId="33032" xr:uid="{853E8A99-28BC-4A1E-A9DE-D4E01626F50B}"/>
    <cellStyle name="Output 7 4 5" xfId="33033" xr:uid="{8305769E-AE29-41F4-8BCD-C7168ED821F0}"/>
    <cellStyle name="Output 7 5" xfId="33034" xr:uid="{26EB7F72-0B59-4E65-A54C-A2DB491DA0BB}"/>
    <cellStyle name="Output 7 5 2" xfId="33035" xr:uid="{AE646006-5B48-4CB7-AA19-4EC9BC48F54B}"/>
    <cellStyle name="Output 7 5 2 2" xfId="33036" xr:uid="{EF8DE603-1992-438F-BBB7-103990F7D82D}"/>
    <cellStyle name="Output 7 5 2 3" xfId="33037" xr:uid="{75D062AF-159A-4F67-91EB-E6E3BF5C83C9}"/>
    <cellStyle name="Output 7 5 3" xfId="33038" xr:uid="{039CEA05-E076-42A0-B1B5-6A7BCCEDEDC0}"/>
    <cellStyle name="Output 7 5 4" xfId="33039" xr:uid="{2CDA507C-4B28-4643-AE8C-F814F0844937}"/>
    <cellStyle name="Output 7 6" xfId="33040" xr:uid="{6466C48D-C7C8-472A-959B-71CC7F3E6FAE}"/>
    <cellStyle name="Output 7 6 2" xfId="33041" xr:uid="{34ACC49E-0FB3-45E4-A810-767A7D8AC95C}"/>
    <cellStyle name="Output 7 6 3" xfId="33042" xr:uid="{30DC8945-833B-4F92-8F54-DC575BFC05AF}"/>
    <cellStyle name="Output 7 7" xfId="33043" xr:uid="{B5844A44-D261-4691-A1C6-B900D579B809}"/>
    <cellStyle name="Output 7 7 2" xfId="33044" xr:uid="{30FA0472-FD4C-40C0-ABCE-93C4930DCEC3}"/>
    <cellStyle name="Output 7 7 3" xfId="33045" xr:uid="{32DD28E5-D444-4507-A6D0-C3D3E1864816}"/>
    <cellStyle name="Output 7 8" xfId="33046" xr:uid="{41820989-8A79-47B0-8AEB-4743771B8631}"/>
    <cellStyle name="Output 7 8 2" xfId="33047" xr:uid="{5E68EF0A-75B2-44EF-A174-8B6EF9C0D7AD}"/>
    <cellStyle name="Output 7 8 3" xfId="33048" xr:uid="{AFDBCAFA-E124-43BF-B663-24B2EF10B5ED}"/>
    <cellStyle name="Output 7 9" xfId="33049" xr:uid="{19C5277A-60EB-4FA7-8259-9B293D33E86B}"/>
    <cellStyle name="Output 7 9 2" xfId="33050" xr:uid="{B1612EBE-2813-4131-86E2-05C8CF157554}"/>
    <cellStyle name="Output 7 9 3" xfId="33051" xr:uid="{4C26D12D-BA57-411E-A206-968C82979451}"/>
    <cellStyle name="Output 8" xfId="33052" xr:uid="{014F16AD-3090-42A7-9A9E-BF31E9E724C7}"/>
    <cellStyle name="Output 8 10" xfId="33053" xr:uid="{24728578-BAAD-44AA-B713-B0F2CBAFD9F5}"/>
    <cellStyle name="Output 8 10 2" xfId="33054" xr:uid="{82C81C79-9B91-4F24-A7B1-62E758FE1FDA}"/>
    <cellStyle name="Output 8 10 3" xfId="33055" xr:uid="{AB66F5E7-F8EF-42D8-B46D-5DEC654462F8}"/>
    <cellStyle name="Output 8 11" xfId="33056" xr:uid="{3083810C-E9F1-4EE3-B90C-753B35E18F5A}"/>
    <cellStyle name="Output 8 11 2" xfId="33057" xr:uid="{F83C026F-E410-42FC-80C7-6CD8DB6C0FC7}"/>
    <cellStyle name="Output 8 12" xfId="33058" xr:uid="{4F35BC79-E7F9-40AB-9D46-7139EC3DA9B6}"/>
    <cellStyle name="Output 8 13" xfId="33059" xr:uid="{FAC79193-B0BE-4DD2-B006-1A17E617F091}"/>
    <cellStyle name="Output 8 2" xfId="33060" xr:uid="{62529A5A-A891-44E0-A3D1-D10C5CC66BB0}"/>
    <cellStyle name="Output 8 2 10" xfId="33061" xr:uid="{6E7EC0E2-B2FD-42D2-99F8-EB07E979C5D8}"/>
    <cellStyle name="Output 8 2 10 2" xfId="33062" xr:uid="{42BEE32A-AF09-4684-A279-60561E270201}"/>
    <cellStyle name="Output 8 2 11" xfId="33063" xr:uid="{839F9563-A0EA-4CBE-8AB4-7DB6BB4E8D0D}"/>
    <cellStyle name="Output 8 2 2" xfId="33064" xr:uid="{E7EFEB85-FC41-48E1-A94A-4DF294EBE853}"/>
    <cellStyle name="Output 8 2 2 2" xfId="33065" xr:uid="{E2C84148-39EB-457B-A81D-781327AFA04D}"/>
    <cellStyle name="Output 8 2 2 2 2" xfId="33066" xr:uid="{05B2ECBB-5EAD-4CCB-AE22-AEA70B054885}"/>
    <cellStyle name="Output 8 2 2 2 3" xfId="33067" xr:uid="{A89498B9-3A1C-4632-8C6C-26D54D4C8635}"/>
    <cellStyle name="Output 8 2 2 3" xfId="33068" xr:uid="{B788CB82-9D8F-4439-A637-D5A022DB89DB}"/>
    <cellStyle name="Output 8 2 2 3 2" xfId="33069" xr:uid="{BD7403C1-C694-4ABA-BA50-8C8B49FC46E7}"/>
    <cellStyle name="Output 8 2 2 4" xfId="33070" xr:uid="{91E7DF9C-83CC-49FA-830C-6400C61EE59C}"/>
    <cellStyle name="Output 8 2 2 5" xfId="33071" xr:uid="{C4396F8C-0E25-4A04-BF1E-206331AB2632}"/>
    <cellStyle name="Output 8 2 3" xfId="33072" xr:uid="{D05FDE83-88EC-4E72-B08F-B006523902FB}"/>
    <cellStyle name="Output 8 2 3 2" xfId="33073" xr:uid="{9A7CA60B-1D58-42F1-89E0-E3FB662E7BA1}"/>
    <cellStyle name="Output 8 2 3 3" xfId="33074" xr:uid="{A77A4D25-F388-4B91-91DC-1DD7317A28B1}"/>
    <cellStyle name="Output 8 2 4" xfId="33075" xr:uid="{AFD391D5-9B30-43EC-AD10-5DF87E49FB6D}"/>
    <cellStyle name="Output 8 2 4 2" xfId="33076" xr:uid="{62880FDD-56B5-480C-9942-E89347A1A69B}"/>
    <cellStyle name="Output 8 2 4 3" xfId="33077" xr:uid="{FEC822A8-FBED-4455-9FCD-B40E36545726}"/>
    <cellStyle name="Output 8 2 5" xfId="33078" xr:uid="{2D67F52E-065A-4671-8483-A281C3AD59A0}"/>
    <cellStyle name="Output 8 2 5 2" xfId="33079" xr:uid="{E24C9FC6-0FAA-4CEA-AD27-3F970CABAB3D}"/>
    <cellStyle name="Output 8 2 5 3" xfId="33080" xr:uid="{9C0359D5-EEE0-47A1-95B3-B9F92778D91B}"/>
    <cellStyle name="Output 8 2 6" xfId="33081" xr:uid="{0458D322-CCB9-4319-A57C-19B7148AEF5D}"/>
    <cellStyle name="Output 8 2 6 2" xfId="33082" xr:uid="{4FE264AC-3528-476D-87FF-93E99FD9AAF8}"/>
    <cellStyle name="Output 8 2 6 3" xfId="33083" xr:uid="{DCFB8B6D-FFB4-41F7-9DBE-4BF8A84E7D68}"/>
    <cellStyle name="Output 8 2 7" xfId="33084" xr:uid="{1D42202E-B73E-4471-9CCD-CEA02507951B}"/>
    <cellStyle name="Output 8 2 7 2" xfId="33085" xr:uid="{550BE62F-A6D4-48BE-A038-B4EECBE1ACBE}"/>
    <cellStyle name="Output 8 2 7 3" xfId="33086" xr:uid="{438D70F5-A213-4DB5-B065-5D89FD6A36BD}"/>
    <cellStyle name="Output 8 2 8" xfId="33087" xr:uid="{1DC2D10C-4718-47C8-8A86-9BFE08336DBF}"/>
    <cellStyle name="Output 8 2 8 2" xfId="33088" xr:uid="{3DEA6473-065A-4268-B5DF-98B672491180}"/>
    <cellStyle name="Output 8 2 8 3" xfId="33089" xr:uid="{46ED609E-E87D-430B-AFB4-E4ED18270FAD}"/>
    <cellStyle name="Output 8 2 9" xfId="33090" xr:uid="{AFBC34E8-E3BF-471E-AC7A-3A3297A69E7C}"/>
    <cellStyle name="Output 8 2 9 2" xfId="33091" xr:uid="{8FDECDDA-95D6-4776-9A86-DC066EB448E4}"/>
    <cellStyle name="Output 8 2 9 3" xfId="33092" xr:uid="{AA91E05F-83AC-47EB-AB5B-50428B50AC84}"/>
    <cellStyle name="Output 8 3" xfId="33093" xr:uid="{FDA6BB01-3C8D-4907-90D6-8F4DBA5FA9BD}"/>
    <cellStyle name="Output 8 3 2" xfId="33094" xr:uid="{F1EDCC0D-B3F6-4239-865F-3DD4FE5BC4D1}"/>
    <cellStyle name="Output 8 3 2 2" xfId="33095" xr:uid="{2F432891-9BCE-436A-BBB7-AE3DECB6AF33}"/>
    <cellStyle name="Output 8 3 2 3" xfId="33096" xr:uid="{D76344FE-03C4-4FA4-A81E-BDABE2AE3F86}"/>
    <cellStyle name="Output 8 3 2 4" xfId="33097" xr:uid="{2927C220-FD0A-4D20-9BAF-E5687D3AFAAE}"/>
    <cellStyle name="Output 8 3 3" xfId="33098" xr:uid="{FDE5DA7A-C46D-4DD3-8042-6529878578FC}"/>
    <cellStyle name="Output 8 3 3 2" xfId="33099" xr:uid="{6CA94C0B-15D2-470A-88F2-03895E0A6F75}"/>
    <cellStyle name="Output 8 3 4" xfId="33100" xr:uid="{3D3CE703-C43F-42BA-A5CF-D206A6FDDE2D}"/>
    <cellStyle name="Output 8 3 5" xfId="33101" xr:uid="{1EA3AAF9-6DA2-4D1D-A7ED-DB175413FDFE}"/>
    <cellStyle name="Output 8 4" xfId="33102" xr:uid="{8DC16DB9-B471-47A6-B422-EDF296BD2AF6}"/>
    <cellStyle name="Output 8 4 2" xfId="33103" xr:uid="{FBD176A0-76C9-41A6-8486-E077D66300DE}"/>
    <cellStyle name="Output 8 4 2 2" xfId="33104" xr:uid="{902EB92A-9A31-4EC9-9FB6-DA3E1C19D1CC}"/>
    <cellStyle name="Output 8 4 2 3" xfId="33105" xr:uid="{0356BDAE-EA91-4F51-ACC4-6DE6B627AC75}"/>
    <cellStyle name="Output 8 4 3" xfId="33106" xr:uid="{F727A9D2-F0CA-4EF4-8BC1-C5A43C5786A1}"/>
    <cellStyle name="Output 8 4 4" xfId="33107" xr:uid="{808D5AC2-4549-44A1-92C3-D438AF4E34C6}"/>
    <cellStyle name="Output 8 4 5" xfId="33108" xr:uid="{9C5FB0E6-AA19-4FF2-9597-9ABC8EFF2DD8}"/>
    <cellStyle name="Output 8 5" xfId="33109" xr:uid="{2BA50C9D-7D72-4264-B137-47980524EB61}"/>
    <cellStyle name="Output 8 5 2" xfId="33110" xr:uid="{E1E86DB7-0B09-481B-BA86-431422657029}"/>
    <cellStyle name="Output 8 5 2 2" xfId="33111" xr:uid="{E4EAC302-2276-4FE5-A7CA-0FB2AE0080DB}"/>
    <cellStyle name="Output 8 5 2 3" xfId="33112" xr:uid="{FF73535D-19A9-4424-89F4-25966CF5F599}"/>
    <cellStyle name="Output 8 5 3" xfId="33113" xr:uid="{CA6480A3-34EB-4F91-A2F7-72F1281DCB97}"/>
    <cellStyle name="Output 8 5 4" xfId="33114" xr:uid="{B045D994-682C-4367-8592-FDEA68395A49}"/>
    <cellStyle name="Output 8 6" xfId="33115" xr:uid="{5C115BE5-79B2-4E8F-B01D-1D5F5FDD85C9}"/>
    <cellStyle name="Output 8 6 2" xfId="33116" xr:uid="{2EA2E59F-5623-48F1-8995-BC69CF43408D}"/>
    <cellStyle name="Output 8 6 3" xfId="33117" xr:uid="{F4FD4697-9021-4D5E-A372-9C81D37F1BAD}"/>
    <cellStyle name="Output 8 7" xfId="33118" xr:uid="{4E64E3BB-CD53-4E2B-A378-938CB8E7FF45}"/>
    <cellStyle name="Output 8 7 2" xfId="33119" xr:uid="{5AF08D2A-B48F-46FC-893C-FF33386E4E8C}"/>
    <cellStyle name="Output 8 7 3" xfId="33120" xr:uid="{7B787EC7-9AE9-426F-A83E-A0E93806088A}"/>
    <cellStyle name="Output 8 8" xfId="33121" xr:uid="{70DEA709-9749-4FC3-B028-37DD0E1041C0}"/>
    <cellStyle name="Output 8 8 2" xfId="33122" xr:uid="{D0D025D7-B1E7-4C9A-9FBF-0FDF4C11B8C5}"/>
    <cellStyle name="Output 8 8 3" xfId="33123" xr:uid="{E9645C12-8B17-4D2D-B959-26A1B5EEE88E}"/>
    <cellStyle name="Output 8 9" xfId="33124" xr:uid="{11C86376-70FA-4CC8-AA09-A50DD268582F}"/>
    <cellStyle name="Output 8 9 2" xfId="33125" xr:uid="{F0F8757A-2B63-4E9C-819E-8393A9280EA3}"/>
    <cellStyle name="Output 8 9 3" xfId="33126" xr:uid="{9A58F9D6-98CB-489D-916E-4A5060501073}"/>
    <cellStyle name="Output 9" xfId="33127" xr:uid="{AE943B2F-1DEB-4E78-964C-7D0074E147B3}"/>
    <cellStyle name="Output 9 10" xfId="33128" xr:uid="{6152FF0A-BD08-490F-A082-8919D5CBC76A}"/>
    <cellStyle name="Output 9 10 2" xfId="33129" xr:uid="{1ADB34E6-74C3-437E-ADE7-DD655CC9F2D8}"/>
    <cellStyle name="Output 9 10 3" xfId="33130" xr:uid="{84A0E30A-BAD9-43E6-A0F5-F2AD58B8BF9E}"/>
    <cellStyle name="Output 9 11" xfId="33131" xr:uid="{EC120957-4565-49CC-99A7-3DDC8F6CFE14}"/>
    <cellStyle name="Output 9 11 2" xfId="33132" xr:uid="{1877AD84-A861-40A4-A30B-0C93B4FB3544}"/>
    <cellStyle name="Output 9 12" xfId="33133" xr:uid="{AE601C28-091E-4E28-82C6-C7538933E1E1}"/>
    <cellStyle name="Output 9 13" xfId="33134" xr:uid="{5EA62CEE-FAC6-4B40-A70A-62037BCF0F1C}"/>
    <cellStyle name="Output 9 2" xfId="33135" xr:uid="{611C44A4-6A71-45B6-9D55-B64B0643E988}"/>
    <cellStyle name="Output 9 2 10" xfId="33136" xr:uid="{AB56984A-339B-4BB6-A9F1-A98D263A095E}"/>
    <cellStyle name="Output 9 2 10 2" xfId="33137" xr:uid="{989A0223-9541-48BB-86C9-C5F1E8671059}"/>
    <cellStyle name="Output 9 2 11" xfId="33138" xr:uid="{3D624BE4-77E3-4AD4-BC89-71410127D53D}"/>
    <cellStyle name="Output 9 2 2" xfId="33139" xr:uid="{43BAE3A3-B815-4E56-B54D-070E058B75E6}"/>
    <cellStyle name="Output 9 2 2 2" xfId="33140" xr:uid="{417326D9-88DA-471C-8669-0A97CDD60C21}"/>
    <cellStyle name="Output 9 2 2 2 2" xfId="33141" xr:uid="{665A2B6F-948E-4DEF-A1AD-A35A14884F0A}"/>
    <cellStyle name="Output 9 2 2 2 3" xfId="33142" xr:uid="{82CFA5BF-5078-44EE-8308-DB0F01F0AD72}"/>
    <cellStyle name="Output 9 2 2 3" xfId="33143" xr:uid="{1BFD4215-8876-4F91-B2BB-99114BA7C22D}"/>
    <cellStyle name="Output 9 2 2 3 2" xfId="33144" xr:uid="{7C103D7D-D46F-40A0-8D03-EF73B3170BB7}"/>
    <cellStyle name="Output 9 2 2 4" xfId="33145" xr:uid="{508D24EB-5EBB-4EC2-9DC4-DD6EA4D52A7B}"/>
    <cellStyle name="Output 9 2 2 5" xfId="33146" xr:uid="{12C47D31-2E26-4ED9-99F0-B14D4ABDF01C}"/>
    <cellStyle name="Output 9 2 3" xfId="33147" xr:uid="{77A67E7A-BCC5-4A9A-9BF1-9F9242495B8A}"/>
    <cellStyle name="Output 9 2 3 2" xfId="33148" xr:uid="{58C1DB52-4943-45DB-B569-97521369E58A}"/>
    <cellStyle name="Output 9 2 3 3" xfId="33149" xr:uid="{B810887E-CFFB-4BAD-B951-D8C5BD8BC6F9}"/>
    <cellStyle name="Output 9 2 4" xfId="33150" xr:uid="{C776747F-7853-47CB-8CE9-23504FC27BD3}"/>
    <cellStyle name="Output 9 2 4 2" xfId="33151" xr:uid="{3614E8E7-62AD-4419-873A-C24D5ED53354}"/>
    <cellStyle name="Output 9 2 4 3" xfId="33152" xr:uid="{9D68D613-D88E-4EBC-A535-5D73A2CC87B4}"/>
    <cellStyle name="Output 9 2 5" xfId="33153" xr:uid="{CDA2474C-76A6-4A99-95DD-D23F821BB276}"/>
    <cellStyle name="Output 9 2 5 2" xfId="33154" xr:uid="{9D376736-8A47-4DF2-A501-4EE8A3F18F4A}"/>
    <cellStyle name="Output 9 2 5 3" xfId="33155" xr:uid="{AFFA7461-EED0-41CC-8A7E-BFC58D9F2F5F}"/>
    <cellStyle name="Output 9 2 6" xfId="33156" xr:uid="{3093B520-78BB-4337-BF5C-4FA4F48E391C}"/>
    <cellStyle name="Output 9 2 6 2" xfId="33157" xr:uid="{003BD43D-DEDB-4528-A5B9-0ACA969DE580}"/>
    <cellStyle name="Output 9 2 6 3" xfId="33158" xr:uid="{4CC1B2EE-F214-4715-BB2B-A1E39FF6C101}"/>
    <cellStyle name="Output 9 2 7" xfId="33159" xr:uid="{EAC048E4-391D-4A04-B43E-38E3385FFE6A}"/>
    <cellStyle name="Output 9 2 7 2" xfId="33160" xr:uid="{5DED2BF2-5812-4164-ABBC-3DDB2992F455}"/>
    <cellStyle name="Output 9 2 7 3" xfId="33161" xr:uid="{21702BB8-711C-434B-B9E7-DE05BBE4BCE3}"/>
    <cellStyle name="Output 9 2 8" xfId="33162" xr:uid="{D4FE40ED-E0A2-42A0-BEAB-A46D87849040}"/>
    <cellStyle name="Output 9 2 8 2" xfId="33163" xr:uid="{80173539-E184-46AD-9A42-F41FBF6F0CD9}"/>
    <cellStyle name="Output 9 2 8 3" xfId="33164" xr:uid="{D4C4E6A8-936E-4564-ABE5-E9EABFC7523A}"/>
    <cellStyle name="Output 9 2 9" xfId="33165" xr:uid="{7AC58959-E79D-48DD-A37C-45C49943125A}"/>
    <cellStyle name="Output 9 2 9 2" xfId="33166" xr:uid="{4609ACB0-2C5C-4825-804E-4A684BA19B58}"/>
    <cellStyle name="Output 9 2 9 3" xfId="33167" xr:uid="{A629C119-9952-4646-BEAB-E080D9077740}"/>
    <cellStyle name="Output 9 3" xfId="33168" xr:uid="{07BD97B0-3182-4804-9B95-86848BE54D9F}"/>
    <cellStyle name="Output 9 3 2" xfId="33169" xr:uid="{C7042850-44C7-44C0-8B97-2EC95C7D77E2}"/>
    <cellStyle name="Output 9 3 2 2" xfId="33170" xr:uid="{9F8555AD-4E7E-4326-A9D5-5DB55A2D2D94}"/>
    <cellStyle name="Output 9 3 2 3" xfId="33171" xr:uid="{70D56E3A-4157-4302-8324-424F1B1D825A}"/>
    <cellStyle name="Output 9 3 2 4" xfId="33172" xr:uid="{F3A427B4-C133-46E1-8DC1-338362233364}"/>
    <cellStyle name="Output 9 3 3" xfId="33173" xr:uid="{76874440-3B40-4427-BB8B-7296ED3AF0CB}"/>
    <cellStyle name="Output 9 3 3 2" xfId="33174" xr:uid="{05EE1DD9-2FCF-4D61-AC1E-3A6377122A85}"/>
    <cellStyle name="Output 9 3 4" xfId="33175" xr:uid="{9109871C-D245-43E7-B5D1-3193739A70F5}"/>
    <cellStyle name="Output 9 3 5" xfId="33176" xr:uid="{9A9F373B-3D4F-46B8-BD66-4F3429CF883F}"/>
    <cellStyle name="Output 9 4" xfId="33177" xr:uid="{1B20FA7F-BE21-4F34-A574-FF63083A3111}"/>
    <cellStyle name="Output 9 4 2" xfId="33178" xr:uid="{F845E501-D5DC-45C5-B096-A9719CE268DC}"/>
    <cellStyle name="Output 9 4 2 2" xfId="33179" xr:uid="{0092037C-23B6-407C-9BA8-B36F19BA3577}"/>
    <cellStyle name="Output 9 4 2 3" xfId="33180" xr:uid="{BFC0B51B-E727-4AD7-9FB0-8CE877656F32}"/>
    <cellStyle name="Output 9 4 3" xfId="33181" xr:uid="{13F5D586-968E-41B2-9E2B-E9BEC194365F}"/>
    <cellStyle name="Output 9 4 4" xfId="33182" xr:uid="{FCE4B665-97FA-4144-A92E-7697AF0EEC3A}"/>
    <cellStyle name="Output 9 4 5" xfId="33183" xr:uid="{AE1E3D45-FBA8-4D37-BDEF-C293752A5D20}"/>
    <cellStyle name="Output 9 5" xfId="33184" xr:uid="{65EB260A-79E8-47FF-ACC0-AF4265C88B38}"/>
    <cellStyle name="Output 9 5 2" xfId="33185" xr:uid="{C47BE03E-D729-4BEA-87D3-37E53696E702}"/>
    <cellStyle name="Output 9 5 2 2" xfId="33186" xr:uid="{0A7CADCC-AC67-41D3-A623-058BCD4FE5B3}"/>
    <cellStyle name="Output 9 5 2 3" xfId="33187" xr:uid="{BAE70BF2-BC27-4E8E-907B-B8E2E94DD67F}"/>
    <cellStyle name="Output 9 5 3" xfId="33188" xr:uid="{3362DCD0-64F4-4F09-AE54-A0BC4928827B}"/>
    <cellStyle name="Output 9 5 4" xfId="33189" xr:uid="{1F4DE5C3-9F92-49C9-90E4-60EF18A2BC09}"/>
    <cellStyle name="Output 9 6" xfId="33190" xr:uid="{826965F2-F27E-46D0-8117-4E4268E89FD0}"/>
    <cellStyle name="Output 9 6 2" xfId="33191" xr:uid="{6CEBFC95-063B-4F78-AF2E-66664E837D08}"/>
    <cellStyle name="Output 9 6 3" xfId="33192" xr:uid="{69BFFCE8-DF37-478E-BBA4-2CE91652C43D}"/>
    <cellStyle name="Output 9 7" xfId="33193" xr:uid="{E42FF77F-CB76-412A-B16A-536216F71BCB}"/>
    <cellStyle name="Output 9 7 2" xfId="33194" xr:uid="{73A8AA87-E887-46A9-B7C4-C353D15C9C3E}"/>
    <cellStyle name="Output 9 7 3" xfId="33195" xr:uid="{1DC15C24-FADA-41B7-A099-23052710A4CA}"/>
    <cellStyle name="Output 9 8" xfId="33196" xr:uid="{93336998-317B-4C5C-9FF7-E16BC0BDD49D}"/>
    <cellStyle name="Output 9 8 2" xfId="33197" xr:uid="{13AF9416-51BC-4734-919F-177D91B5D5FC}"/>
    <cellStyle name="Output 9 8 3" xfId="33198" xr:uid="{C7851DC5-3338-4C6E-8561-AAA872317E01}"/>
    <cellStyle name="Output 9 9" xfId="33199" xr:uid="{12BF0DAB-4037-4AF4-9EE6-B105405884D7}"/>
    <cellStyle name="Output 9 9 2" xfId="33200" xr:uid="{1A33B299-EFA2-4B21-A6DB-9B9A6FA51FA1}"/>
    <cellStyle name="Output 9 9 3" xfId="33201" xr:uid="{9017A59B-3998-48C9-9C73-D0F7103744F4}"/>
    <cellStyle name="Pattern" xfId="33202" xr:uid="{0A916F9F-21B5-4D18-9A61-E9F43003773C}"/>
    <cellStyle name="Pattern 2" xfId="33203" xr:uid="{C945DE37-7F32-46E3-822A-98F969423155}"/>
    <cellStyle name="Pattern 2 2" xfId="42587" xr:uid="{5412930A-F9DD-4B88-A655-54FFE4C697BC}"/>
    <cellStyle name="Pattern 2 2 2" xfId="42783" xr:uid="{535CB4D0-B7AB-4A22-86E4-5D994128AAA8}"/>
    <cellStyle name="Pattern 2 3" xfId="42715" xr:uid="{40B9028F-4966-4627-BE88-27E674F01146}"/>
    <cellStyle name="Pattern 3" xfId="42378" xr:uid="{88BC029A-5B54-4AF4-8943-775788A8D349}"/>
    <cellStyle name="Pattern 3 2" xfId="42626" xr:uid="{93CE7167-86EA-479C-BD9D-5958F89710A4}"/>
    <cellStyle name="Pattern 3 2 2" xfId="42824" xr:uid="{C180011E-5BEE-4033-8DB5-62D2A69DB9A1}"/>
    <cellStyle name="Pattern 3 3" xfId="42535" xr:uid="{49018790-6901-4D29-8CBB-6CF88CF89070}"/>
    <cellStyle name="Pattern 3 3 2" xfId="42726" xr:uid="{DF2CBB59-7D00-431E-87CF-1D550F4FE256}"/>
    <cellStyle name="Pattern 3 4" xfId="42637" xr:uid="{79FD1E6D-2D48-4411-8C54-940A38044FE2}"/>
    <cellStyle name="Pattern 3 4 2" xfId="42836" xr:uid="{F8A5354F-E4E5-4A9A-BD24-849A65066976}"/>
    <cellStyle name="Percent" xfId="1" builtinId="5"/>
    <cellStyle name="Percent 10" xfId="33204" xr:uid="{7D737EA1-581A-4AA0-A27C-0B873E1C70B5}"/>
    <cellStyle name="Percent 10 10" xfId="33205" xr:uid="{E83EFDD7-26C1-4CF3-B7EC-800A5BB41EA9}"/>
    <cellStyle name="Percent 10 11" xfId="33206" xr:uid="{28284A9F-30F5-4ECD-AA50-4EC0D7BF10B6}"/>
    <cellStyle name="Percent 10 12" xfId="33207" xr:uid="{55BF825B-32D9-4687-B71F-13A2882587C6}"/>
    <cellStyle name="Percent 10 13" xfId="33208" xr:uid="{9A77F190-7DEC-4B90-9518-C012EC6A47D3}"/>
    <cellStyle name="Percent 10 14" xfId="33209" xr:uid="{ED62C8CF-039D-499B-8EA5-6C2D36B34603}"/>
    <cellStyle name="Percent 10 15" xfId="33210" xr:uid="{BCA6E782-2576-4E58-9D68-6F5B6D1F62F5}"/>
    <cellStyle name="Percent 10 16" xfId="33211" xr:uid="{604D5218-5B16-4DC8-8DC7-ED5A81FD8498}"/>
    <cellStyle name="Percent 10 17" xfId="33212" xr:uid="{90440527-F888-4A21-9E00-9D169BB40CE4}"/>
    <cellStyle name="Percent 10 18" xfId="33213" xr:uid="{C8369B00-4330-45AD-A99B-F27D3306A52F}"/>
    <cellStyle name="Percent 10 19" xfId="33214" xr:uid="{D6C93FAB-97AB-45B5-8680-378C397A8249}"/>
    <cellStyle name="Percent 10 2" xfId="33215" xr:uid="{D49E6908-28B5-49C8-A459-9B66550ED0AC}"/>
    <cellStyle name="Percent 10 2 2" xfId="33216" xr:uid="{62A7A2FA-B46A-4CE2-B318-817B8F723DF4}"/>
    <cellStyle name="Percent 10 2 3" xfId="33217" xr:uid="{ED964290-813D-416E-AC46-3532DEA0B5EE}"/>
    <cellStyle name="Percent 10 20" xfId="33218" xr:uid="{DC8AEB89-6140-4294-8D55-07B7BDF5B8B8}"/>
    <cellStyle name="Percent 10 3" xfId="33219" xr:uid="{CC9DCF0C-F719-49F3-A779-51BF33151CFE}"/>
    <cellStyle name="Percent 10 3 2" xfId="33220" xr:uid="{3A6A7D43-63DA-469E-8CD2-680A42BEA0FB}"/>
    <cellStyle name="Percent 10 3 3" xfId="33221" xr:uid="{71ED7473-2EC2-4585-85A9-285142772B47}"/>
    <cellStyle name="Percent 10 4" xfId="33222" xr:uid="{935FC320-BC1B-4CD4-B0B9-700532BF01A7}"/>
    <cellStyle name="Percent 10 4 2" xfId="33223" xr:uid="{BD192E14-0AB6-40AC-8C01-40D5C68058E8}"/>
    <cellStyle name="Percent 10 4 3" xfId="33224" xr:uid="{19D20ED8-91F7-4442-8802-31DD47A370B2}"/>
    <cellStyle name="Percent 10 5" xfId="33225" xr:uid="{28D43D80-6FB7-428F-A35F-3B9920D77441}"/>
    <cellStyle name="Percent 10 5 2" xfId="33226" xr:uid="{8CB201FD-B201-4D67-B7EA-740441CD58BE}"/>
    <cellStyle name="Percent 10 5 3" xfId="33227" xr:uid="{DB1308AE-3574-49BC-AD8A-338C42D4FE1E}"/>
    <cellStyle name="Percent 10 6" xfId="33228" xr:uid="{0F6CEFE3-11AD-422E-B6E4-D9556BEDF649}"/>
    <cellStyle name="Percent 10 6 2" xfId="33229" xr:uid="{45F1C610-CDE6-4FEA-A459-EF6F7B47E683}"/>
    <cellStyle name="Percent 10 6 3" xfId="33230" xr:uid="{6FF84210-0AC0-47B5-98BC-3FD396F7C728}"/>
    <cellStyle name="Percent 10 7" xfId="33231" xr:uid="{63BE3DF7-9FC5-449D-92FD-6B06A91AB121}"/>
    <cellStyle name="Percent 10 7 2" xfId="33232" xr:uid="{184AE595-2D13-4B5D-A617-E563BCD59C7E}"/>
    <cellStyle name="Percent 10 7 3" xfId="33233" xr:uid="{886FEE00-C75D-470D-B292-46218167166C}"/>
    <cellStyle name="Percent 10 7 4" xfId="33234" xr:uid="{EBB46F25-A668-4902-AAED-8E480A8904A9}"/>
    <cellStyle name="Percent 10 7 5" xfId="33235" xr:uid="{F43796F0-ABD3-4E85-A6E8-BF953F2441F6}"/>
    <cellStyle name="Percent 10 8" xfId="33236" xr:uid="{BE77A08B-1F14-464C-A08B-398B3DA94305}"/>
    <cellStyle name="Percent 10 8 2" xfId="33237" xr:uid="{B464BD4F-4040-40FC-8A3F-9CCD1374FF76}"/>
    <cellStyle name="Percent 10 8 3" xfId="33238" xr:uid="{79AA6158-9313-4D5F-9DD8-76D0A5C21E11}"/>
    <cellStyle name="Percent 10 9" xfId="33239" xr:uid="{F45BA932-05B4-48AF-91F6-A1763AB4DEDA}"/>
    <cellStyle name="Percent 11" xfId="33240" xr:uid="{CC8B9E78-9CFB-431E-B560-D01530EAE1F0}"/>
    <cellStyle name="Percent 11 10" xfId="33241" xr:uid="{C1AB1356-0718-482D-8DD2-7B9EF5AB46F9}"/>
    <cellStyle name="Percent 11 2" xfId="33242" xr:uid="{25432461-F27D-4C77-81A7-49D8C0E4D3CC}"/>
    <cellStyle name="Percent 11 2 2" xfId="33243" xr:uid="{56C7FD17-05A0-4556-BD19-972C0DE2EA66}"/>
    <cellStyle name="Percent 11 2 3" xfId="33244" xr:uid="{E188F26E-05BC-4DAD-A493-47A000AF6392}"/>
    <cellStyle name="Percent 11 3" xfId="33245" xr:uid="{45996A51-2917-4649-9C49-8C29D814A2DB}"/>
    <cellStyle name="Percent 11 3 2" xfId="33246" xr:uid="{420308C9-F8F8-459F-9121-AE8BC2D8BEFE}"/>
    <cellStyle name="Percent 11 3 3" xfId="33247" xr:uid="{988326BE-E92B-4EDD-A1DE-0B9934251A75}"/>
    <cellStyle name="Percent 11 4" xfId="33248" xr:uid="{663286A4-9925-4684-B1BE-D2C68FC77FB6}"/>
    <cellStyle name="Percent 11 4 2" xfId="33249" xr:uid="{05AAE97F-1438-4AC0-B089-C9DAC74189F3}"/>
    <cellStyle name="Percent 11 4 3" xfId="33250" xr:uid="{D4984090-76F5-4A22-AAAB-328F2E476AC5}"/>
    <cellStyle name="Percent 11 5" xfId="33251" xr:uid="{62A0B0A1-079F-4DE7-BE56-80C7C9AC0815}"/>
    <cellStyle name="Percent 11 5 2" xfId="33252" xr:uid="{2ED6659B-D018-49C9-AB24-74673416A230}"/>
    <cellStyle name="Percent 11 5 3" xfId="33253" xr:uid="{0EAC27D8-618C-4900-8847-3BB6BBE7A7BB}"/>
    <cellStyle name="Percent 11 6" xfId="33254" xr:uid="{D977B488-AD5C-4BEC-B6AE-263A44ACD34B}"/>
    <cellStyle name="Percent 11 6 2" xfId="33255" xr:uid="{E7763C13-442B-46E8-8818-322B91F889A1}"/>
    <cellStyle name="Percent 11 6 3" xfId="33256" xr:uid="{B27D907C-E3DF-4121-9932-DFCDF5A27F71}"/>
    <cellStyle name="Percent 11 7" xfId="33257" xr:uid="{3A9F4F8F-8985-48FC-993E-9704694B4489}"/>
    <cellStyle name="Percent 11 7 2" xfId="33258" xr:uid="{B7145FA5-C8C7-4A89-B3F1-E25EEF4FAE5B}"/>
    <cellStyle name="Percent 11 7 3" xfId="33259" xr:uid="{DE279759-27EF-4FE0-98CF-B2854BF5B422}"/>
    <cellStyle name="Percent 11 7 4" xfId="33260" xr:uid="{796526AB-53EF-41F1-9050-9E9F86C7F683}"/>
    <cellStyle name="Percent 11 7 5" xfId="33261" xr:uid="{3B4FD64C-4842-47CD-B4F3-5AEE38530F54}"/>
    <cellStyle name="Percent 11 8" xfId="33262" xr:uid="{5C2468DA-E660-41E3-BF1F-F026F403E967}"/>
    <cellStyle name="Percent 11 8 2" xfId="33263" xr:uid="{82E2760B-E091-46FE-BEA2-76EC1203A2C4}"/>
    <cellStyle name="Percent 11 8 3" xfId="33264" xr:uid="{222F6423-68E0-474E-A396-B0902EBA0AC8}"/>
    <cellStyle name="Percent 11 9" xfId="33265" xr:uid="{89DBED1B-DF69-4A5F-9410-86772BA9D9FC}"/>
    <cellStyle name="Percent 12" xfId="33266" xr:uid="{5D3E1335-CF72-448E-ACD9-D81B27F525B2}"/>
    <cellStyle name="Percent 12 10" xfId="33267" xr:uid="{8384076F-6B33-47E3-9ADD-D3D00425FA4B}"/>
    <cellStyle name="Percent 12 2" xfId="33268" xr:uid="{7892A299-2F7B-4B39-9C36-300096765FE6}"/>
    <cellStyle name="Percent 12 2 2" xfId="33269" xr:uid="{B1F22DB7-4A74-4176-B513-0BEA89FFF1E0}"/>
    <cellStyle name="Percent 12 2 3" xfId="33270" xr:uid="{C7FF4E01-190B-4524-B8B7-D1A3D3995E3D}"/>
    <cellStyle name="Percent 12 3" xfId="33271" xr:uid="{A49AE4BB-38B9-4BAA-810E-3118FC74A54C}"/>
    <cellStyle name="Percent 12 3 2" xfId="33272" xr:uid="{D470F8E5-0ABA-4099-9F67-498C2B34E8A5}"/>
    <cellStyle name="Percent 12 3 3" xfId="33273" xr:uid="{07EB0722-328C-4492-A5D3-FCAC957D0E7E}"/>
    <cellStyle name="Percent 12 4" xfId="33274" xr:uid="{FA2A98AE-C1DE-4144-9DA7-296504289A75}"/>
    <cellStyle name="Percent 12 4 2" xfId="33275" xr:uid="{FF991AF3-6E4E-4673-B310-1C0A9C3E7F38}"/>
    <cellStyle name="Percent 12 4 3" xfId="33276" xr:uid="{3CF551BE-247E-4FC2-975C-DC937FA9F8FD}"/>
    <cellStyle name="Percent 12 5" xfId="33277" xr:uid="{2A63DB9C-F277-4537-A212-437099D69D08}"/>
    <cellStyle name="Percent 12 5 2" xfId="33278" xr:uid="{4247FE61-2298-4E87-9A07-23D509AB5537}"/>
    <cellStyle name="Percent 12 5 3" xfId="33279" xr:uid="{88959AD5-EF1E-416B-8AA8-6A5D15A05213}"/>
    <cellStyle name="Percent 12 6" xfId="33280" xr:uid="{F9F2E99D-A8C7-4E89-897A-2EA585685068}"/>
    <cellStyle name="Percent 12 6 2" xfId="33281" xr:uid="{CC4AD6BB-983B-479B-A34E-89968814078E}"/>
    <cellStyle name="Percent 12 6 3" xfId="33282" xr:uid="{2DF867A0-B996-4D49-BE29-DC69BDBF9179}"/>
    <cellStyle name="Percent 12 7" xfId="33283" xr:uid="{B91C6F06-98C3-4763-91D3-1A2EE3AC7860}"/>
    <cellStyle name="Percent 12 7 2" xfId="33284" xr:uid="{8CE5D733-877B-458F-BB9D-642D852EAEC5}"/>
    <cellStyle name="Percent 12 7 3" xfId="33285" xr:uid="{32EC0DAB-68AE-4560-8CE4-8B8EEFB47E39}"/>
    <cellStyle name="Percent 12 7 4" xfId="33286" xr:uid="{88121D5D-37F8-49FF-9A20-1F8242370354}"/>
    <cellStyle name="Percent 12 7 5" xfId="33287" xr:uid="{C04D95F0-B682-4F1C-939A-EE451EF70CA9}"/>
    <cellStyle name="Percent 12 8" xfId="33288" xr:uid="{57A6034F-8DD4-4389-B130-7DAE80193C85}"/>
    <cellStyle name="Percent 12 8 2" xfId="33289" xr:uid="{BCFEC04E-1881-4AF2-8D76-B1B971CE6DEC}"/>
    <cellStyle name="Percent 12 8 3" xfId="33290" xr:uid="{53D3D8DC-8412-4E74-83B1-29DF54116AD4}"/>
    <cellStyle name="Percent 12 9" xfId="33291" xr:uid="{159A51D5-2C45-443F-9971-B48B1460642B}"/>
    <cellStyle name="Percent 13" xfId="33292" xr:uid="{076CBC26-22D3-4F44-A3D0-3372032D7FCF}"/>
    <cellStyle name="Percent 13 10" xfId="33293" xr:uid="{4AB60DC2-DFCB-460B-A19A-6C0F72B875E1}"/>
    <cellStyle name="Percent 13 2" xfId="33294" xr:uid="{43EB3027-1544-4A07-AC26-C6B8557A6F2B}"/>
    <cellStyle name="Percent 13 2 2" xfId="33295" xr:uid="{F6C1E6BD-4EF9-4209-8056-A14621E76C90}"/>
    <cellStyle name="Percent 13 2 3" xfId="33296" xr:uid="{6C0E6366-0BF2-4DAC-A24A-BCDFB16C3006}"/>
    <cellStyle name="Percent 13 3" xfId="33297" xr:uid="{81FC3DDC-DC9A-4360-8699-24E5451ED8C8}"/>
    <cellStyle name="Percent 13 3 2" xfId="33298" xr:uid="{839A3C36-0D9A-4E58-9DF3-D18CCEBB2A64}"/>
    <cellStyle name="Percent 13 3 3" xfId="33299" xr:uid="{CBB10B56-96CA-41DE-8F14-65088C918447}"/>
    <cellStyle name="Percent 13 4" xfId="33300" xr:uid="{7C146CA1-CA22-47FF-A21A-F2902C21759F}"/>
    <cellStyle name="Percent 13 4 2" xfId="33301" xr:uid="{5180BC94-7470-4C9B-8F5E-95DA5A3F4BE1}"/>
    <cellStyle name="Percent 13 4 3" xfId="33302" xr:uid="{9D97A3EF-F9AB-48E2-A747-2BFFB3C47B6A}"/>
    <cellStyle name="Percent 13 5" xfId="33303" xr:uid="{2F4BB405-B2AD-4958-A66E-199837ADCBF5}"/>
    <cellStyle name="Percent 13 5 2" xfId="33304" xr:uid="{DF59D45A-A23A-4CD1-A6E2-AEBD6F287CC8}"/>
    <cellStyle name="Percent 13 5 3" xfId="33305" xr:uid="{38EDF75C-DC3F-4AFF-80B8-3FA603784EE2}"/>
    <cellStyle name="Percent 13 6" xfId="33306" xr:uid="{A7026CA5-A02C-40B8-AEC0-C0CA5781C903}"/>
    <cellStyle name="Percent 13 6 2" xfId="33307" xr:uid="{2C4F5C3E-C40A-4695-BF07-6A9701F751CC}"/>
    <cellStyle name="Percent 13 6 3" xfId="33308" xr:uid="{ADCB229C-8B63-41F0-91CA-0B854035E4C1}"/>
    <cellStyle name="Percent 13 7" xfId="33309" xr:uid="{9D3B44EC-98C9-459D-9FAA-B45FF271619D}"/>
    <cellStyle name="Percent 13 7 2" xfId="33310" xr:uid="{AE8CC3DF-08DB-41AF-A84E-7602F351F0B0}"/>
    <cellStyle name="Percent 13 7 3" xfId="33311" xr:uid="{D345BE3E-019C-43F8-B195-FA275919BA74}"/>
    <cellStyle name="Percent 13 7 4" xfId="33312" xr:uid="{7A5D2BB9-254C-4207-8E8C-94C1CF5B21B1}"/>
    <cellStyle name="Percent 13 7 5" xfId="33313" xr:uid="{7A7C459E-8AE4-489C-AC98-56E0360E8292}"/>
    <cellStyle name="Percent 13 8" xfId="33314" xr:uid="{3D19116C-44C9-4D69-AC6B-67070298DE5A}"/>
    <cellStyle name="Percent 13 8 2" xfId="33315" xr:uid="{4FDE1CEE-30D6-42FF-904B-AEF924FE322A}"/>
    <cellStyle name="Percent 13 8 3" xfId="33316" xr:uid="{C30C6D28-8A7E-4DED-97D4-045DF1A0F3FE}"/>
    <cellStyle name="Percent 13 9" xfId="33317" xr:uid="{6B45A216-7CEB-4D0C-8757-3C7FC6858D0D}"/>
    <cellStyle name="Percent 14" xfId="33318" xr:uid="{1C4AA431-53CE-4A60-8F4D-ECCF50146B40}"/>
    <cellStyle name="Percent 14 10" xfId="33319" xr:uid="{2384C149-874B-4119-B901-6F45C6A83AF5}"/>
    <cellStyle name="Percent 14 2" xfId="33320" xr:uid="{E3A33309-B1BC-4ECE-8EF6-4A2637144EC4}"/>
    <cellStyle name="Percent 14 2 2" xfId="33321" xr:uid="{72BFB01D-5FCD-4245-BEB7-54B8458DBB6B}"/>
    <cellStyle name="Percent 14 2 3" xfId="33322" xr:uid="{A15F1908-3D25-4EE7-84C0-3681E98A2E33}"/>
    <cellStyle name="Percent 14 3" xfId="33323" xr:uid="{CF7F8CF9-CD5A-4B64-B2DF-D47C5EEE7635}"/>
    <cellStyle name="Percent 14 3 2" xfId="33324" xr:uid="{D31377EC-3763-4C19-8096-CEB6C37BFF10}"/>
    <cellStyle name="Percent 14 3 3" xfId="33325" xr:uid="{2230ED3A-B0E0-455E-8060-79073498D3ED}"/>
    <cellStyle name="Percent 14 4" xfId="33326" xr:uid="{11B034E2-A25B-4BAF-8141-B4BA2D37C35C}"/>
    <cellStyle name="Percent 14 4 2" xfId="33327" xr:uid="{21613EBE-FDED-42CB-907D-40A01EDDB535}"/>
    <cellStyle name="Percent 14 4 3" xfId="33328" xr:uid="{817C78F0-3C73-44A8-8042-28BA62CAEADD}"/>
    <cellStyle name="Percent 14 5" xfId="33329" xr:uid="{D25F483D-AF07-4025-90D7-91380A72151B}"/>
    <cellStyle name="Percent 14 5 2" xfId="33330" xr:uid="{FC319B1F-35AD-4323-9DF6-C36E7A2487E2}"/>
    <cellStyle name="Percent 14 5 3" xfId="33331" xr:uid="{AE520B8C-44E9-4747-9D26-7786BDC1156A}"/>
    <cellStyle name="Percent 14 6" xfId="33332" xr:uid="{E9BC9028-9105-4B3B-8605-DC9A919F7928}"/>
    <cellStyle name="Percent 14 6 2" xfId="33333" xr:uid="{D689B814-BAD8-47BA-8B7D-8AC3F39FA48E}"/>
    <cellStyle name="Percent 14 6 3" xfId="33334" xr:uid="{012A38BD-9BAA-40D6-ADCE-5167C03FEE3B}"/>
    <cellStyle name="Percent 14 7" xfId="33335" xr:uid="{AA206964-21DE-4E10-A715-21D799B2A529}"/>
    <cellStyle name="Percent 14 7 2" xfId="33336" xr:uid="{2A783D00-DC1A-4DFC-80CD-FB07CD39AC43}"/>
    <cellStyle name="Percent 14 7 3" xfId="33337" xr:uid="{9A68A736-2167-4DB5-BB07-4AC1A816F33E}"/>
    <cellStyle name="Percent 14 7 4" xfId="33338" xr:uid="{E62778A4-AF0A-4C05-A432-7D44AD8C7AC8}"/>
    <cellStyle name="Percent 14 7 5" xfId="33339" xr:uid="{E5C9102D-F614-48AB-8CCE-C451C4828803}"/>
    <cellStyle name="Percent 14 8" xfId="33340" xr:uid="{1688C3EF-9913-42A6-8E80-7D6BAD24E02F}"/>
    <cellStyle name="Percent 14 8 2" xfId="33341" xr:uid="{F8AE6B5A-0E50-4D21-9E29-8061228B87D2}"/>
    <cellStyle name="Percent 14 8 3" xfId="33342" xr:uid="{E267C74F-F667-43A5-A33E-48FB3765A020}"/>
    <cellStyle name="Percent 14 9" xfId="33343" xr:uid="{1B592135-DD55-45AF-A081-C391D006583A}"/>
    <cellStyle name="Percent 15" xfId="33344" xr:uid="{E82DEA28-9243-41DE-9D34-8433E83DF492}"/>
    <cellStyle name="Percent 15 10" xfId="33345" xr:uid="{AE542D41-546C-4C49-9FF2-2F23749AE2C7}"/>
    <cellStyle name="Percent 15 11" xfId="33346" xr:uid="{AE774866-51E8-40CB-A3CC-035D21037448}"/>
    <cellStyle name="Percent 15 12" xfId="33347" xr:uid="{9E731D6E-84C7-4952-9C2B-39D349413F0E}"/>
    <cellStyle name="Percent 15 13" xfId="33348" xr:uid="{0DB46FFA-84C4-4B61-9A46-2A1EE6FAA985}"/>
    <cellStyle name="Percent 15 14" xfId="33349" xr:uid="{DA922F93-4404-4522-B14B-032C208BE890}"/>
    <cellStyle name="Percent 15 15" xfId="33350" xr:uid="{B20FDD10-7923-4E00-94F3-3F0D1D41B5B1}"/>
    <cellStyle name="Percent 15 16" xfId="33351" xr:uid="{56BE023A-2D56-4F2F-971E-1B5C4B8B537A}"/>
    <cellStyle name="Percent 15 2" xfId="33352" xr:uid="{FDFAA0D2-D626-4F53-B3D1-46014200DD5D}"/>
    <cellStyle name="Percent 15 2 2" xfId="33353" xr:uid="{6483396A-60DB-4BB5-8DEA-D1587BAA22D0}"/>
    <cellStyle name="Percent 15 2 2 2" xfId="33354" xr:uid="{6FE6DCFD-2FBE-4EC9-B12F-2C5B32E7E4C5}"/>
    <cellStyle name="Percent 15 2 2 2 2" xfId="33355" xr:uid="{EE8320CE-51B9-48C1-A5BA-E3D1855109D3}"/>
    <cellStyle name="Percent 15 2 2 3" xfId="33356" xr:uid="{2B1642A1-FBA4-4233-A6C7-C2FA805C6DA5}"/>
    <cellStyle name="Percent 15 2 2 3 2" xfId="33357" xr:uid="{7E33D446-FE4A-408E-BEA7-9E7794542130}"/>
    <cellStyle name="Percent 15 2 3" xfId="33358" xr:uid="{ADCD3B90-D006-4784-8D03-E3C95C6B909B}"/>
    <cellStyle name="Percent 15 2 3 2" xfId="33359" xr:uid="{ACEFE6E5-5574-4CC0-AA69-11C183C54392}"/>
    <cellStyle name="Percent 15 2 3 2 2" xfId="33360" xr:uid="{937B491D-8213-49F1-8959-DF979209213F}"/>
    <cellStyle name="Percent 15 2 3 3" xfId="33361" xr:uid="{7D711F67-FC90-43C7-A8C2-4B1F78ABA908}"/>
    <cellStyle name="Percent 15 2 3 3 2" xfId="33362" xr:uid="{E645612C-2627-4493-B545-26313BF421D6}"/>
    <cellStyle name="Percent 15 2 4" xfId="33363" xr:uid="{301C37A6-9284-4053-A8E2-DA81178340FC}"/>
    <cellStyle name="Percent 15 2 4 2" xfId="33364" xr:uid="{AE09167E-BD15-4ABD-B685-9A0EF94CBC6F}"/>
    <cellStyle name="Percent 15 2 4 2 2" xfId="33365" xr:uid="{4B112679-E31C-451C-84AB-55BA3CBE02DE}"/>
    <cellStyle name="Percent 15 2 4 3" xfId="33366" xr:uid="{FDA44FB2-CE4B-43CF-A07D-FE35DE69F1ED}"/>
    <cellStyle name="Percent 15 2 4 3 2" xfId="33367" xr:uid="{E12169AC-CFE9-4CFB-B9EE-8FDBFF53CCDE}"/>
    <cellStyle name="Percent 15 2 5" xfId="33368" xr:uid="{03018C9E-01ED-4C20-BD03-D184C1ED7AB0}"/>
    <cellStyle name="Percent 15 2 5 2" xfId="33369" xr:uid="{8E59E93F-BCBE-4C2F-8E3E-FACC0D1B7551}"/>
    <cellStyle name="Percent 15 2 5 2 2" xfId="33370" xr:uid="{256E8F6C-B1BA-42E8-B3E5-3107F6241435}"/>
    <cellStyle name="Percent 15 2 5 3" xfId="33371" xr:uid="{3A385BD9-CFC0-403D-BCB1-662041B23EAF}"/>
    <cellStyle name="Percent 15 2 5 3 2" xfId="33372" xr:uid="{91AD20EF-140A-4B9D-9918-04E7EA944DC7}"/>
    <cellStyle name="Percent 15 2 6" xfId="33373" xr:uid="{93E8CCAC-9F9C-4135-85E4-B50E4BCF0019}"/>
    <cellStyle name="Percent 15 2 6 2" xfId="33374" xr:uid="{AA5550F0-360E-417D-8156-C58A5742172F}"/>
    <cellStyle name="Percent 15 2 6 2 2" xfId="33375" xr:uid="{C4FFE015-EB39-4107-BC7A-61EE6C52C2BA}"/>
    <cellStyle name="Percent 15 2 6 3" xfId="33376" xr:uid="{7A5BA5C1-89C2-4E46-BABA-67AFF1AD74C1}"/>
    <cellStyle name="Percent 15 2 6 3 2" xfId="33377" xr:uid="{D58D1A6D-B92A-41AE-A467-37F6A8418F52}"/>
    <cellStyle name="Percent 15 2 7" xfId="33378" xr:uid="{04BE255B-370E-4084-BB09-7A5900C6A9D9}"/>
    <cellStyle name="Percent 15 2 7 2" xfId="33379" xr:uid="{A81557E7-9E57-46FF-9E4C-6A696AD1BA6D}"/>
    <cellStyle name="Percent 15 2 7 2 2" xfId="33380" xr:uid="{DEB7D747-9EB3-4235-80E5-817BECC617D3}"/>
    <cellStyle name="Percent 15 2 7 3" xfId="33381" xr:uid="{7477F90D-B03A-423F-941D-0824E62C71D5}"/>
    <cellStyle name="Percent 15 2 7 3 2" xfId="33382" xr:uid="{07F8C3B0-E75A-4B9C-A984-C9A481DBAE4A}"/>
    <cellStyle name="Percent 15 2 8" xfId="33383" xr:uid="{0F77FD11-097B-4460-8938-567086ACC5B8}"/>
    <cellStyle name="Percent 15 2 9" xfId="33384" xr:uid="{24F854DF-EEC2-4585-B59A-BC5991512E96}"/>
    <cellStyle name="Percent 15 3" xfId="33385" xr:uid="{07D0B4B7-0662-4FE6-8DA6-346B16C52E0A}"/>
    <cellStyle name="Percent 15 3 2" xfId="33386" xr:uid="{32DDA765-61CF-467C-A5CF-74A182E2719D}"/>
    <cellStyle name="Percent 15 3 2 2" xfId="33387" xr:uid="{A745633E-B6C1-4652-9156-6819D122E83B}"/>
    <cellStyle name="Percent 15 3 3" xfId="33388" xr:uid="{08C1A5A0-78D6-45D4-B907-488761D27459}"/>
    <cellStyle name="Percent 15 3 3 2" xfId="33389" xr:uid="{7B6C5FCD-5ACE-4520-95A4-A44E4B32AECE}"/>
    <cellStyle name="Percent 15 3 4" xfId="33390" xr:uid="{7A6D2340-5868-4DF0-8D6E-C6F90260A133}"/>
    <cellStyle name="Percent 15 4" xfId="33391" xr:uid="{3C16FD97-AB41-43FD-8E23-9F606AFE73C0}"/>
    <cellStyle name="Percent 15 4 2" xfId="33392" xr:uid="{6E32D1FA-3020-4C59-9963-6DA69C03BF94}"/>
    <cellStyle name="Percent 15 4 3" xfId="33393" xr:uid="{3AB65C72-87A9-47DA-8BB9-677E519920A9}"/>
    <cellStyle name="Percent 15 5" xfId="33394" xr:uid="{385361DB-8836-4DBE-9737-1C524947500C}"/>
    <cellStyle name="Percent 15 5 2" xfId="33395" xr:uid="{EAF49FC6-2058-42B5-B5AC-FD4F35636DDB}"/>
    <cellStyle name="Percent 15 5 2 2" xfId="33396" xr:uid="{45C528BE-5B3A-4E3D-A02C-53B4F1134725}"/>
    <cellStyle name="Percent 15 5 3" xfId="33397" xr:uid="{150FB355-D031-4870-8CF2-D661DCAA2343}"/>
    <cellStyle name="Percent 15 5 3 2" xfId="33398" xr:uid="{F87E974A-402F-404F-B136-D51477E6A13A}"/>
    <cellStyle name="Percent 15 5 4" xfId="33399" xr:uid="{D91A8498-42FC-4E0D-9E8E-586FCE6C23D9}"/>
    <cellStyle name="Percent 15 6" xfId="33400" xr:uid="{A07436A9-A471-4A32-8907-5E8F4B47E45A}"/>
    <cellStyle name="Percent 15 6 2" xfId="33401" xr:uid="{B8777466-B420-4D4E-91B1-FB90F2905B42}"/>
    <cellStyle name="Percent 15 6 2 2" xfId="33402" xr:uid="{036F8E9E-C04F-46DA-BAA3-D5129E9A5289}"/>
    <cellStyle name="Percent 15 6 3" xfId="33403" xr:uid="{E15E8E87-7A17-4193-81AC-279BB9B4F685}"/>
    <cellStyle name="Percent 15 6 3 2" xfId="33404" xr:uid="{4B02582B-383B-47C3-B92D-F5D8D69EA8DE}"/>
    <cellStyle name="Percent 15 6 4" xfId="33405" xr:uid="{DF59103F-324A-45AB-B35E-1ABDC508AFAD}"/>
    <cellStyle name="Percent 15 7" xfId="33406" xr:uid="{D388E98A-3435-4041-920C-449254E23FCF}"/>
    <cellStyle name="Percent 15 7 2" xfId="33407" xr:uid="{AF73C0BD-2067-4560-9FF3-7E030D7AAF78}"/>
    <cellStyle name="Percent 15 7 2 2" xfId="33408" xr:uid="{352E13FD-3F57-492F-A447-4A60A9DAA693}"/>
    <cellStyle name="Percent 15 7 3" xfId="33409" xr:uid="{981F246E-E548-44AD-B89D-EEE6AD8E145A}"/>
    <cellStyle name="Percent 15 7 3 2" xfId="33410" xr:uid="{48609E73-89C2-4948-A089-53446A60AD18}"/>
    <cellStyle name="Percent 15 7 4" xfId="33411" xr:uid="{CA751457-86E0-4CEA-A08B-611E257607D1}"/>
    <cellStyle name="Percent 15 7 5" xfId="33412" xr:uid="{1FEBA416-6722-408C-8B36-54E9BEC932AF}"/>
    <cellStyle name="Percent 15 8" xfId="33413" xr:uid="{A049EFF9-F0CC-4021-8A28-0B5369514789}"/>
    <cellStyle name="Percent 15 8 2" xfId="33414" xr:uid="{B4F010D2-F4E1-446A-9F7F-4BACCE3CC08F}"/>
    <cellStyle name="Percent 15 8 2 2" xfId="33415" xr:uid="{CEFDA7BB-CD90-481E-A80C-A5487A3A2671}"/>
    <cellStyle name="Percent 15 8 3" xfId="33416" xr:uid="{7EDB1B59-006B-4C33-A11E-8EA55E554426}"/>
    <cellStyle name="Percent 15 8 3 2" xfId="33417" xr:uid="{E1DBC638-E3E1-4A1A-B9A2-A22554DF01A2}"/>
    <cellStyle name="Percent 15 9" xfId="33418" xr:uid="{2F59CD1F-3796-4B81-AB68-25CBBE62DCC3}"/>
    <cellStyle name="Percent 16" xfId="33419" xr:uid="{58C75E5B-ABF5-4737-B12A-575D1F7377F9}"/>
    <cellStyle name="Percent 16 10" xfId="33420" xr:uid="{72A3EF28-D86C-408D-979A-A66B251875F6}"/>
    <cellStyle name="Percent 16 2" xfId="33421" xr:uid="{75305FDD-B9F5-4462-8A54-C43698A4DD13}"/>
    <cellStyle name="Percent 16 2 2" xfId="33422" xr:uid="{8A905270-78DF-434E-9261-C4379F95E999}"/>
    <cellStyle name="Percent 16 2 3" xfId="33423" xr:uid="{AF40C657-56C4-43B7-9338-F892172A7157}"/>
    <cellStyle name="Percent 16 3" xfId="33424" xr:uid="{65AF3378-0C06-481D-9AEF-F1557575D558}"/>
    <cellStyle name="Percent 16 3 10" xfId="33425" xr:uid="{DAADC7FA-279B-48AB-937F-07DEF1A40C16}"/>
    <cellStyle name="Percent 16 3 11" xfId="33426" xr:uid="{79CE728D-D700-4628-8587-0FA000DC6AB9}"/>
    <cellStyle name="Percent 16 3 12" xfId="33427" xr:uid="{679DB17E-9891-43E0-AFC5-CE716B89AF36}"/>
    <cellStyle name="Percent 16 3 13" xfId="33428" xr:uid="{D401F5E1-B616-47EA-96A0-D4EE9CD802E5}"/>
    <cellStyle name="Percent 16 3 14" xfId="33429" xr:uid="{7EFF85B9-F8AC-46C9-8322-403C5B308261}"/>
    <cellStyle name="Percent 16 3 15" xfId="33430" xr:uid="{C99B207A-6957-4045-9F31-20C7CD54BC8C}"/>
    <cellStyle name="Percent 16 3 16" xfId="33431" xr:uid="{5454E61B-284C-45A0-84BE-4B63EDD455B3}"/>
    <cellStyle name="Percent 16 3 17" xfId="33432" xr:uid="{463EC407-5B27-47C4-A022-35B13A1AF014}"/>
    <cellStyle name="Percent 16 3 18" xfId="33433" xr:uid="{4B47B964-EA97-4FC1-BCE4-E01F9AA502F8}"/>
    <cellStyle name="Percent 16 3 19" xfId="33434" xr:uid="{BD741EE7-E1A6-4071-B055-BB4F21A55A07}"/>
    <cellStyle name="Percent 16 3 2" xfId="33435" xr:uid="{8879BE45-3258-4020-8E2B-CFCD126E619C}"/>
    <cellStyle name="Percent 16 3 3" xfId="33436" xr:uid="{6BFFE30A-9D97-4676-81C2-16223461FA96}"/>
    <cellStyle name="Percent 16 3 4" xfId="33437" xr:uid="{4E7C1111-662A-4294-9E63-FD889A1DF58A}"/>
    <cellStyle name="Percent 16 3 5" xfId="33438" xr:uid="{37870518-A01A-4509-8C35-B1B2BD4AA012}"/>
    <cellStyle name="Percent 16 3 6" xfId="33439" xr:uid="{82BE88F8-E89E-41E6-99A5-13CFCA98A79A}"/>
    <cellStyle name="Percent 16 3 7" xfId="33440" xr:uid="{C1E1E004-89F3-41A9-A4C2-088DF0B6B255}"/>
    <cellStyle name="Percent 16 3 8" xfId="33441" xr:uid="{4676D635-BC60-423D-A25F-A45D0926D488}"/>
    <cellStyle name="Percent 16 3 9" xfId="33442" xr:uid="{F185A1E2-62D4-42BA-8F2C-F3E8DEC7A210}"/>
    <cellStyle name="Percent 16 4" xfId="33443" xr:uid="{8F865EE7-F468-42A5-8F63-D60E0D8E9D4C}"/>
    <cellStyle name="Percent 16 4 10" xfId="33444" xr:uid="{5DBEF611-6F00-48A1-9540-98FCA94D81B4}"/>
    <cellStyle name="Percent 16 4 11" xfId="33445" xr:uid="{8DEA90DA-57D4-447F-B2BA-76C8EF345FB2}"/>
    <cellStyle name="Percent 16 4 12" xfId="33446" xr:uid="{324F4887-2EC8-41D9-AF91-C74FA91F628F}"/>
    <cellStyle name="Percent 16 4 13" xfId="33447" xr:uid="{FEE531F9-AA87-43C2-8BEB-2552ED441125}"/>
    <cellStyle name="Percent 16 4 14" xfId="33448" xr:uid="{9EFCB256-3C12-4E45-9023-DC884A94F890}"/>
    <cellStyle name="Percent 16 4 15" xfId="33449" xr:uid="{DE713972-6006-4561-BBB0-2C2018D83C83}"/>
    <cellStyle name="Percent 16 4 16" xfId="33450" xr:uid="{0E6FD10D-8334-4920-9193-1EE9CF3D3C0B}"/>
    <cellStyle name="Percent 16 4 17" xfId="33451" xr:uid="{94678AF4-CE26-468E-BBDE-EE950FFC70E4}"/>
    <cellStyle name="Percent 16 4 18" xfId="33452" xr:uid="{2A4EDC60-D52B-4CB6-A759-7BC3034F93FF}"/>
    <cellStyle name="Percent 16 4 19" xfId="33453" xr:uid="{CE600E07-CBA5-40FB-8681-C23217D0B5D8}"/>
    <cellStyle name="Percent 16 4 2" xfId="33454" xr:uid="{F53EA0A7-3294-45CE-A7DC-04EB2085FAA4}"/>
    <cellStyle name="Percent 16 4 3" xfId="33455" xr:uid="{391B5619-4451-496E-B91B-C4950709C44B}"/>
    <cellStyle name="Percent 16 4 4" xfId="33456" xr:uid="{C79F0DB1-89AA-43AA-8E23-E3DF6827442C}"/>
    <cellStyle name="Percent 16 4 5" xfId="33457" xr:uid="{70E250BE-64E4-43E4-9A5E-544C44D5EDAB}"/>
    <cellStyle name="Percent 16 4 6" xfId="33458" xr:uid="{E18EEB60-80F9-4BD6-900C-651BE8A7172A}"/>
    <cellStyle name="Percent 16 4 7" xfId="33459" xr:uid="{40C85572-000C-45F4-B2D1-8C096B69D456}"/>
    <cellStyle name="Percent 16 4 8" xfId="33460" xr:uid="{4BD9B082-3B22-40E5-BDC2-0E5155B568C7}"/>
    <cellStyle name="Percent 16 4 9" xfId="33461" xr:uid="{3DA3EA2C-13F9-4A2A-BD02-9E3E58D9E1F4}"/>
    <cellStyle name="Percent 16 5" xfId="33462" xr:uid="{B85BD72E-68FF-48A9-81B0-41DD77B9063D}"/>
    <cellStyle name="Percent 16 5 10" xfId="33463" xr:uid="{A83290B1-D26B-4921-B795-2DC89B715126}"/>
    <cellStyle name="Percent 16 5 11" xfId="33464" xr:uid="{D357AC48-ABD1-4C21-B03C-45D0AC4C89AC}"/>
    <cellStyle name="Percent 16 5 12" xfId="33465" xr:uid="{A4FEE3AB-4B6F-42E3-B9F3-31D5F533062D}"/>
    <cellStyle name="Percent 16 5 13" xfId="33466" xr:uid="{54C3059D-360A-4CF0-8547-1F37674A342D}"/>
    <cellStyle name="Percent 16 5 14" xfId="33467" xr:uid="{06A7AF14-5980-4783-B29C-65D62575DC44}"/>
    <cellStyle name="Percent 16 5 15" xfId="33468" xr:uid="{4FDB3870-E00D-40FB-B2C2-77FF0CD212FB}"/>
    <cellStyle name="Percent 16 5 16" xfId="33469" xr:uid="{C7F73292-CEFC-4A87-AF3E-9E17AB3FC70B}"/>
    <cellStyle name="Percent 16 5 17" xfId="33470" xr:uid="{E009434A-E340-4B34-A502-DB4D25575E1F}"/>
    <cellStyle name="Percent 16 5 18" xfId="33471" xr:uid="{963A2E86-96E0-46A8-9A7B-243BD51B69D7}"/>
    <cellStyle name="Percent 16 5 19" xfId="33472" xr:uid="{79A2BDB7-EC06-4BEA-98DB-CE1C10BD2BBD}"/>
    <cellStyle name="Percent 16 5 2" xfId="33473" xr:uid="{34B6B392-38C2-4367-AF1C-EC5D2324DBE6}"/>
    <cellStyle name="Percent 16 5 3" xfId="33474" xr:uid="{646CE013-D749-493D-B009-5DDBB2B556C2}"/>
    <cellStyle name="Percent 16 5 4" xfId="33475" xr:uid="{BC30671D-FD38-4F4E-8884-57EA1661EB20}"/>
    <cellStyle name="Percent 16 5 5" xfId="33476" xr:uid="{1F8A8A05-CC05-4C4C-9349-F3062603F05A}"/>
    <cellStyle name="Percent 16 5 6" xfId="33477" xr:uid="{B9A5BE3E-C4AF-4AF8-8E0F-850C1A9B1921}"/>
    <cellStyle name="Percent 16 5 7" xfId="33478" xr:uid="{5ADC4E3C-DBCF-4823-B4D8-601C515847F2}"/>
    <cellStyle name="Percent 16 5 8" xfId="33479" xr:uid="{4813D038-1F6E-4EDA-8189-2CB56108F893}"/>
    <cellStyle name="Percent 16 5 9" xfId="33480" xr:uid="{9476B672-DCE2-42BB-9005-BDA4CFB20EB5}"/>
    <cellStyle name="Percent 16 6" xfId="33481" xr:uid="{9B3AFB7C-183F-47DD-830F-A5E0C2221F41}"/>
    <cellStyle name="Percent 16 6 10" xfId="33482" xr:uid="{BCC5E2C3-328B-426B-9982-27D2E6522D70}"/>
    <cellStyle name="Percent 16 6 11" xfId="33483" xr:uid="{AA64B3D5-C3A6-4F4F-9A64-09CC8935747C}"/>
    <cellStyle name="Percent 16 6 12" xfId="33484" xr:uid="{C1594350-8319-46D6-97C7-96628F30906A}"/>
    <cellStyle name="Percent 16 6 13" xfId="33485" xr:uid="{7CB97849-C36C-43CF-8778-83C01744BA53}"/>
    <cellStyle name="Percent 16 6 14" xfId="33486" xr:uid="{9551B11E-7583-47A1-8F99-75D874E3D37C}"/>
    <cellStyle name="Percent 16 6 15" xfId="33487" xr:uid="{35490D40-CB97-4057-A615-30AE87EE62F9}"/>
    <cellStyle name="Percent 16 6 16" xfId="33488" xr:uid="{6DED3FDA-FEB7-4369-9334-54C2B154BDAF}"/>
    <cellStyle name="Percent 16 6 17" xfId="33489" xr:uid="{2B6C5FCE-E524-4877-8918-3A2AA159B808}"/>
    <cellStyle name="Percent 16 6 18" xfId="33490" xr:uid="{6CBB7043-F670-414B-81F1-6AF1ED2A559A}"/>
    <cellStyle name="Percent 16 6 19" xfId="33491" xr:uid="{1C0D1EF3-B019-468A-83C7-71ACC1DD1F2A}"/>
    <cellStyle name="Percent 16 6 2" xfId="33492" xr:uid="{1C8F0074-A66A-494A-BF3F-D7FFC486D8EA}"/>
    <cellStyle name="Percent 16 6 3" xfId="33493" xr:uid="{F6DC1CD1-FC85-4871-8B0E-A0D63BB742FC}"/>
    <cellStyle name="Percent 16 6 4" xfId="33494" xr:uid="{23019773-F650-4964-A0C4-7D84E45A0FFE}"/>
    <cellStyle name="Percent 16 6 5" xfId="33495" xr:uid="{AA357FC4-4C8B-4252-AA06-43922F310782}"/>
    <cellStyle name="Percent 16 6 6" xfId="33496" xr:uid="{88592BE7-E2D8-4825-B50D-3AFCF28CE0A3}"/>
    <cellStyle name="Percent 16 6 7" xfId="33497" xr:uid="{5E7ACFFD-36F0-4388-BC8C-BBE88D570836}"/>
    <cellStyle name="Percent 16 6 8" xfId="33498" xr:uid="{DD6B8A70-6F3B-4935-9356-CFF6BE104E49}"/>
    <cellStyle name="Percent 16 6 9" xfId="33499" xr:uid="{2A70C599-3D68-4EB7-B04F-EC1F89B9A417}"/>
    <cellStyle name="Percent 16 7" xfId="33500" xr:uid="{8F8F088C-8B87-4BE4-B4F6-CD674EFBDE3C}"/>
    <cellStyle name="Percent 16 7 10" xfId="33501" xr:uid="{9C3D44FE-579C-4B61-B06E-EEBE5FC0BE07}"/>
    <cellStyle name="Percent 16 7 11" xfId="33502" xr:uid="{3424A2EE-0E38-430A-B5AC-52AE978437DF}"/>
    <cellStyle name="Percent 16 7 12" xfId="33503" xr:uid="{3A965E7C-95A2-47CA-AE86-1D0CB70BE2F7}"/>
    <cellStyle name="Percent 16 7 13" xfId="33504" xr:uid="{8F59A48D-9872-4C3D-AF57-CD877EC98B5F}"/>
    <cellStyle name="Percent 16 7 14" xfId="33505" xr:uid="{2C177900-5C65-4D84-9396-5580284182B9}"/>
    <cellStyle name="Percent 16 7 15" xfId="33506" xr:uid="{A3A841C3-2949-41E1-B897-E1B7D0101F53}"/>
    <cellStyle name="Percent 16 7 16" xfId="33507" xr:uid="{00E8175F-D896-478B-92B3-1F90847973A2}"/>
    <cellStyle name="Percent 16 7 17" xfId="33508" xr:uid="{8639C12B-C329-4C3B-8B11-AEC3D5183C24}"/>
    <cellStyle name="Percent 16 7 18" xfId="33509" xr:uid="{559BAF26-2D50-492D-97E1-81F0A2729EC2}"/>
    <cellStyle name="Percent 16 7 19" xfId="33510" xr:uid="{025EBAC8-1396-4FD0-A783-0A1C6891754A}"/>
    <cellStyle name="Percent 16 7 2" xfId="33511" xr:uid="{0861D0BC-9137-4ADB-8E5F-6680E46C703D}"/>
    <cellStyle name="Percent 16 7 2 2" xfId="33512" xr:uid="{56E141B1-8FD4-4854-AD02-B1F5C30C385E}"/>
    <cellStyle name="Percent 16 7 2 3" xfId="33513" xr:uid="{7140D74C-A34C-40F0-A03F-ECB59BEADDD3}"/>
    <cellStyle name="Percent 16 7 3" xfId="33514" xr:uid="{314AAD26-5CB5-4829-BFA7-741C0C20B867}"/>
    <cellStyle name="Percent 16 7 3 2" xfId="33515" xr:uid="{70FAA9D6-58C4-49DE-9149-279887D0FB7A}"/>
    <cellStyle name="Percent 16 7 3 3" xfId="33516" xr:uid="{F4A8D74E-DB52-4127-8AED-BE1F818A189E}"/>
    <cellStyle name="Percent 16 7 4" xfId="33517" xr:uid="{44602312-686E-4007-8ACE-9D33A16E8D4D}"/>
    <cellStyle name="Percent 16 7 5" xfId="33518" xr:uid="{E2A64139-5DEE-4DEC-B1E7-092700986D2A}"/>
    <cellStyle name="Percent 16 7 6" xfId="33519" xr:uid="{BB5EA2FF-D9AA-490D-AE7F-105D2F9438EA}"/>
    <cellStyle name="Percent 16 7 7" xfId="33520" xr:uid="{9DE33CDD-0B8E-4AD1-AA29-22B9FF583203}"/>
    <cellStyle name="Percent 16 7 8" xfId="33521" xr:uid="{D8166DEC-963F-4443-A445-6F31947C1C52}"/>
    <cellStyle name="Percent 16 7 9" xfId="33522" xr:uid="{58BF8D3B-3F58-4B15-920B-FFDE0D9AF0A7}"/>
    <cellStyle name="Percent 16 8" xfId="33523" xr:uid="{2A46F4BE-D195-4B90-AC36-19B63DFB83CF}"/>
    <cellStyle name="Percent 16 8 10" xfId="33524" xr:uid="{20ED777D-DCA7-43C0-A9AD-587E413C35AD}"/>
    <cellStyle name="Percent 16 8 11" xfId="33525" xr:uid="{605E4C99-026D-4369-9CB7-CBE9BAFBADE9}"/>
    <cellStyle name="Percent 16 8 12" xfId="33526" xr:uid="{C7E8C239-6B95-49E9-BBF1-FA0781484C45}"/>
    <cellStyle name="Percent 16 8 13" xfId="33527" xr:uid="{F51B293B-8C48-43DC-98D0-AA97AA33C8A0}"/>
    <cellStyle name="Percent 16 8 14" xfId="33528" xr:uid="{DC868CFE-40C6-4E6C-B608-DFCE2E1AC669}"/>
    <cellStyle name="Percent 16 8 15" xfId="33529" xr:uid="{2B377F5D-97BA-4244-AAB9-4E18F5B784F7}"/>
    <cellStyle name="Percent 16 8 16" xfId="33530" xr:uid="{1C31EAAE-4A90-428A-A75F-32D172BD0AA1}"/>
    <cellStyle name="Percent 16 8 17" xfId="33531" xr:uid="{91A9EB35-7E76-41BA-A25E-D9377A54A379}"/>
    <cellStyle name="Percent 16 8 2" xfId="33532" xr:uid="{FAFD621F-94F1-4CC4-8C96-7EF0E27304BF}"/>
    <cellStyle name="Percent 16 8 3" xfId="33533" xr:uid="{BED7BD0F-25B1-477E-A044-63B7AFD4379F}"/>
    <cellStyle name="Percent 16 8 4" xfId="33534" xr:uid="{82C5BF24-74FE-473B-B02E-C2341BA1F821}"/>
    <cellStyle name="Percent 16 8 5" xfId="33535" xr:uid="{375681B8-724D-4151-A78F-EEC3A7C17AAF}"/>
    <cellStyle name="Percent 16 8 6" xfId="33536" xr:uid="{8DF81B3C-E05A-41A1-9722-544B6B011268}"/>
    <cellStyle name="Percent 16 8 7" xfId="33537" xr:uid="{B380DCDA-7292-403D-9C27-0E5DC807C5BD}"/>
    <cellStyle name="Percent 16 8 8" xfId="33538" xr:uid="{7FE8B0FD-2CAC-452A-A21B-023F15485553}"/>
    <cellStyle name="Percent 16 8 9" xfId="33539" xr:uid="{DFA607DA-8943-4746-A9FB-88FF731BCEC0}"/>
    <cellStyle name="Percent 16 9" xfId="33540" xr:uid="{EC90A86D-12C7-414F-BCE8-9C9919BA83E1}"/>
    <cellStyle name="Percent 16 9 10" xfId="33541" xr:uid="{CE39621C-9648-4706-9A75-F99A76ED8B3A}"/>
    <cellStyle name="Percent 16 9 11" xfId="33542" xr:uid="{D712C3C6-A406-40D9-95C1-1535CF1F34A6}"/>
    <cellStyle name="Percent 16 9 12" xfId="33543" xr:uid="{C7A286EF-BEB1-4975-BB8F-EF148AE6A57A}"/>
    <cellStyle name="Percent 16 9 13" xfId="33544" xr:uid="{4C6911AA-F04E-4BFE-A912-55FB063C27A0}"/>
    <cellStyle name="Percent 16 9 14" xfId="33545" xr:uid="{EDF9B320-BB97-4946-9A11-AFC801A20E3F}"/>
    <cellStyle name="Percent 16 9 15" xfId="33546" xr:uid="{2C6FD3F8-4DAB-42F7-AE24-51CD3990071B}"/>
    <cellStyle name="Percent 16 9 16" xfId="33547" xr:uid="{5005F983-6819-4A31-8F55-AFCA2AF08A4E}"/>
    <cellStyle name="Percent 16 9 17" xfId="33548" xr:uid="{7DA3FD8B-93EA-4E87-B75C-7016D52724AC}"/>
    <cellStyle name="Percent 16 9 2" xfId="33549" xr:uid="{77F71032-4AFD-4CC4-AC0A-2B95EDE6B8CB}"/>
    <cellStyle name="Percent 16 9 3" xfId="33550" xr:uid="{9EFA1109-E971-426D-A97D-C05FA6508144}"/>
    <cellStyle name="Percent 16 9 4" xfId="33551" xr:uid="{3468C68A-CB64-4661-AB0A-BBCCB62B807C}"/>
    <cellStyle name="Percent 16 9 5" xfId="33552" xr:uid="{34D00CEC-6A06-4F58-A97F-6271AF2C8E90}"/>
    <cellStyle name="Percent 16 9 6" xfId="33553" xr:uid="{72643F96-6C6A-4913-B592-14127499130E}"/>
    <cellStyle name="Percent 16 9 7" xfId="33554" xr:uid="{38E3D580-2EDF-4DC2-BD1B-7FACEC0C5D2B}"/>
    <cellStyle name="Percent 16 9 8" xfId="33555" xr:uid="{EDB850E8-4CEE-464E-BB50-45835170DAE9}"/>
    <cellStyle name="Percent 16 9 9" xfId="33556" xr:uid="{4869D3BB-1148-4B84-A15E-7A0936F66FC9}"/>
    <cellStyle name="Percent 17" xfId="33557" xr:uid="{B12AF2E6-4419-4C48-B1F5-8E2618F7500A}"/>
    <cellStyle name="Percent 17 10" xfId="33558" xr:uid="{F7572DF3-8C8B-40FC-9A27-18E1592AECFF}"/>
    <cellStyle name="Percent 17 2" xfId="33559" xr:uid="{67F05259-6C01-45D6-903E-571CF3AE0E86}"/>
    <cellStyle name="Percent 17 2 2" xfId="33560" xr:uid="{AB9A3052-E1ED-4A86-9489-74984B036E59}"/>
    <cellStyle name="Percent 17 3" xfId="33561" xr:uid="{3190A542-1A73-4783-BA43-17A37507F4B0}"/>
    <cellStyle name="Percent 17 4" xfId="33562" xr:uid="{CD309018-3478-4B2C-AE37-3A35F6781388}"/>
    <cellStyle name="Percent 17 5" xfId="33563" xr:uid="{B810F4A8-6C91-4236-A113-5ACA12D54787}"/>
    <cellStyle name="Percent 17 6" xfId="33564" xr:uid="{08B5D980-AE4C-49CC-A015-48703CE94603}"/>
    <cellStyle name="Percent 17 7" xfId="33565" xr:uid="{53E2B709-1FB7-491E-84DD-A241E03596D6}"/>
    <cellStyle name="Percent 17 7 2" xfId="33566" xr:uid="{BA8B0D97-134A-4714-B3F2-2477063C7624}"/>
    <cellStyle name="Percent 17 7 3" xfId="33567" xr:uid="{2B8DA907-163D-474D-9962-A920E48A63E9}"/>
    <cellStyle name="Percent 17 8" xfId="33568" xr:uid="{5C4345A5-9254-49C9-96BA-19D7F471B0C9}"/>
    <cellStyle name="Percent 17 8 2" xfId="33569" xr:uid="{F4CB987A-2D1A-4D3F-9301-C5CA009B93B8}"/>
    <cellStyle name="Percent 17 9" xfId="33570" xr:uid="{AE384DBC-F071-4D7F-BD61-AAA828FBF235}"/>
    <cellStyle name="Percent 18" xfId="33571" xr:uid="{8C46EF63-DCEA-44B3-B62A-70308BA98EF6}"/>
    <cellStyle name="Percent 18 2" xfId="33572" xr:uid="{CF5BE37F-8417-4803-A43C-82478B3D8D60}"/>
    <cellStyle name="Percent 18 3" xfId="33573" xr:uid="{EA64CE23-FDFD-4BB2-8DDA-3DD7C47935A7}"/>
    <cellStyle name="Percent 19" xfId="33574" xr:uid="{B8145911-7E31-43EB-B3FB-B61E6E661DB3}"/>
    <cellStyle name="Percent 19 2" xfId="33575" xr:uid="{B53CE858-8369-4EDA-AF8F-AA9C05DE2B2D}"/>
    <cellStyle name="Percent 2" xfId="34" xr:uid="{00000000-0005-0000-0000-000025000000}"/>
    <cellStyle name="Percent 2 10" xfId="33576" xr:uid="{53B71816-BE67-4AAA-A5FA-1C150DC939E1}"/>
    <cellStyle name="Percent 2 10 2" xfId="33577" xr:uid="{92A1DEC2-BF3D-49E1-BF96-0E1AC373D1DE}"/>
    <cellStyle name="Percent 2 10 3" xfId="33578" xr:uid="{F080743F-2175-438E-A060-62B5669DFBB8}"/>
    <cellStyle name="Percent 2 10 4" xfId="33579" xr:uid="{CEDDC2C1-5E22-4905-8EAB-DAAE2D250F6D}"/>
    <cellStyle name="Percent 2 10 5" xfId="33580" xr:uid="{FF878D7A-A467-4742-8EE6-8AC57CB25685}"/>
    <cellStyle name="Percent 2 10 6" xfId="33581" xr:uid="{1023A2EA-BD81-4227-82C1-C048A5136E05}"/>
    <cellStyle name="Percent 2 10 7" xfId="33582" xr:uid="{C75CCE7A-2682-47F5-A369-4CE37FF94E71}"/>
    <cellStyle name="Percent 2 10 8" xfId="33583" xr:uid="{B939EAED-9E1C-4B8F-8029-30C728B0A155}"/>
    <cellStyle name="Percent 2 11" xfId="33584" xr:uid="{4655D57B-AD92-4844-BF05-CDE731503417}"/>
    <cellStyle name="Percent 2 11 2" xfId="33585" xr:uid="{ABCFBD28-9E8F-45FE-8836-D69B4132FF25}"/>
    <cellStyle name="Percent 2 11 3" xfId="33586" xr:uid="{20722793-A6D9-46F1-8243-ACE742075799}"/>
    <cellStyle name="Percent 2 11 4" xfId="33587" xr:uid="{C709F67A-9504-4175-91D9-7E9124813582}"/>
    <cellStyle name="Percent 2 11 5" xfId="33588" xr:uid="{C39E513C-5111-4A47-A84D-7C80937A55BB}"/>
    <cellStyle name="Percent 2 11 6" xfId="33589" xr:uid="{E20F074D-1D0F-42CD-B7A1-54D4D60DC338}"/>
    <cellStyle name="Percent 2 11 7" xfId="33590" xr:uid="{35D700BA-C423-4EFC-86F4-A763A20D0AD0}"/>
    <cellStyle name="Percent 2 11 8" xfId="33591" xr:uid="{6B64152D-F215-4050-A70A-FF881F566DEA}"/>
    <cellStyle name="Percent 2 12" xfId="33592" xr:uid="{C50E3D0B-265B-4197-98BD-93AA55B65419}"/>
    <cellStyle name="Percent 2 13" xfId="33593" xr:uid="{551FF868-F3AB-450F-B6BB-EB3D665B5A88}"/>
    <cellStyle name="Percent 2 14" xfId="33594" xr:uid="{31DC93D0-8574-47CC-BA4E-C3383014524C}"/>
    <cellStyle name="Percent 2 15" xfId="33595" xr:uid="{39FB218D-C9A8-47FA-8483-46748ADA0B18}"/>
    <cellStyle name="Percent 2 16" xfId="33596" xr:uid="{8ECD6B45-F16B-43CC-BEA4-8C5C64570A62}"/>
    <cellStyle name="Percent 2 17" xfId="33597" xr:uid="{5FB20C8A-73AA-45F5-A60D-C1692719C649}"/>
    <cellStyle name="Percent 2 18" xfId="33598" xr:uid="{80013051-D1EE-4ABD-843F-36F51E70377D}"/>
    <cellStyle name="Percent 2 19" xfId="33599" xr:uid="{5F80CE7F-ED52-4237-9744-50277E94CF6C}"/>
    <cellStyle name="Percent 2 19 2" xfId="33600" xr:uid="{0E95C014-211B-49AB-BF71-580AD7ACEB10}"/>
    <cellStyle name="Percent 2 19 2 2" xfId="33601" xr:uid="{460DEF99-FBEC-413D-BD17-AF8B3C024036}"/>
    <cellStyle name="Percent 2 19 3" xfId="33602" xr:uid="{0B0E46B8-814C-4C0A-BCDC-7E575F9F3D97}"/>
    <cellStyle name="Percent 2 2" xfId="33603" xr:uid="{36B90FF0-431E-43B7-ADA2-A9EA459D0008}"/>
    <cellStyle name="Percent 2 2 10" xfId="33604" xr:uid="{8E4CBDC6-C3EC-487F-A555-6E7CCC11BB37}"/>
    <cellStyle name="Percent 2 2 11" xfId="33605" xr:uid="{946F4D35-26E0-4396-B3C5-71B297987A47}"/>
    <cellStyle name="Percent 2 2 12" xfId="33606" xr:uid="{EC63E8C4-8320-4A22-AE8A-03A53B3B3A91}"/>
    <cellStyle name="Percent 2 2 13" xfId="42469" xr:uid="{29D884BA-25F6-4143-8BEC-1CB4C9330404}"/>
    <cellStyle name="Percent 2 2 2" xfId="33607" xr:uid="{6E4C1EA0-BA29-48B4-9778-ECB2C4C81B13}"/>
    <cellStyle name="Percent 2 2 2 2" xfId="33608" xr:uid="{DB1C8ABB-D571-4998-9601-3C53A8428911}"/>
    <cellStyle name="Percent 2 2 2 2 2" xfId="33609" xr:uid="{6DBBBF72-4F75-4016-A5BF-205BBBA6E2BB}"/>
    <cellStyle name="Percent 2 2 2 2 2 2" xfId="33610" xr:uid="{9FC707BE-53E5-490A-9EED-B1A18023AFD7}"/>
    <cellStyle name="Percent 2 2 2 2 2 3" xfId="33611" xr:uid="{67E48A72-6013-4862-953B-37238D3C8417}"/>
    <cellStyle name="Percent 2 2 2 2 3" xfId="33612" xr:uid="{1272DFA4-2FA4-4602-81EC-3A551555FAF0}"/>
    <cellStyle name="Percent 2 2 2 3" xfId="33613" xr:uid="{7B3867A5-05FF-4CA4-BD11-F6274782E444}"/>
    <cellStyle name="Percent 2 2 2 4" xfId="33614" xr:uid="{8F6810F6-3A2F-45A3-A87A-00621A56DD6D}"/>
    <cellStyle name="Percent 2 2 2 5" xfId="33615" xr:uid="{4BF3C158-E70C-4A39-A5A3-788804F3E9BD}"/>
    <cellStyle name="Percent 2 2 3" xfId="33616" xr:uid="{D1FFB6FB-DFAA-4C72-9EA4-85796B26CE4F}"/>
    <cellStyle name="Percent 2 2 3 2" xfId="33617" xr:uid="{4474B82C-06D8-497D-B156-1E63E756884C}"/>
    <cellStyle name="Percent 2 2 3 2 2" xfId="33618" xr:uid="{0556EA06-82B4-4097-AB05-A415D5BB70CE}"/>
    <cellStyle name="Percent 2 2 3 2 2 2" xfId="33619" xr:uid="{1AEDF6F1-8FA4-4AB6-91D2-53344C04D515}"/>
    <cellStyle name="Percent 2 2 3 2 2 3" xfId="33620" xr:uid="{6CEDC487-DF84-43C7-8ADD-B5D245F9E330}"/>
    <cellStyle name="Percent 2 2 3 2 3" xfId="33621" xr:uid="{CA808984-E36B-494B-A5C6-A4BADA744670}"/>
    <cellStyle name="Percent 2 2 3 2 4" xfId="33622" xr:uid="{62E53A06-452E-4FE5-9A9D-B59B475F341E}"/>
    <cellStyle name="Percent 2 2 3 2 5" xfId="33623" xr:uid="{6C6D3CEC-AEA8-4491-9171-D8E3E6687791}"/>
    <cellStyle name="Percent 2 2 3 3" xfId="33624" xr:uid="{620F5E32-EDED-450F-BA14-9ED11CBCBE78}"/>
    <cellStyle name="Percent 2 2 3 3 2" xfId="33625" xr:uid="{A1ABEBA2-42C9-4768-A5E1-289E186693E2}"/>
    <cellStyle name="Percent 2 2 3 3 2 2" xfId="33626" xr:uid="{CC8ABEFE-54C5-4652-B414-56017109D00C}"/>
    <cellStyle name="Percent 2 2 3 3 2 3" xfId="33627" xr:uid="{BEAB127B-AD1F-47D8-AF64-2188B0CB3B47}"/>
    <cellStyle name="Percent 2 2 3 3 3" xfId="33628" xr:uid="{15D05895-0C02-4865-AD2E-D808D2C4EEA6}"/>
    <cellStyle name="Percent 2 2 3 3 4" xfId="33629" xr:uid="{A117ECDD-120D-46D7-B8FA-F51D3CB54077}"/>
    <cellStyle name="Percent 2 2 3 3 5" xfId="33630" xr:uid="{84576ACB-2124-4A75-B199-117777D8AFAA}"/>
    <cellStyle name="Percent 2 2 3 4" xfId="33631" xr:uid="{D98E5649-3721-4736-8076-AB3A0630276B}"/>
    <cellStyle name="Percent 2 2 3 4 2" xfId="33632" xr:uid="{9113A61D-14E8-4944-8001-5686A758EDFE}"/>
    <cellStyle name="Percent 2 2 3 4 3" xfId="33633" xr:uid="{0EF4D9EA-2A25-4319-8BE3-076DEABBF69D}"/>
    <cellStyle name="Percent 2 2 3 5" xfId="33634" xr:uid="{2FE1E7C3-A380-4D1B-869E-5B2908486E8B}"/>
    <cellStyle name="Percent 2 2 3 6" xfId="33635" xr:uid="{530E914F-C8CA-422E-8260-C4D43D37CB99}"/>
    <cellStyle name="Percent 2 2 3 7" xfId="33636" xr:uid="{7C1E9E4A-A5BA-4DCD-950B-C93911CD5039}"/>
    <cellStyle name="Percent 2 2 4" xfId="33637" xr:uid="{6C8DC310-AF48-4137-8E47-F2F822A74E57}"/>
    <cellStyle name="Percent 2 2 4 2" xfId="33638" xr:uid="{590AEC46-0D88-4B91-A89D-0961BFD7067D}"/>
    <cellStyle name="Percent 2 2 4 2 2" xfId="33639" xr:uid="{714A0496-A5DC-4264-84F2-37861C2B993D}"/>
    <cellStyle name="Percent 2 2 4 2 3" xfId="33640" xr:uid="{82523301-0D24-4839-B228-FF6493E2F192}"/>
    <cellStyle name="Percent 2 2 4 3" xfId="33641" xr:uid="{EF8631F1-310A-4ED2-9C78-018472B32447}"/>
    <cellStyle name="Percent 2 2 4 4" xfId="33642" xr:uid="{3FE48C82-E33A-4EC1-82CE-259760C253BE}"/>
    <cellStyle name="Percent 2 2 4 5" xfId="33643" xr:uid="{2C777522-10F0-4C8E-A520-2E827F17CA6A}"/>
    <cellStyle name="Percent 2 2 4 6" xfId="33644" xr:uid="{ECC9A491-0A8C-4580-806B-37A78138A3FB}"/>
    <cellStyle name="Percent 2 2 5" xfId="33645" xr:uid="{CC8F3676-929E-4C48-944A-8BAB0174DAA5}"/>
    <cellStyle name="Percent 2 2 5 2" xfId="33646" xr:uid="{0E2A4DA4-C6BD-463D-87C5-5ACB31FD255A}"/>
    <cellStyle name="Percent 2 2 5 3" xfId="33647" xr:uid="{B696E288-A8D0-44B7-BA59-6D84333ADAD7}"/>
    <cellStyle name="Percent 2 2 5 4" xfId="33648" xr:uid="{D31F379A-7D49-41A6-A46E-3BC890CA2133}"/>
    <cellStyle name="Percent 2 2 6" xfId="33649" xr:uid="{9939429F-5C44-4233-8612-6860A4B7D3C3}"/>
    <cellStyle name="Percent 2 2 6 2" xfId="33650" xr:uid="{B06CF9BB-7AE4-4378-9F8A-0E348ED656BE}"/>
    <cellStyle name="Percent 2 2 6 3" xfId="33651" xr:uid="{6E40A4D2-3AD1-4034-A2E3-C149C3360808}"/>
    <cellStyle name="Percent 2 2 6 4" xfId="33652" xr:uid="{A282DEFE-C889-498A-BB0E-6CF7045DDA95}"/>
    <cellStyle name="Percent 2 2 7" xfId="33653" xr:uid="{89232012-0839-4140-8976-1BC35AD0065A}"/>
    <cellStyle name="Percent 2 2 8" xfId="33654" xr:uid="{638713CE-61FC-44F5-9815-164FBFEB8582}"/>
    <cellStyle name="Percent 2 2 9" xfId="33655" xr:uid="{A32039C8-2E4A-418F-AF3E-FFC84770CD83}"/>
    <cellStyle name="Percent 2 20" xfId="33656" xr:uid="{BA302F58-E30C-4B90-B9F0-3C06E87E120E}"/>
    <cellStyle name="Percent 2 20 2" xfId="33657" xr:uid="{763AC7BA-39AD-4FE4-9BCE-094C218174DC}"/>
    <cellStyle name="Percent 2 20 3" xfId="33658" xr:uid="{7029FC64-773A-451E-B4CF-E2695192ABEC}"/>
    <cellStyle name="Percent 2 21" xfId="33659" xr:uid="{09CC56E5-4BE3-4448-B497-97DCC536B5C1}"/>
    <cellStyle name="Percent 2 21 2" xfId="33660" xr:uid="{34A34C30-6CC8-4D0F-A934-3363CE21AFAC}"/>
    <cellStyle name="Percent 2 22" xfId="33661" xr:uid="{004D6FA4-644B-42BD-BF2A-E70970E1D544}"/>
    <cellStyle name="Percent 2 22 2" xfId="33662" xr:uid="{C788F1E1-EC94-4E7B-9E5D-175FE209631F}"/>
    <cellStyle name="Percent 2 23" xfId="33663" xr:uid="{8AFEA7BE-E106-4242-B627-CE27360B18B8}"/>
    <cellStyle name="Percent 2 23 2" xfId="33664" xr:uid="{187C5A7A-6ACB-41A1-9982-063EF234CDBA}"/>
    <cellStyle name="Percent 2 24" xfId="33665" xr:uid="{D724C67B-57DC-4AFA-BA63-B7B3BA206AA9}"/>
    <cellStyle name="Percent 2 25" xfId="33666" xr:uid="{14CDEC05-0461-4E1A-A27B-BC78F078B3A8}"/>
    <cellStyle name="Percent 2 26" xfId="33667" xr:uid="{ADFC6392-72C2-4F7C-A93C-364019B3C36E}"/>
    <cellStyle name="Percent 2 27" xfId="33668" xr:uid="{8843C39C-E78C-46DD-8F48-134673859EBE}"/>
    <cellStyle name="Percent 2 28" xfId="33669" xr:uid="{1BDBEB40-4B34-4238-AD33-A87BBF3B25A6}"/>
    <cellStyle name="Percent 2 29" xfId="33670" xr:uid="{9C05BFFE-8195-4C76-85A0-7F2F82C3375D}"/>
    <cellStyle name="Percent 2 3" xfId="33671" xr:uid="{4D42C902-7167-4A75-BDCE-C2C1CE2EB719}"/>
    <cellStyle name="Percent 2 3 10" xfId="33672" xr:uid="{B91EA1E0-0B11-467A-A72C-284EC8B72823}"/>
    <cellStyle name="Percent 2 3 10 2" xfId="33673" xr:uid="{6B11E234-2D7C-4863-BF6C-FFCC2668AC54}"/>
    <cellStyle name="Percent 2 3 11" xfId="33674" xr:uid="{E52C4BB7-4777-4894-AE81-AE3E3CD83855}"/>
    <cellStyle name="Percent 2 3 11 2" xfId="33675" xr:uid="{572959D6-FD2C-4D3C-8B44-E1A840A19F72}"/>
    <cellStyle name="Percent 2 3 11 3" xfId="33676" xr:uid="{12F55170-1596-4A15-8D73-69C4172162FE}"/>
    <cellStyle name="Percent 2 3 11 4" xfId="33677" xr:uid="{7A4DA9FB-E038-4784-A7FE-534E2E50FCF2}"/>
    <cellStyle name="Percent 2 3 12" xfId="33678" xr:uid="{0EAF5986-79BF-462C-B02C-31891B72C590}"/>
    <cellStyle name="Percent 2 3 12 2" xfId="33679" xr:uid="{07B51D57-ABEB-48E5-9F4C-0A73B734FF0F}"/>
    <cellStyle name="Percent 2 3 13" xfId="33680" xr:uid="{82956BBD-90FD-4759-9AB9-20C61EA4E127}"/>
    <cellStyle name="Percent 2 3 14" xfId="33681" xr:uid="{FC2E3166-93EA-40A5-AF64-224249A8BAB1}"/>
    <cellStyle name="Percent 2 3 15" xfId="33682" xr:uid="{432C9C30-95CC-45F4-BFCB-29A4F7DC2F6A}"/>
    <cellStyle name="Percent 2 3 2" xfId="33683" xr:uid="{208027BE-810A-4715-88D5-E47A26DB8A7E}"/>
    <cellStyle name="Percent 2 3 2 2" xfId="33684" xr:uid="{91E29076-D77D-43E5-B69A-69F8191ED91A}"/>
    <cellStyle name="Percent 2 3 2 2 2" xfId="33685" xr:uid="{AEA7F21D-050C-4E54-ABDD-B4DA6CC6EAB8}"/>
    <cellStyle name="Percent 2 3 2 2 2 2" xfId="33686" xr:uid="{19D0F312-2741-4348-9CA6-64E85076E0DC}"/>
    <cellStyle name="Percent 2 3 2 2 2 3" xfId="33687" xr:uid="{27AAA1FE-A201-4FD2-9F84-A1943ACBDB58}"/>
    <cellStyle name="Percent 2 3 2 2 2 4" xfId="33688" xr:uid="{9BDECBED-7F2D-4B8C-BC59-25768799FA7D}"/>
    <cellStyle name="Percent 2 3 2 2 3" xfId="33689" xr:uid="{231CF148-A7D5-4EA7-98C7-1E02CC89D98D}"/>
    <cellStyle name="Percent 2 3 2 2 4" xfId="33690" xr:uid="{7841D7B0-CA52-4CC6-8015-1375C6B04102}"/>
    <cellStyle name="Percent 2 3 2 2 5" xfId="33691" xr:uid="{88C29B5E-5EA1-4094-B50A-8D37256E9F49}"/>
    <cellStyle name="Percent 2 3 2 3" xfId="33692" xr:uid="{467C9DB5-3858-43B9-AA01-288F3BDC0163}"/>
    <cellStyle name="Percent 2 3 2 3 2" xfId="33693" xr:uid="{F9DE93A1-E307-487C-A377-28D19E2F21CF}"/>
    <cellStyle name="Percent 2 3 2 3 2 2" xfId="33694" xr:uid="{D0AE74C5-1702-41BE-B5BA-FBDBB0B773F1}"/>
    <cellStyle name="Percent 2 3 2 3 2 3" xfId="33695" xr:uid="{B361AAF9-D1B5-43A5-90D7-21DF947B72E4}"/>
    <cellStyle name="Percent 2 3 2 3 3" xfId="33696" xr:uid="{6EA363A0-10CF-449A-9A19-B24721D3DB04}"/>
    <cellStyle name="Percent 2 3 2 3 4" xfId="33697" xr:uid="{3C58F5D2-B3FE-41BA-B1B3-06625FFFFCC0}"/>
    <cellStyle name="Percent 2 3 2 3 5" xfId="33698" xr:uid="{A810333C-D466-496F-A878-C0B5AF27A60F}"/>
    <cellStyle name="Percent 2 3 2 4" xfId="33699" xr:uid="{46A5E07C-026A-4495-BA3E-1EEEE320D4E2}"/>
    <cellStyle name="Percent 2 3 2 4 2" xfId="33700" xr:uid="{8C25C6D2-52CD-43E7-A7D4-7FF68B64951F}"/>
    <cellStyle name="Percent 2 3 2 4 3" xfId="33701" xr:uid="{9A179B0F-A65E-4928-AD65-E61239D3104E}"/>
    <cellStyle name="Percent 2 3 2 5" xfId="33702" xr:uid="{05F325E8-92A7-4DD6-9540-0696CE90C13F}"/>
    <cellStyle name="Percent 2 3 2 5 2" xfId="33703" xr:uid="{B0A9FCFA-404B-44AA-BE53-27234E772370}"/>
    <cellStyle name="Percent 2 3 2 5 3" xfId="33704" xr:uid="{3E26DD69-4CC7-4B9F-8EF6-CE700BF62CBA}"/>
    <cellStyle name="Percent 2 3 2 6" xfId="33705" xr:uid="{D16E749E-A3C0-4F0F-8B12-744007B01E9B}"/>
    <cellStyle name="Percent 2 3 2 7" xfId="33706" xr:uid="{FA3F6CAD-F1ED-4356-9F06-9A557EF16FBB}"/>
    <cellStyle name="Percent 2 3 2 8" xfId="33707" xr:uid="{98CC5DEF-A9A3-4702-8318-7FE0D8667135}"/>
    <cellStyle name="Percent 2 3 2 9" xfId="33708" xr:uid="{183E8D69-E972-40E2-BB07-DB847DC84F1A}"/>
    <cellStyle name="Percent 2 3 3" xfId="33709" xr:uid="{D96EA56B-873A-4B79-917C-14036F79A454}"/>
    <cellStyle name="Percent 2 3 3 2" xfId="33710" xr:uid="{61FD246F-0FF7-42E2-8BD6-90CDB19D4DEA}"/>
    <cellStyle name="Percent 2 3 3 2 2" xfId="33711" xr:uid="{78457D83-E57D-42BD-90A1-B0EC75578A7B}"/>
    <cellStyle name="Percent 2 3 3 2 2 2" xfId="33712" xr:uid="{5F701389-BBAB-4398-BDA7-6BABBE677BCE}"/>
    <cellStyle name="Percent 2 3 3 2 2 3" xfId="33713" xr:uid="{04485B96-6045-430B-87D9-841F5FF6C8EC}"/>
    <cellStyle name="Percent 2 3 3 2 3" xfId="33714" xr:uid="{64C54171-60A4-4A6F-A7CE-09C2C6A501CD}"/>
    <cellStyle name="Percent 2 3 3 2 4" xfId="33715" xr:uid="{A3733687-9408-49D0-A110-578D275E1189}"/>
    <cellStyle name="Percent 2 3 3 2 5" xfId="33716" xr:uid="{BE7AB3FD-978F-4CC5-90E8-ACFFC33A4152}"/>
    <cellStyle name="Percent 2 3 3 3" xfId="33717" xr:uid="{EA5867A4-8D86-46ED-9A77-264B2891E395}"/>
    <cellStyle name="Percent 2 3 3 3 2" xfId="33718" xr:uid="{D0A9A80D-D2E5-4670-B6ED-742BA3CF6E09}"/>
    <cellStyle name="Percent 2 3 3 3 2 2" xfId="33719" xr:uid="{B4048F04-3972-42E2-9EF8-D4A5D8FAAC5A}"/>
    <cellStyle name="Percent 2 3 3 3 2 2 2" xfId="33720" xr:uid="{CF8F1FA2-EBFB-4289-9C5B-3775F764E8D2}"/>
    <cellStyle name="Percent 2 3 3 3 2 2 3" xfId="33721" xr:uid="{4F587DD1-C090-4334-ADAB-74FBFF57EA68}"/>
    <cellStyle name="Percent 2 3 3 3 2 3" xfId="33722" xr:uid="{1B7C2BD8-B619-458A-9A14-4FD466573DEB}"/>
    <cellStyle name="Percent 2 3 3 3 2 4" xfId="33723" xr:uid="{1B4F656D-B98B-4B4C-8165-9475384205E9}"/>
    <cellStyle name="Percent 2 3 3 3 2 5" xfId="33724" xr:uid="{B52E2763-60A0-48EB-985D-708B5089EA43}"/>
    <cellStyle name="Percent 2 3 3 3 3" xfId="33725" xr:uid="{7A7BBCC4-7986-44CF-B445-0EB20EEB004C}"/>
    <cellStyle name="Percent 2 3 3 3 3 2" xfId="33726" xr:uid="{FCD71570-7B6E-44E1-B3A3-9C432511FA90}"/>
    <cellStyle name="Percent 2 3 3 3 3 2 2" xfId="33727" xr:uid="{C387E356-0FD6-4E18-84BE-62746AC52A7F}"/>
    <cellStyle name="Percent 2 3 3 3 3 2 3" xfId="33728" xr:uid="{3D0AC05D-06BC-4B61-B4CB-9E3749BDF6F5}"/>
    <cellStyle name="Percent 2 3 3 3 3 3" xfId="33729" xr:uid="{4E96B361-EB8C-4581-A662-2E6EDC1016FE}"/>
    <cellStyle name="Percent 2 3 3 3 3 4" xfId="33730" xr:uid="{77A2F668-80B2-4FEA-84E9-32897116C885}"/>
    <cellStyle name="Percent 2 3 3 3 3 5" xfId="33731" xr:uid="{380A2672-FAAF-44DF-BA1C-10A7911F8D98}"/>
    <cellStyle name="Percent 2 3 3 3 4" xfId="33732" xr:uid="{C3B60ECB-228B-4054-BD8B-8CF7A0DCA252}"/>
    <cellStyle name="Percent 2 3 3 3 4 2" xfId="33733" xr:uid="{072E4E92-0CF2-4FBC-8FCC-628DD46B5F46}"/>
    <cellStyle name="Percent 2 3 3 3 4 3" xfId="33734" xr:uid="{E1BF5607-1B70-4AED-BD70-43D98F60B2E2}"/>
    <cellStyle name="Percent 2 3 3 3 5" xfId="33735" xr:uid="{B362ECDC-6657-4BBE-BDF9-07070C174D12}"/>
    <cellStyle name="Percent 2 3 3 3 6" xfId="33736" xr:uid="{BEEA82C4-C2CC-44DF-9F8B-31501D213ABE}"/>
    <cellStyle name="Percent 2 3 3 3 7" xfId="33737" xr:uid="{5F57FDCE-3D99-4356-82D4-DC18AE58F499}"/>
    <cellStyle name="Percent 2 3 3 4" xfId="33738" xr:uid="{A79A6536-AE00-47AC-B8A8-39BAA6802515}"/>
    <cellStyle name="Percent 2 3 3 4 2" xfId="33739" xr:uid="{0D9CC5C1-1443-48DA-9712-46B76023A520}"/>
    <cellStyle name="Percent 2 3 3 4 3" xfId="33740" xr:uid="{E69DC7EF-A47C-4B0D-B50E-0EA7F4A4173C}"/>
    <cellStyle name="Percent 2 3 3 5" xfId="33741" xr:uid="{9DD75A1A-764A-43AA-9F35-47A03D23877C}"/>
    <cellStyle name="Percent 2 3 3 5 2" xfId="33742" xr:uid="{09BFF58F-6648-4E2A-868E-7949AB728460}"/>
    <cellStyle name="Percent 2 3 3 5 3" xfId="33743" xr:uid="{464F4B99-D368-4EFD-9AE5-892FBB8218D7}"/>
    <cellStyle name="Percent 2 3 3 6" xfId="33744" xr:uid="{667FC7E0-4488-44B2-A854-A3E2D8D14E70}"/>
    <cellStyle name="Percent 2 3 3 7" xfId="33745" xr:uid="{2315D5B6-C0DC-40A3-8884-00D5D0321A4D}"/>
    <cellStyle name="Percent 2 3 3 8" xfId="33746" xr:uid="{EF0D62D3-34CB-456F-BD69-97B4FEB8CFFF}"/>
    <cellStyle name="Percent 2 3 3 9" xfId="33747" xr:uid="{237CBCE5-F5D0-43B6-B9C9-B2BA7733419F}"/>
    <cellStyle name="Percent 2 3 4" xfId="33748" xr:uid="{3BFBD0C9-688E-4D10-BAA3-6C0FC0121CDD}"/>
    <cellStyle name="Percent 2 3 4 2" xfId="33749" xr:uid="{30975856-C863-48A9-9A36-EB7186401A0A}"/>
    <cellStyle name="Percent 2 3 4 2 2" xfId="33750" xr:uid="{B572AA19-5C04-4287-A8CC-590B876C8970}"/>
    <cellStyle name="Percent 2 3 4 2 3" xfId="33751" xr:uid="{30447DCE-D840-41BD-A3FC-D4A95C25AB54}"/>
    <cellStyle name="Percent 2 3 4 2 4" xfId="33752" xr:uid="{D06F89E2-5586-4F08-91C1-C283CE9F506D}"/>
    <cellStyle name="Percent 2 3 4 3" xfId="33753" xr:uid="{C6C61AA8-4EBE-4C61-AC2E-B95EE2AFF79A}"/>
    <cellStyle name="Percent 2 3 4 4" xfId="33754" xr:uid="{C63BB151-5372-48CD-B843-B0F45C243A54}"/>
    <cellStyle name="Percent 2 3 4 5" xfId="33755" xr:uid="{02BB4709-C971-4781-8A27-73DCEC7A0F6F}"/>
    <cellStyle name="Percent 2 3 4 6" xfId="33756" xr:uid="{6A57270C-0526-4F43-9FD6-97EB7078DDC5}"/>
    <cellStyle name="Percent 2 3 5" xfId="33757" xr:uid="{F39D7C2C-6E7A-4A95-B657-51C7116329BF}"/>
    <cellStyle name="Percent 2 3 5 2" xfId="33758" xr:uid="{C7B7E208-2147-4C48-804F-051560EF289D}"/>
    <cellStyle name="Percent 2 3 5 2 2" xfId="33759" xr:uid="{A5B2E2D3-D9F9-4F95-995A-35E9F5DFCAB9}"/>
    <cellStyle name="Percent 2 3 5 2 3" xfId="33760" xr:uid="{CADFEBDD-C7E4-4E61-95D8-F9EA8C90C428}"/>
    <cellStyle name="Percent 2 3 5 3" xfId="33761" xr:uid="{48A262FE-6CA9-4D5B-BDE8-6E8EB9C4C279}"/>
    <cellStyle name="Percent 2 3 5 4" xfId="33762" xr:uid="{27D14DBC-4651-4D31-B251-0B4F521F6EEA}"/>
    <cellStyle name="Percent 2 3 5 5" xfId="33763" xr:uid="{ADB7BCD2-A1C2-479B-8796-780082961557}"/>
    <cellStyle name="Percent 2 3 5 6" xfId="33764" xr:uid="{CC481B91-8C66-4FBC-9125-4DCEC509F191}"/>
    <cellStyle name="Percent 2 3 6" xfId="33765" xr:uid="{AE70886F-7D66-4D73-9381-A7B75AF456F4}"/>
    <cellStyle name="Percent 2 3 6 2" xfId="33766" xr:uid="{2FB5D5E8-B76E-4613-9037-52BCC068EECC}"/>
    <cellStyle name="Percent 2 3 6 3" xfId="33767" xr:uid="{B4DDCB3F-C29C-455B-96E4-C4B61ECA4B46}"/>
    <cellStyle name="Percent 2 3 6 4" xfId="33768" xr:uid="{3A677F78-2ECF-46DE-A3BC-68F91BBCD34F}"/>
    <cellStyle name="Percent 2 3 6 4 2" xfId="33769" xr:uid="{083FDC75-7C9B-4139-896C-F6F1D0A09FC8}"/>
    <cellStyle name="Percent 2 3 6 5" xfId="33770" xr:uid="{012A0FA5-7E89-4541-8277-3E7D08D48435}"/>
    <cellStyle name="Percent 2 3 7" xfId="33771" xr:uid="{94735000-77EA-4545-9441-DA707D4C41F2}"/>
    <cellStyle name="Percent 2 3 7 2" xfId="33772" xr:uid="{1679B0E2-BC0C-4D2C-8B83-12BC8193D35A}"/>
    <cellStyle name="Percent 2 3 7 3" xfId="33773" xr:uid="{8F258CD3-3B9F-4747-B842-4BD369C5C66F}"/>
    <cellStyle name="Percent 2 3 7 4" xfId="33774" xr:uid="{99493575-A4A0-4AAB-A0CA-62474C08CB15}"/>
    <cellStyle name="Percent 2 3 8" xfId="33775" xr:uid="{AF054877-DC26-4E15-BBC3-E49D330CF1FC}"/>
    <cellStyle name="Percent 2 3 9" xfId="33776" xr:uid="{44AF0E02-B5F8-40D2-B896-9258675EFA1A}"/>
    <cellStyle name="Percent 2 30" xfId="33777" xr:uid="{5E080D29-BCD5-4D02-99E9-61246EC435CE}"/>
    <cellStyle name="Percent 2 31" xfId="33778" xr:uid="{BA7FD8D3-9D9A-4BDC-B8F8-DE3394498BBE}"/>
    <cellStyle name="Percent 2 32" xfId="33779" xr:uid="{FE7AB2C0-8E6D-4E2E-9594-65B4D75F5D1B}"/>
    <cellStyle name="Percent 2 33" xfId="33780" xr:uid="{E7EB7508-62CE-4B9C-BF7E-251D7CE57AF8}"/>
    <cellStyle name="Percent 2 34" xfId="33781" xr:uid="{EFA81414-6CEE-4A3F-B9EE-268D4A4F8C3B}"/>
    <cellStyle name="Percent 2 35" xfId="33782" xr:uid="{B1E16FF5-FF6C-4E6E-B407-1313B0B91C52}"/>
    <cellStyle name="Percent 2 36" xfId="33783" xr:uid="{BDE8D490-3C64-4B90-9F5C-E34FCA9CC713}"/>
    <cellStyle name="Percent 2 37" xfId="33784" xr:uid="{1A0F2D0B-D13E-4DDB-9320-855C1A99A911}"/>
    <cellStyle name="Percent 2 38" xfId="33785" xr:uid="{7FFB35C3-A6DF-43FA-85FB-44E1B1F8B2CF}"/>
    <cellStyle name="Percent 2 39" xfId="33786" xr:uid="{029C7437-121A-4F61-B5D5-7EDAC13188F7}"/>
    <cellStyle name="Percent 2 4" xfId="33787" xr:uid="{BB90D05A-028A-4EBE-A1FB-8003D11761C9}"/>
    <cellStyle name="Percent 2 4 10" xfId="33788" xr:uid="{8AF697BB-6170-4B47-8B1E-3537134B5513}"/>
    <cellStyle name="Percent 2 4 10 2" xfId="33789" xr:uid="{B966222D-56D1-4329-A585-7D5E56990755}"/>
    <cellStyle name="Percent 2 4 11" xfId="33790" xr:uid="{FD0EDEDB-1D66-45D9-A27C-2AC0051EABD6}"/>
    <cellStyle name="Percent 2 4 11 2" xfId="33791" xr:uid="{D6C249BF-BA94-4A76-9F03-C4B8D1064566}"/>
    <cellStyle name="Percent 2 4 11 3" xfId="33792" xr:uid="{001114FB-5385-46E4-BB9B-7F9A127F109A}"/>
    <cellStyle name="Percent 2 4 11 4" xfId="33793" xr:uid="{9C0F075D-BC36-46E6-8DDC-9F895B0D9AD5}"/>
    <cellStyle name="Percent 2 4 12" xfId="33794" xr:uid="{F1B53CB4-661C-414B-8E68-23BCC4E5F371}"/>
    <cellStyle name="Percent 2 4 12 2" xfId="33795" xr:uid="{B9E38495-843F-4EA0-8747-1B13C83F67D6}"/>
    <cellStyle name="Percent 2 4 13" xfId="33796" xr:uid="{FD276D8F-383C-48A0-80FB-BD75CB4D765E}"/>
    <cellStyle name="Percent 2 4 13 2" xfId="33797" xr:uid="{5C271762-9C5C-4104-9103-0FABB1ED7A19}"/>
    <cellStyle name="Percent 2 4 14" xfId="33798" xr:uid="{6C3D6AB3-20C2-49B5-88C5-6ABC26611A93}"/>
    <cellStyle name="Percent 2 4 15" xfId="33799" xr:uid="{6C06E892-1930-4C9B-9267-2E2A2F6CC206}"/>
    <cellStyle name="Percent 2 4 2" xfId="33800" xr:uid="{88450BBC-B349-408E-BA9F-03050161A9C3}"/>
    <cellStyle name="Percent 2 4 2 2" xfId="33801" xr:uid="{CFDA4136-65C1-4E61-9B22-DBDC7F41F9A2}"/>
    <cellStyle name="Percent 2 4 2 2 2" xfId="33802" xr:uid="{89B5A105-0349-4BEB-A380-6448AF20EBB2}"/>
    <cellStyle name="Percent 2 4 2 2 3" xfId="33803" xr:uid="{098924D0-EEEB-463C-A7E8-34D95A7E7B25}"/>
    <cellStyle name="Percent 2 4 2 2 4" xfId="33804" xr:uid="{45F02CE4-B4BA-420B-9E13-D35E0AC40442}"/>
    <cellStyle name="Percent 2 4 2 3" xfId="33805" xr:uid="{F694295D-E57F-4C7C-BB84-F67320ADB2EB}"/>
    <cellStyle name="Percent 2 4 2 3 2" xfId="33806" xr:uid="{B6476F20-2F35-435A-963E-51D7D77638D4}"/>
    <cellStyle name="Percent 2 4 2 3 3" xfId="33807" xr:uid="{FDC35E1B-E0E4-48BB-8431-9E53AB68C7BB}"/>
    <cellStyle name="Percent 2 4 2 4" xfId="33808" xr:uid="{5965B06C-4D3F-4953-BD2E-7B054B36F73A}"/>
    <cellStyle name="Percent 2 4 2 5" xfId="33809" xr:uid="{D4C7D2D3-B9D4-4E09-AEA8-89856C4C0C71}"/>
    <cellStyle name="Percent 2 4 2 5 2" xfId="33810" xr:uid="{02F05387-B72D-4D76-8042-E021D8DAD1F0}"/>
    <cellStyle name="Percent 2 4 2 5 3" xfId="33811" xr:uid="{532ED269-3C8B-4AAA-B813-0DB456BBEDBC}"/>
    <cellStyle name="Percent 2 4 2 6" xfId="33812" xr:uid="{DA63C7CD-B9A6-4AF1-95FE-544C8B72B643}"/>
    <cellStyle name="Percent 2 4 2 7" xfId="33813" xr:uid="{6B47B2B8-4EE9-4781-973C-B7740E3F2B93}"/>
    <cellStyle name="Percent 2 4 3" xfId="33814" xr:uid="{DCF9F2DE-2C55-49E4-A027-5BA38175E498}"/>
    <cellStyle name="Percent 2 4 3 2" xfId="33815" xr:uid="{0805980C-2B5E-4B7F-A9EA-B38A85699D59}"/>
    <cellStyle name="Percent 2 4 3 2 2" xfId="33816" xr:uid="{F1A683F5-04C3-45C2-8EDC-6CBD21961816}"/>
    <cellStyle name="Percent 2 4 3 2 3" xfId="33817" xr:uid="{16FB85E7-0BDF-4A52-9AC0-29281802FD0F}"/>
    <cellStyle name="Percent 2 4 3 3" xfId="33818" xr:uid="{7A86BB0B-5C5B-4464-B017-E9EDE7A67E9B}"/>
    <cellStyle name="Percent 2 4 3 4" xfId="33819" xr:uid="{52526062-56C5-4E22-9F90-261ACB11D426}"/>
    <cellStyle name="Percent 2 4 4" xfId="33820" xr:uid="{B9EBF9EB-95AB-4B58-9180-5EC994F1DE0D}"/>
    <cellStyle name="Percent 2 4 4 2" xfId="33821" xr:uid="{6305F3A6-4797-488B-A3A3-8DD82D69C62D}"/>
    <cellStyle name="Percent 2 4 4 3" xfId="33822" xr:uid="{B4A8B54F-B216-44F5-93AB-524F4A606622}"/>
    <cellStyle name="Percent 2 4 4 4" xfId="33823" xr:uid="{509BC9BE-A05C-4E12-9C2F-476BB0C25593}"/>
    <cellStyle name="Percent 2 4 5" xfId="33824" xr:uid="{7E4176A5-919B-4639-9252-9999F90CFF3A}"/>
    <cellStyle name="Percent 2 4 6" xfId="33825" xr:uid="{8F54B37F-07AA-4DD6-B94B-DC31A635ECD9}"/>
    <cellStyle name="Percent 2 4 7" xfId="33826" xr:uid="{BFB55830-69E1-474A-97B7-B1ACF28B746D}"/>
    <cellStyle name="Percent 2 4 8" xfId="33827" xr:uid="{B2C794B4-66A7-4903-B237-CB65F1BA6328}"/>
    <cellStyle name="Percent 2 4 9" xfId="33828" xr:uid="{98314400-F1A1-49C7-90FA-FE93DD3DB264}"/>
    <cellStyle name="Percent 2 40" xfId="33829" xr:uid="{35600A8C-0B43-4D5A-875B-6E00F443C511}"/>
    <cellStyle name="Percent 2 41" xfId="33830" xr:uid="{A8F2F9A0-EFB3-413E-8585-E172334F0320}"/>
    <cellStyle name="Percent 2 42" xfId="33831" xr:uid="{94AE8314-3A7A-4721-B212-D39CEFB96208}"/>
    <cellStyle name="Percent 2 43" xfId="33832" xr:uid="{7D65C901-B862-4830-A7A4-E1FD8CAB5D9B}"/>
    <cellStyle name="Percent 2 44" xfId="33833" xr:uid="{7B9466AC-86B2-4BA4-9FD8-808959AC0B45}"/>
    <cellStyle name="Percent 2 45" xfId="33834" xr:uid="{C410570D-F6CD-4992-941B-5828569FEAA3}"/>
    <cellStyle name="Percent 2 46" xfId="33835" xr:uid="{3F2D486A-0094-4302-919C-311EAD723409}"/>
    <cellStyle name="Percent 2 47" xfId="33836" xr:uid="{8DE93568-1053-4EF2-A188-A05732341964}"/>
    <cellStyle name="Percent 2 48" xfId="33837" xr:uid="{D62DF1C0-540D-41FD-9277-9FE8D38EA256}"/>
    <cellStyle name="Percent 2 48 2" xfId="33838" xr:uid="{7EA8A00B-EF8F-4FE9-9F1E-1FA8C89F942A}"/>
    <cellStyle name="Percent 2 48 3" xfId="33839" xr:uid="{F517AAF3-C016-485A-A84A-5A40E0460476}"/>
    <cellStyle name="Percent 2 49" xfId="33840" xr:uid="{FD2C6BDD-922B-4B62-9893-E9CCFA676D4D}"/>
    <cellStyle name="Percent 2 5" xfId="33841" xr:uid="{47DD0005-B1A8-4E69-BF9D-B183BCAB6DF1}"/>
    <cellStyle name="Percent 2 5 10" xfId="33842" xr:uid="{6AC16D90-D6B6-44C1-B6DA-9E8C438002B2}"/>
    <cellStyle name="Percent 2 5 10 2" xfId="33843" xr:uid="{BA04006D-5103-4081-8C52-67F9DCC6B128}"/>
    <cellStyle name="Percent 2 5 11" xfId="33844" xr:uid="{A0C79D51-82BF-4427-AEE4-6DE25328880C}"/>
    <cellStyle name="Percent 2 5 11 2" xfId="33845" xr:uid="{CC322DB0-5EA9-419A-BEE9-1F74E6B2D26E}"/>
    <cellStyle name="Percent 2 5 11 3" xfId="33846" xr:uid="{45ADBBB5-5344-4B6F-BB54-6E00D6005B65}"/>
    <cellStyle name="Percent 2 5 11 4" xfId="33847" xr:uid="{3ABB45E7-983F-4EF8-9FD3-707D3EAF6157}"/>
    <cellStyle name="Percent 2 5 12" xfId="33848" xr:uid="{3A369E5B-8202-4A37-AA52-4994B98B24A2}"/>
    <cellStyle name="Percent 2 5 12 2" xfId="33849" xr:uid="{4911CF3C-704D-4F72-A1B3-0D307A91B95B}"/>
    <cellStyle name="Percent 2 5 13" xfId="33850" xr:uid="{EC58E5A8-D954-4B17-9ABA-7CC6924D98FB}"/>
    <cellStyle name="Percent 2 5 13 2" xfId="33851" xr:uid="{3B5564B4-FE5C-48B6-A641-97B8F042EB90}"/>
    <cellStyle name="Percent 2 5 14" xfId="33852" xr:uid="{54099A59-C042-41FC-BE30-3E6DF28AD6EF}"/>
    <cellStyle name="Percent 2 5 14 2" xfId="33853" xr:uid="{C0F1E9DC-141D-46F6-8F80-1BE45E4A3017}"/>
    <cellStyle name="Percent 2 5 15" xfId="33854" xr:uid="{712DB7F8-8816-41C1-B12E-69F19A9BDEEA}"/>
    <cellStyle name="Percent 2 5 2" xfId="33855" xr:uid="{08CC29B6-4088-4CE8-8541-5549D3630840}"/>
    <cellStyle name="Percent 2 5 2 2" xfId="33856" xr:uid="{EC11017D-84B7-4D83-9293-0582B362E8A6}"/>
    <cellStyle name="Percent 2 5 2 2 2" xfId="33857" xr:uid="{45AF436C-C360-46EE-B8E4-605FF913EAAF}"/>
    <cellStyle name="Percent 2 5 2 2 3" xfId="33858" xr:uid="{2CB72736-FD49-447A-A8BA-CFACBDFF3202}"/>
    <cellStyle name="Percent 2 5 2 2 4" xfId="33859" xr:uid="{A44FC9A8-FB92-4F5F-B1A7-FF0B42129831}"/>
    <cellStyle name="Percent 2 5 2 3" xfId="33860" xr:uid="{8A683860-5EBB-4D0E-92D1-3EA6C19102BA}"/>
    <cellStyle name="Percent 2 5 2 3 2" xfId="33861" xr:uid="{E6E4AF95-26DF-45CD-AF70-4FFC1CA77A95}"/>
    <cellStyle name="Percent 2 5 2 3 3" xfId="33862" xr:uid="{A5F1BE00-F316-4A01-A0C8-453AC9D01B8E}"/>
    <cellStyle name="Percent 2 5 2 4" xfId="33863" xr:uid="{68813328-4859-488A-B868-70A77652D4F2}"/>
    <cellStyle name="Percent 2 5 2 5" xfId="33864" xr:uid="{9360EFE1-46EF-4440-9B8C-5A5F21F8DAB0}"/>
    <cellStyle name="Percent 2 5 2 6" xfId="33865" xr:uid="{3542FD6D-8FD3-4092-8F30-2C6B9596204B}"/>
    <cellStyle name="Percent 2 5 3" xfId="33866" xr:uid="{CC0968D8-32F1-49E7-9024-FA1884EE0195}"/>
    <cellStyle name="Percent 2 5 3 2" xfId="33867" xr:uid="{69A00F8D-1577-40C6-8C27-B79377A314DC}"/>
    <cellStyle name="Percent 2 5 3 2 2" xfId="33868" xr:uid="{6A9E0ECB-8ED0-47E6-9F85-0D4886565CE9}"/>
    <cellStyle name="Percent 2 5 3 2 3" xfId="33869" xr:uid="{24033C90-D646-4194-A5EC-45A94A94DA77}"/>
    <cellStyle name="Percent 2 5 3 3" xfId="33870" xr:uid="{C4B34692-80D7-4669-9B8B-951C2EA66916}"/>
    <cellStyle name="Percent 2 5 3 4" xfId="33871" xr:uid="{01B1DD22-9E73-405F-AB80-6CEE79E28BA4}"/>
    <cellStyle name="Percent 2 5 3 5" xfId="33872" xr:uid="{F093B793-9FBC-4EB5-B150-07E0EF8E4E93}"/>
    <cellStyle name="Percent 2 5 3 6" xfId="33873" xr:uid="{EC2CC74D-52A0-4018-99BE-785947D109EE}"/>
    <cellStyle name="Percent 2 5 4" xfId="33874" xr:uid="{4049CCA0-9E6D-4F5B-BE04-DED07BAB2821}"/>
    <cellStyle name="Percent 2 5 4 2" xfId="33875" xr:uid="{69444999-C89B-4186-B5FA-21A76210B4DF}"/>
    <cellStyle name="Percent 2 5 4 3" xfId="33876" xr:uid="{C7C20588-FBBB-4717-A290-A43EFFEC9478}"/>
    <cellStyle name="Percent 2 5 4 4" xfId="33877" xr:uid="{7F0D3C8B-47F9-4CE6-8AB8-F72F85C6C287}"/>
    <cellStyle name="Percent 2 5 4 4 2" xfId="33878" xr:uid="{F9156152-FE04-4EA5-9ADE-228198645D14}"/>
    <cellStyle name="Percent 2 5 4 5" xfId="33879" xr:uid="{185C3677-1689-452C-B7B4-FA2EA2106448}"/>
    <cellStyle name="Percent 2 5 5" xfId="33880" xr:uid="{503CF9EB-E18E-49FD-B623-103B7BE8A701}"/>
    <cellStyle name="Percent 2 5 5 2" xfId="33881" xr:uid="{56FE2CAA-1971-481E-80FE-3FA705AC1715}"/>
    <cellStyle name="Percent 2 5 5 3" xfId="33882" xr:uid="{0108C5EE-DEE9-4109-9389-D2EEB411DD49}"/>
    <cellStyle name="Percent 2 5 5 4" xfId="33883" xr:uid="{BF500AF1-80B4-4A3E-AF93-F8CB339B7C70}"/>
    <cellStyle name="Percent 2 5 6" xfId="33884" xr:uid="{0069C1F6-2BC6-413D-B180-32FF65869B3B}"/>
    <cellStyle name="Percent 2 5 7" xfId="33885" xr:uid="{FF2E2AA0-E4B1-4906-ADF5-472CC7B670F3}"/>
    <cellStyle name="Percent 2 5 8" xfId="33886" xr:uid="{1AE54745-2527-407D-AE85-50F7CCBA8129}"/>
    <cellStyle name="Percent 2 5 9" xfId="33887" xr:uid="{1E82E8FF-E60D-4B99-B634-41AFDFA1D7F5}"/>
    <cellStyle name="Percent 2 50" xfId="42281" xr:uid="{BEA19526-94F8-472C-803A-232F2C0A9518}"/>
    <cellStyle name="Percent 2 6" xfId="33888" xr:uid="{E937A3CE-D6BF-4BF7-8CBF-25FAD5C2C272}"/>
    <cellStyle name="Percent 2 6 10" xfId="33889" xr:uid="{04F5EFC9-BC4A-43EF-BF1B-D7362442904D}"/>
    <cellStyle name="Percent 2 6 10 2" xfId="33890" xr:uid="{32DB324A-6EE2-48BF-A26A-4346176838E5}"/>
    <cellStyle name="Percent 2 6 11" xfId="33891" xr:uid="{A55C8470-1FCF-4B37-BBBB-8465AD64788B}"/>
    <cellStyle name="Percent 2 6 11 2" xfId="33892" xr:uid="{B4BE8D0E-6F05-4F2A-AA8D-A288A52B5341}"/>
    <cellStyle name="Percent 2 6 12" xfId="33893" xr:uid="{9FC2FA66-2979-4562-8412-A88A0CD5C7AC}"/>
    <cellStyle name="Percent 2 6 12 2" xfId="33894" xr:uid="{17704106-1CAE-45DB-9169-1A9F74CDC116}"/>
    <cellStyle name="Percent 2 6 13" xfId="33895" xr:uid="{9261ACC1-8AAB-4300-9140-A1622E06FE74}"/>
    <cellStyle name="Percent 2 6 14" xfId="33896" xr:uid="{4FBA84C9-9808-40F3-8154-DB847A20D693}"/>
    <cellStyle name="Percent 2 6 15" xfId="33897" xr:uid="{9B38E58C-AC13-47C7-8836-116F150B09DE}"/>
    <cellStyle name="Percent 2 6 2" xfId="33898" xr:uid="{34691548-5D7E-4223-88A8-D791AA31E943}"/>
    <cellStyle name="Percent 2 6 2 2" xfId="33899" xr:uid="{D2B2084E-1D5D-4A72-8376-7FD9AA6EBE0C}"/>
    <cellStyle name="Percent 2 6 2 3" xfId="33900" xr:uid="{5F56B1AD-D3FE-4206-9C44-6B1781647958}"/>
    <cellStyle name="Percent 2 6 2 4" xfId="33901" xr:uid="{634E41A9-886E-4C54-84DB-7AC903C60401}"/>
    <cellStyle name="Percent 2 6 2 5" xfId="33902" xr:uid="{6F2080F8-7AF5-48AB-A72B-17D8D91F65DA}"/>
    <cellStyle name="Percent 2 6 3" xfId="33903" xr:uid="{4A85BC1B-A913-4192-90D4-2F74F20B35D1}"/>
    <cellStyle name="Percent 2 6 3 2" xfId="33904" xr:uid="{3B56351B-F3C4-4C96-9C19-5BBADA59A504}"/>
    <cellStyle name="Percent 2 6 3 3" xfId="33905" xr:uid="{2D8A4BAB-51CC-46F6-9BC4-014EEDD81E5A}"/>
    <cellStyle name="Percent 2 6 3 4" xfId="33906" xr:uid="{6BBC45ED-9CA7-4E9C-96E1-1584D95CE621}"/>
    <cellStyle name="Percent 2 6 3 5" xfId="33907" xr:uid="{FCAD225C-D169-4E6E-8DA7-CAA914A30D65}"/>
    <cellStyle name="Percent 2 6 4" xfId="33908" xr:uid="{A9820D76-286D-4029-88CB-E30E68CC08E5}"/>
    <cellStyle name="Percent 2 6 5" xfId="33909" xr:uid="{C5D69F5A-7E36-463D-8F4B-531C0FA52E38}"/>
    <cellStyle name="Percent 2 6 6" xfId="33910" xr:uid="{063B1203-260F-46F7-847B-E4E5CCD41A66}"/>
    <cellStyle name="Percent 2 6 7" xfId="33911" xr:uid="{DA7B7E23-BC60-420D-B29F-62F64239AAD3}"/>
    <cellStyle name="Percent 2 6 8" xfId="33912" xr:uid="{B5AE2790-A77B-4D96-8BCA-3917A3B106D1}"/>
    <cellStyle name="Percent 2 6 9" xfId="33913" xr:uid="{8AC5EE7E-1CD7-44AA-B828-9C2B0FF6F7AC}"/>
    <cellStyle name="Percent 2 7" xfId="33914" xr:uid="{CB5E47CB-734C-4065-9681-94F838809240}"/>
    <cellStyle name="Percent 2 7 10" xfId="33915" xr:uid="{92B9BECA-1D83-466E-9566-E981F5A379DA}"/>
    <cellStyle name="Percent 2 7 2" xfId="33916" xr:uid="{1DEDB42A-A14B-49FE-9986-BD2FE14307C4}"/>
    <cellStyle name="Percent 2 7 3" xfId="33917" xr:uid="{E6306188-C6EE-4413-B154-E87291AC09B4}"/>
    <cellStyle name="Percent 2 7 4" xfId="33918" xr:uid="{C1CE1C50-FA52-42E4-9AAD-921DDD193467}"/>
    <cellStyle name="Percent 2 7 5" xfId="33919" xr:uid="{606277EC-F9C1-479B-928D-2DF528964A1D}"/>
    <cellStyle name="Percent 2 7 6" xfId="33920" xr:uid="{89EB3520-3144-4036-9087-CF4A2E9FE489}"/>
    <cellStyle name="Percent 2 7 7" xfId="33921" xr:uid="{84E3D4F6-0119-4C25-85D8-A3E246D10505}"/>
    <cellStyle name="Percent 2 7 8" xfId="33922" xr:uid="{DB647334-D64F-4D75-939E-4979E9E3B602}"/>
    <cellStyle name="Percent 2 7 9" xfId="33923" xr:uid="{96F58B55-46E9-4988-B0C7-86C5FB31407A}"/>
    <cellStyle name="Percent 2 8" xfId="33924" xr:uid="{39037634-82AA-4662-99A1-DE4BB1A995F3}"/>
    <cellStyle name="Percent 2 8 10" xfId="33925" xr:uid="{57FB0E32-0CC0-444B-A8B5-9CE297091617}"/>
    <cellStyle name="Percent 2 8 11" xfId="33926" xr:uid="{8F774401-09EF-4458-804C-FE48757B5332}"/>
    <cellStyle name="Percent 2 8 2" xfId="33927" xr:uid="{F0947A80-760B-42DB-AB6E-A259268A671E}"/>
    <cellStyle name="Percent 2 8 3" xfId="33928" xr:uid="{F93EC63A-3ED5-4DC1-9E1E-1EE58FD0EA3E}"/>
    <cellStyle name="Percent 2 8 4" xfId="33929" xr:uid="{4E3925EB-2022-4A7F-B58B-9608B8DA8E44}"/>
    <cellStyle name="Percent 2 8 5" xfId="33930" xr:uid="{42125BD7-6C25-47F4-A564-A43911CA1675}"/>
    <cellStyle name="Percent 2 8 6" xfId="33931" xr:uid="{DB4FE283-BDE1-4B77-A11A-9040DDAF4A8D}"/>
    <cellStyle name="Percent 2 8 7" xfId="33932" xr:uid="{29F7DEC2-72DF-49DD-827B-EC0883B645B6}"/>
    <cellStyle name="Percent 2 8 8" xfId="33933" xr:uid="{F66FA06A-D5E2-4CBB-A89E-81AE4DDF5000}"/>
    <cellStyle name="Percent 2 8 9" xfId="33934" xr:uid="{FFBFB140-6271-4B7D-AF87-1F18ECB668F3}"/>
    <cellStyle name="Percent 2 9" xfId="33935" xr:uid="{77C45E24-BECF-4070-84EF-85818024B1E1}"/>
    <cellStyle name="Percent 2 9 2" xfId="33936" xr:uid="{7E41AC6B-9352-495D-9B33-D2D53735C440}"/>
    <cellStyle name="Percent 2 9 3" xfId="33937" xr:uid="{23CEBF01-E3CD-4190-BF12-3438541A9511}"/>
    <cellStyle name="Percent 2 9 4" xfId="33938" xr:uid="{3AB0E28B-7D68-463C-99EB-85DE7C519C92}"/>
    <cellStyle name="Percent 2 9 5" xfId="33939" xr:uid="{E43199EA-BD67-4142-A8B6-C00B8439A095}"/>
    <cellStyle name="Percent 2 9 6" xfId="33940" xr:uid="{5EA01002-CC67-454B-B5A0-43273DA26E8B}"/>
    <cellStyle name="Percent 2 9 7" xfId="33941" xr:uid="{40F0F5F6-CC1F-45E1-80A9-7179B3916430}"/>
    <cellStyle name="Percent 2 9 8" xfId="33942" xr:uid="{174E6378-1E5E-4305-8A97-2627CDFAB286}"/>
    <cellStyle name="Percent 20" xfId="33943" xr:uid="{DE541A69-3D19-4D29-B4C3-739182E8D713}"/>
    <cellStyle name="Percent 20 2" xfId="33944" xr:uid="{AC8B1AB9-92EF-494D-9C4E-31EE836E8BC3}"/>
    <cellStyle name="Percent 20 2 2" xfId="33945" xr:uid="{7484C8E5-B991-489B-B60C-253C1CB0A4BF}"/>
    <cellStyle name="Percent 20 3" xfId="33946" xr:uid="{030A35C2-7436-40B7-BE0E-F0BAA8AA4017}"/>
    <cellStyle name="Percent 20 4" xfId="33947" xr:uid="{4DC41C70-F9AC-4E93-9D52-BF22AF63B10C}"/>
    <cellStyle name="Percent 20 5" xfId="33948" xr:uid="{62C2BD1C-48D8-4351-902B-6FD5FEC6C866}"/>
    <cellStyle name="Percent 20 6" xfId="33949" xr:uid="{39C668A7-5F87-4518-9FE4-A4F059A1AE71}"/>
    <cellStyle name="Percent 20 7" xfId="33950" xr:uid="{5A975F78-AE85-4F3F-B113-BF5EF28ED9F4}"/>
    <cellStyle name="Percent 20 7 2" xfId="33951" xr:uid="{4DB3E4F0-C05A-4736-98FC-AB5314A47823}"/>
    <cellStyle name="Percent 20 7 3" xfId="33952" xr:uid="{F1222963-E83B-41E4-900D-EC066EB93025}"/>
    <cellStyle name="Percent 20 8" xfId="33953" xr:uid="{357A30D1-692D-4EF1-9A84-310EF0B8BEBF}"/>
    <cellStyle name="Percent 20 9" xfId="33954" xr:uid="{AB07903E-9827-44B3-AE82-5798E17437C6}"/>
    <cellStyle name="Percent 21" xfId="33955" xr:uid="{504D3FD0-623C-4069-8F5D-01CB6C38A36A}"/>
    <cellStyle name="Percent 21 2" xfId="33956" xr:uid="{D1688321-6C0C-4BC3-9C70-DF7CB1D55100}"/>
    <cellStyle name="Percent 21 3" xfId="33957" xr:uid="{0842A982-2DFC-4A32-B9DC-A0A2A6071E7E}"/>
    <cellStyle name="Percent 21 4" xfId="33958" xr:uid="{28141E4D-1D39-4AA8-AA0E-CF27FAEF6A36}"/>
    <cellStyle name="Percent 21 5" xfId="33959" xr:uid="{60452CE7-C52E-480F-AFDF-DEDF93D3A652}"/>
    <cellStyle name="Percent 21 6" xfId="33960" xr:uid="{1B5F57CF-E786-4695-9867-83CAA609F9E6}"/>
    <cellStyle name="Percent 21 7" xfId="33961" xr:uid="{A1755605-52E7-4719-8D71-9221DB284316}"/>
    <cellStyle name="Percent 21 7 2" xfId="33962" xr:uid="{BE05174A-03E4-4CCA-B7A6-D72FB576D288}"/>
    <cellStyle name="Percent 21 7 3" xfId="33963" xr:uid="{FD77F838-5E46-45D3-8248-524DB6DE1A3B}"/>
    <cellStyle name="Percent 21 8" xfId="33964" xr:uid="{1F461D11-7555-42AA-8D29-79EBC28A5C25}"/>
    <cellStyle name="Percent 22" xfId="33965" xr:uid="{11D8EC31-A25A-4CE5-A06A-9763D919E3C7}"/>
    <cellStyle name="Percent 22 2" xfId="33966" xr:uid="{19950CF2-7E9D-4376-AE74-26239D6FCD03}"/>
    <cellStyle name="Percent 22 3" xfId="33967" xr:uid="{FEF8CC3E-E6CA-407A-986C-4A892B1EB95D}"/>
    <cellStyle name="Percent 22 4" xfId="33968" xr:uid="{59A38368-5167-4F76-AC79-B53CDCBBFEE5}"/>
    <cellStyle name="Percent 22 5" xfId="33969" xr:uid="{147444F1-34A1-44EB-826C-C73A7DB5E89B}"/>
    <cellStyle name="Percent 22 6" xfId="33970" xr:uid="{C66BFD31-DF95-444D-AEBE-1458F6A02ED8}"/>
    <cellStyle name="Percent 22 7" xfId="33971" xr:uid="{A2D72C2C-64E6-4D33-84D8-8D67BB0BDA33}"/>
    <cellStyle name="Percent 22 7 2" xfId="33972" xr:uid="{E720AD80-E080-49EA-9836-EA0AC537D7D7}"/>
    <cellStyle name="Percent 22 7 3" xfId="33973" xr:uid="{F3130495-F123-4D47-A798-CBA35A93F151}"/>
    <cellStyle name="Percent 23" xfId="33974" xr:uid="{7B78D041-6595-4D72-BF71-34F804030D68}"/>
    <cellStyle name="Percent 23 2" xfId="33975" xr:uid="{A804FCBB-9EDF-431B-9931-21A8E0C4203A}"/>
    <cellStyle name="Percent 23 3" xfId="33976" xr:uid="{C2D7E018-EFC9-497B-888F-D1DF3A42739F}"/>
    <cellStyle name="Percent 23 4" xfId="33977" xr:uid="{5B626785-AF1A-4DE9-8685-EC755061B29A}"/>
    <cellStyle name="Percent 23 5" xfId="33978" xr:uid="{51C2116F-68F6-4D75-9BFD-74D56FE1E3B7}"/>
    <cellStyle name="Percent 23 6" xfId="33979" xr:uid="{1B1206E4-D15A-4D64-91A2-043A04CC9BF2}"/>
    <cellStyle name="Percent 23 7" xfId="33980" xr:uid="{0FA4B184-3863-43A3-B9F5-85C03955CEE3}"/>
    <cellStyle name="Percent 23 7 2" xfId="33981" xr:uid="{87D143E6-92A5-4FA1-B8CE-6806AEF03881}"/>
    <cellStyle name="Percent 23 7 3" xfId="33982" xr:uid="{23FE6A72-C42C-45AD-96D5-52EB2E2FA9C6}"/>
    <cellStyle name="Percent 24 2" xfId="33983" xr:uid="{1C84B14B-A919-4130-A91E-3747556F70CD}"/>
    <cellStyle name="Percent 24 3" xfId="33984" xr:uid="{DBFF88CF-E743-4ED0-9D01-BAFA2DF78B62}"/>
    <cellStyle name="Percent 24 4" xfId="33985" xr:uid="{32800ED3-0BC7-4D91-AC1E-C9D42456F718}"/>
    <cellStyle name="Percent 24 5" xfId="33986" xr:uid="{79CBB3D9-56CB-4AFF-9313-4DD4CECE9E2B}"/>
    <cellStyle name="Percent 24 6" xfId="33987" xr:uid="{A5BC541E-EE2C-4AF1-93EF-9E7CC7F5111F}"/>
    <cellStyle name="Percent 24 7" xfId="33988" xr:uid="{50EC00CA-8972-4B2D-9CC2-9D8101F9838A}"/>
    <cellStyle name="Percent 24 7 2" xfId="33989" xr:uid="{6DE4A6BC-64EF-4540-B25A-4C1D32EE60EF}"/>
    <cellStyle name="Percent 24 7 3" xfId="33990" xr:uid="{024E45C2-A36E-48AE-B542-E908F3CF828C}"/>
    <cellStyle name="Percent 25" xfId="33991" xr:uid="{FF808C53-F44C-4B4A-9EDD-AF8931338BAF}"/>
    <cellStyle name="Percent 25 2" xfId="33992" xr:uid="{5E2A5965-C627-4C28-BF64-9769D0E090D8}"/>
    <cellStyle name="Percent 25 3" xfId="33993" xr:uid="{E4B11E1C-B6DD-44BC-A9FE-88F7C13249FE}"/>
    <cellStyle name="Percent 25 4" xfId="33994" xr:uid="{DA6238D7-5F4C-4ECE-B8A1-B0329F565F36}"/>
    <cellStyle name="Percent 25 5" xfId="33995" xr:uid="{9DBEBB3B-751B-473D-A08D-EA06D23054B3}"/>
    <cellStyle name="Percent 25 6" xfId="33996" xr:uid="{12552E37-663B-456A-9975-8EB68834EE8F}"/>
    <cellStyle name="Percent 25 7" xfId="33997" xr:uid="{1184004B-39BB-40B9-BC3F-D1DA989C3713}"/>
    <cellStyle name="Percent 25 7 2" xfId="33998" xr:uid="{CB5FD0F4-0435-4873-9B36-453B871E4E24}"/>
    <cellStyle name="Percent 25 7 3" xfId="33999" xr:uid="{F94CC2B1-CB1E-4941-9C0E-1250197695A8}"/>
    <cellStyle name="Percent 26" xfId="34000" xr:uid="{F82F1196-64B4-4273-A976-72C1793AC645}"/>
    <cellStyle name="Percent 26 2" xfId="34001" xr:uid="{256F6FD7-7B90-41B3-A3CA-A52346F01E3E}"/>
    <cellStyle name="Percent 26 3" xfId="34002" xr:uid="{131AD71A-EDA8-48F5-892F-0068DC47FFE7}"/>
    <cellStyle name="Percent 26 4" xfId="34003" xr:uid="{96251119-174A-40D1-B790-E16EC1F3C65C}"/>
    <cellStyle name="Percent 26 5" xfId="34004" xr:uid="{9AEAC7A4-242B-43B8-935A-E05682626A61}"/>
    <cellStyle name="Percent 26 6" xfId="34005" xr:uid="{DBB427D2-2383-429B-B489-1E333983A0D6}"/>
    <cellStyle name="Percent 26 7" xfId="34006" xr:uid="{FD53B9BF-1C0D-4B89-8ADA-C699C8C5897D}"/>
    <cellStyle name="Percent 26 7 2" xfId="34007" xr:uid="{81CD54AC-31E7-419B-9471-6DB6C1E0A75C}"/>
    <cellStyle name="Percent 26 7 3" xfId="34008" xr:uid="{3572BEAD-5BFE-4597-836D-3CB67DA4FB92}"/>
    <cellStyle name="Percent 27" xfId="34009" xr:uid="{DAA36CEE-6DFA-4575-AE15-8254ECCEFC0D}"/>
    <cellStyle name="Percent 3" xfId="35" xr:uid="{00000000-0005-0000-0000-000026000000}"/>
    <cellStyle name="Percent 3 10" xfId="34010" xr:uid="{AC11ECEC-2C41-4FA8-B495-A101751877F6}"/>
    <cellStyle name="Percent 3 10 10" xfId="34011" xr:uid="{451A16E6-B8D4-4921-A4D2-AC9FD6720FB1}"/>
    <cellStyle name="Percent 3 10 11" xfId="34012" xr:uid="{082B9E78-B709-48DB-ADF2-0C15A6B8FB02}"/>
    <cellStyle name="Percent 3 10 12" xfId="34013" xr:uid="{1F813AAF-1393-4ED4-A31A-935D99F60426}"/>
    <cellStyle name="Percent 3 10 13" xfId="34014" xr:uid="{BFBAF1BF-7537-4AC5-A00A-CD228372F057}"/>
    <cellStyle name="Percent 3 10 14" xfId="34015" xr:uid="{AA9AF8A2-6A64-4F12-912B-1F9DD483D99D}"/>
    <cellStyle name="Percent 3 10 15" xfId="34016" xr:uid="{9786631B-1F82-4BEC-ADD8-742689D332F0}"/>
    <cellStyle name="Percent 3 10 16" xfId="34017" xr:uid="{896064DC-2B51-4B66-8959-B2FD0D029ACB}"/>
    <cellStyle name="Percent 3 10 2" xfId="34018" xr:uid="{933930A8-81D0-4D63-A2BB-89248F79158C}"/>
    <cellStyle name="Percent 3 10 2 2" xfId="34019" xr:uid="{9FE7EAA3-38A4-46F0-9B11-C71FBF3A736D}"/>
    <cellStyle name="Percent 3 10 3" xfId="34020" xr:uid="{09DCCE19-2D1F-42D4-8C12-9CC95A6EFEDC}"/>
    <cellStyle name="Percent 3 10 3 2" xfId="34021" xr:uid="{E6D2E089-316A-49CF-8215-769338D7AFBC}"/>
    <cellStyle name="Percent 3 10 4" xfId="34022" xr:uid="{81D7ACF9-85C8-440F-890C-73FA824EAF59}"/>
    <cellStyle name="Percent 3 10 5" xfId="34023" xr:uid="{CCE46C2F-F235-4E3C-BE37-0A3E7B5B4078}"/>
    <cellStyle name="Percent 3 10 6" xfId="34024" xr:uid="{2272F0D8-9E37-47DE-9314-86A19F32827F}"/>
    <cellStyle name="Percent 3 10 7" xfId="34025" xr:uid="{E9080B52-E96E-4509-A7A7-2185AD22821A}"/>
    <cellStyle name="Percent 3 10 8" xfId="34026" xr:uid="{6183A6A9-C626-45D5-B437-8BD5F1CA6075}"/>
    <cellStyle name="Percent 3 10 9" xfId="34027" xr:uid="{39D045CB-131E-4962-9CCB-1585FB64E3A6}"/>
    <cellStyle name="Percent 3 11" xfId="34028" xr:uid="{688EEB58-527B-4A88-BE5C-62D0628617DC}"/>
    <cellStyle name="Percent 3 11 2" xfId="34029" xr:uid="{F34F91B3-511C-434F-8E9E-AD925DF5C194}"/>
    <cellStyle name="Percent 3 11 3" xfId="34030" xr:uid="{C094D3AA-E20E-45E6-BA4F-4CA7C250109E}"/>
    <cellStyle name="Percent 3 11 4" xfId="34031" xr:uid="{8969488D-951D-428B-BAFF-8DD9D5083787}"/>
    <cellStyle name="Percent 3 12" xfId="34032" xr:uid="{DE68D09B-8190-4BA9-B26C-FD5522EF1733}"/>
    <cellStyle name="Percent 3 12 2" xfId="34033" xr:uid="{B21D0886-E4C6-44FB-A229-0E512FDD64A0}"/>
    <cellStyle name="Percent 3 12 3" xfId="34034" xr:uid="{6D4A20B7-88C1-422A-BC15-2D197548754A}"/>
    <cellStyle name="Percent 3 12 4" xfId="34035" xr:uid="{80368A5C-BBCB-4775-88A8-F58659EDBB06}"/>
    <cellStyle name="Percent 3 13" xfId="34036" xr:uid="{91E6A0C6-AE8B-4EA8-860C-0C5475CCE61F}"/>
    <cellStyle name="Percent 3 13 2" xfId="34037" xr:uid="{AD80AD4F-4B76-461F-8DDB-00CB2E4B440D}"/>
    <cellStyle name="Percent 3 13 3" xfId="34038" xr:uid="{BD69A315-819F-447F-9771-69B0C5875515}"/>
    <cellStyle name="Percent 3 13 4" xfId="34039" xr:uid="{9C50A257-1783-48E6-B434-199AC98AC6E3}"/>
    <cellStyle name="Percent 3 14" xfId="34040" xr:uid="{007B8274-46E2-4F01-B22C-07D60B557E97}"/>
    <cellStyle name="Percent 3 14 2" xfId="34041" xr:uid="{71A36FD8-5A94-455E-BE18-21B75224D4FA}"/>
    <cellStyle name="Percent 3 14 3" xfId="34042" xr:uid="{FE99FEE7-CA79-40C9-99B3-D256930E5E57}"/>
    <cellStyle name="Percent 3 14 4" xfId="34043" xr:uid="{59CFD0FD-18BC-4337-AA67-205CD229B33C}"/>
    <cellStyle name="Percent 3 15" xfId="34044" xr:uid="{AFBB7957-9E5D-40F3-8201-344D5ECDDA10}"/>
    <cellStyle name="Percent 3 15 2" xfId="34045" xr:uid="{9D385678-9FFB-4DA3-A7EF-2504B7CCAD7F}"/>
    <cellStyle name="Percent 3 15 3" xfId="34046" xr:uid="{19D4EE44-AFD9-40A3-9667-9EE0EA0EB9AD}"/>
    <cellStyle name="Percent 3 15 4" xfId="34047" xr:uid="{6270708F-760A-4304-91B3-B660A6375B72}"/>
    <cellStyle name="Percent 3 16" xfId="34048" xr:uid="{D9BC2182-CD81-4B2F-9F3B-F22517946A5F}"/>
    <cellStyle name="Percent 3 16 2" xfId="34049" xr:uid="{6E7DFE44-8511-43B9-8018-EE0E0C9077BE}"/>
    <cellStyle name="Percent 3 16 3" xfId="34050" xr:uid="{8FA10707-620D-470F-97B3-1E5184D1E4F1}"/>
    <cellStyle name="Percent 3 16 4" xfId="34051" xr:uid="{586BBCBE-18C7-419D-8C60-CD37F2E77D6F}"/>
    <cellStyle name="Percent 3 17" xfId="34052" xr:uid="{BF3EF5B2-E8BB-4F24-995D-52F82D8F1D3B}"/>
    <cellStyle name="Percent 3 17 2" xfId="34053" xr:uid="{A7F30778-D7F2-4B6C-97D6-7BD477573B5F}"/>
    <cellStyle name="Percent 3 17 3" xfId="34054" xr:uid="{A5267E20-102D-41AF-9884-D781739BFD06}"/>
    <cellStyle name="Percent 3 17 4" xfId="34055" xr:uid="{4195C921-D2EB-4B48-B654-C2CEF296421D}"/>
    <cellStyle name="Percent 3 18" xfId="34056" xr:uid="{E4D28014-4ED4-4DAC-AFD0-7D5951A87F5D}"/>
    <cellStyle name="Percent 3 18 2" xfId="34057" xr:uid="{F4D05C8A-C217-4441-AC30-182AB425A35B}"/>
    <cellStyle name="Percent 3 18 3" xfId="34058" xr:uid="{E94CA71C-F64D-4DFD-85B1-4981508DB8D1}"/>
    <cellStyle name="Percent 3 18 4" xfId="34059" xr:uid="{3749C762-3FE5-45E7-9C68-67282E6AE209}"/>
    <cellStyle name="Percent 3 19" xfId="34060" xr:uid="{4697CB32-6114-4677-8E7C-C07EB8E77288}"/>
    <cellStyle name="Percent 3 19 2" xfId="34061" xr:uid="{CAC2AC1B-9775-4192-8D0D-CECA0F99AC2F}"/>
    <cellStyle name="Percent 3 2" xfId="34062" xr:uid="{F575F1B2-9700-4DF7-BC86-347EFF9A1373}"/>
    <cellStyle name="Percent 3 2 10" xfId="34063" xr:uid="{ACAFB508-5BE2-4D68-A7C1-13165D678581}"/>
    <cellStyle name="Percent 3 2 10 2" xfId="34064" xr:uid="{3EBF4A51-343B-4527-AD47-75E657915B5F}"/>
    <cellStyle name="Percent 3 2 11" xfId="34065" xr:uid="{6CD2B242-796C-4B47-BFB3-EE15621F516F}"/>
    <cellStyle name="Percent 3 2 11 2" xfId="34066" xr:uid="{8535DE89-17D0-4A3E-AD35-DB22E50AF0BA}"/>
    <cellStyle name="Percent 3 2 12" xfId="34067" xr:uid="{F0985B48-E9AB-442E-A86E-520005271EAC}"/>
    <cellStyle name="Percent 3 2 12 2" xfId="34068" xr:uid="{6AA41582-B389-4DCB-8690-08EF622D14A2}"/>
    <cellStyle name="Percent 3 2 13" xfId="34069" xr:uid="{BF7CB46C-7A51-425B-9EE6-97C79A261721}"/>
    <cellStyle name="Percent 3 2 14" xfId="34070" xr:uid="{978B1D81-C3AE-4ABD-A502-3F482AEE4170}"/>
    <cellStyle name="Percent 3 2 15" xfId="34071" xr:uid="{C1F0FD8A-3241-468A-A73F-3172A1352C2B}"/>
    <cellStyle name="Percent 3 2 16" xfId="34072" xr:uid="{5FEEC355-CB24-4219-B761-773F86304885}"/>
    <cellStyle name="Percent 3 2 2" xfId="34073" xr:uid="{69169586-B8D5-4FDA-B882-20EF3D3A9076}"/>
    <cellStyle name="Percent 3 2 2 2" xfId="34074" xr:uid="{610B52CF-DAFE-46C6-AD09-59C555CA723F}"/>
    <cellStyle name="Percent 3 2 2 2 2" xfId="34075" xr:uid="{7E062B6C-6289-4589-AD7B-CBBA93800CF9}"/>
    <cellStyle name="Percent 3 2 2 2 2 2" xfId="34076" xr:uid="{17BFEE59-FB59-4837-8075-36E8E99F0D8E}"/>
    <cellStyle name="Percent 3 2 2 2 2 3" xfId="34077" xr:uid="{74D493C1-9A08-4982-B6B7-FA0D09E423E2}"/>
    <cellStyle name="Percent 3 2 2 2 3" xfId="34078" xr:uid="{13AEE43C-DC08-4440-93A5-38B34BEFE472}"/>
    <cellStyle name="Percent 3 2 2 2 4" xfId="34079" xr:uid="{3BD127B3-0C0F-49BB-A8A3-59F34CEFEC33}"/>
    <cellStyle name="Percent 3 2 2 3" xfId="34080" xr:uid="{F86D517F-F713-4C3C-8139-F3BFF789BBED}"/>
    <cellStyle name="Percent 3 2 2 4" xfId="34081" xr:uid="{678600E5-A1DD-47F9-90C5-5992919D8919}"/>
    <cellStyle name="Percent 3 2 2 5" xfId="34082" xr:uid="{6B3454ED-212B-4E6F-8430-0A6A5EDC78C6}"/>
    <cellStyle name="Percent 3 2 2 5 2" xfId="34083" xr:uid="{CE42BF50-8595-40FF-90ED-6E2DDBD354A2}"/>
    <cellStyle name="Percent 3 2 2 5 3" xfId="34084" xr:uid="{06373E79-B471-486A-A5F7-6816301835B3}"/>
    <cellStyle name="Percent 3 2 2 6" xfId="34085" xr:uid="{75C63E74-B3FE-4DC7-948D-ADD80C3574D1}"/>
    <cellStyle name="Percent 3 2 3" xfId="34086" xr:uid="{B023F8A1-86DF-491D-82DE-453813BE3751}"/>
    <cellStyle name="Percent 3 2 3 2" xfId="34087" xr:uid="{92F2BDE9-C01F-44BB-BAC1-BCAE0CAD3980}"/>
    <cellStyle name="Percent 3 2 3 2 2" xfId="34088" xr:uid="{F45310F1-835B-4AB8-917C-4A0BF2F1B854}"/>
    <cellStyle name="Percent 3 2 3 2 3" xfId="34089" xr:uid="{BA281B4E-A682-4AF4-B581-E214AB486B9A}"/>
    <cellStyle name="Percent 3 2 3 3" xfId="34090" xr:uid="{2A2A08C3-029E-47AE-BFF3-36D751BC0449}"/>
    <cellStyle name="Percent 3 2 3 4" xfId="34091" xr:uid="{E21BD398-CC95-40DC-A9CD-A81DC42EDE12}"/>
    <cellStyle name="Percent 3 2 3 5" xfId="34092" xr:uid="{09185770-5FFF-4C87-B0BF-F8AEE4527898}"/>
    <cellStyle name="Percent 3 2 3 6" xfId="34093" xr:uid="{FD0A8D98-0908-47B9-A049-F87906C4978B}"/>
    <cellStyle name="Percent 3 2 4" xfId="34094" xr:uid="{0C1FD03E-19B6-4B43-938C-AA770CAE5CEC}"/>
    <cellStyle name="Percent 3 2 4 2" xfId="34095" xr:uid="{E891B095-1191-4E34-B727-ED53C3814156}"/>
    <cellStyle name="Percent 3 2 4 2 2" xfId="34096" xr:uid="{9FC820C7-A425-4802-9433-C7199D400C19}"/>
    <cellStyle name="Percent 3 2 4 2 3" xfId="34097" xr:uid="{290F5E66-7BC2-49A0-8961-7AA38FFE37DA}"/>
    <cellStyle name="Percent 3 2 4 3" xfId="34098" xr:uid="{6ADAACD7-322C-44AD-A330-80C2F2053632}"/>
    <cellStyle name="Percent 3 2 4 4" xfId="34099" xr:uid="{72B96093-AB46-406B-AC61-AAC9111F1F32}"/>
    <cellStyle name="Percent 3 2 4 5" xfId="34100" xr:uid="{61F713F1-2919-483C-9489-B3BCA6901DA0}"/>
    <cellStyle name="Percent 3 2 5" xfId="34101" xr:uid="{9F8C28C3-A335-4F34-96C8-3835FAD13237}"/>
    <cellStyle name="Percent 3 2 5 2" xfId="34102" xr:uid="{D4A128D0-51A4-4D46-BB01-62CFD35D8155}"/>
    <cellStyle name="Percent 3 2 5 2 2" xfId="34103" xr:uid="{7A7B3EA8-EF3A-4280-A904-DBD1B11EA092}"/>
    <cellStyle name="Percent 3 2 5 2 3" xfId="34104" xr:uid="{6E9E7262-EC1B-43AF-959E-F01DA64764E9}"/>
    <cellStyle name="Percent 3 2 5 3" xfId="34105" xr:uid="{57549EDB-5240-4697-884A-717FF9F74B48}"/>
    <cellStyle name="Percent 3 2 5 4" xfId="34106" xr:uid="{899E8853-D472-4DA6-9596-A7630BC83201}"/>
    <cellStyle name="Percent 3 2 5 5" xfId="34107" xr:uid="{BE8EC352-320F-4957-A63C-073F2B64D1B7}"/>
    <cellStyle name="Percent 3 2 5 6" xfId="34108" xr:uid="{50A4F4B0-5AD0-4BF1-8AEF-A6152CE34E75}"/>
    <cellStyle name="Percent 3 2 6" xfId="34109" xr:uid="{A9468A58-E547-468A-9876-6D5ECE8A5D14}"/>
    <cellStyle name="Percent 3 2 6 2" xfId="34110" xr:uid="{4406569D-7CF0-4B84-988A-89E498BE5940}"/>
    <cellStyle name="Percent 3 2 6 3" xfId="34111" xr:uid="{D07D32F2-237A-46F7-B700-AC06C652DA40}"/>
    <cellStyle name="Percent 3 2 6 4" xfId="34112" xr:uid="{A09F63AD-842D-414D-89E7-DD1BBCCB3CAE}"/>
    <cellStyle name="Percent 3 2 7" xfId="34113" xr:uid="{6E59BD73-5027-4228-BB59-80157F918220}"/>
    <cellStyle name="Percent 3 2 7 2" xfId="34114" xr:uid="{C24D6FF6-AA48-46C4-830E-B83A3C611B3A}"/>
    <cellStyle name="Percent 3 2 7 3" xfId="34115" xr:uid="{6AF4029F-1980-44B4-8E44-C124A93AB957}"/>
    <cellStyle name="Percent 3 2 7 4" xfId="34116" xr:uid="{0174D090-C101-44DB-B39A-4F5B7D3C4B0B}"/>
    <cellStyle name="Percent 3 2 8" xfId="34117" xr:uid="{1D4448DA-FFB0-4FF8-B27D-14BAB546B4CA}"/>
    <cellStyle name="Percent 3 2 9" xfId="34118" xr:uid="{60A3C33C-66B5-4F16-81C5-D1C890F18B8F}"/>
    <cellStyle name="Percent 3 2 9 2" xfId="34119" xr:uid="{A951C3AF-F747-4360-8253-535BBBC3FD81}"/>
    <cellStyle name="Percent 3 20" xfId="34120" xr:uid="{C6CD23E6-8B00-4CBD-A15A-0B2BC89E80CC}"/>
    <cellStyle name="Percent 3 20 2" xfId="34121" xr:uid="{44977A25-D480-4882-94E7-AC00054470C4}"/>
    <cellStyle name="Percent 3 21" xfId="34122" xr:uid="{28B88BCC-B469-4E03-A8AD-955E68E8C60D}"/>
    <cellStyle name="Percent 3 21 2" xfId="34123" xr:uid="{36D43262-B654-4682-AB62-500102E0F534}"/>
    <cellStyle name="Percent 3 22" xfId="34124" xr:uid="{A064443B-E510-4DE1-9765-2555554B04BA}"/>
    <cellStyle name="Percent 3 23" xfId="34125" xr:uid="{C32E42F4-D6A7-4943-87B9-5F1EF4F23D66}"/>
    <cellStyle name="Percent 3 24" xfId="34126" xr:uid="{9030F2AE-0437-4D83-871C-6EA9A82DCA20}"/>
    <cellStyle name="Percent 3 25" xfId="34127" xr:uid="{C95F83AC-3588-4D15-9B8A-3B0F2A4832A5}"/>
    <cellStyle name="Percent 3 26" xfId="34128" xr:uid="{07117EFC-77B8-4980-BF29-4B41AAC036F2}"/>
    <cellStyle name="Percent 3 27" xfId="34129" xr:uid="{201AB4DA-6A80-4814-B28C-D247E522213F}"/>
    <cellStyle name="Percent 3 28" xfId="34130" xr:uid="{0653846B-6D4B-4121-B314-FBFC12FFF54F}"/>
    <cellStyle name="Percent 3 3" xfId="34131" xr:uid="{2C79F852-0ACB-4BE9-AE57-93F389D6B2C0}"/>
    <cellStyle name="Percent 3 3 10" xfId="34132" xr:uid="{0AC3F2FC-5F9C-43EF-A54A-0576171F7091}"/>
    <cellStyle name="Percent 3 3 10 2" xfId="34133" xr:uid="{6F0DFF63-7D72-4EF2-9E96-13E37E1C0786}"/>
    <cellStyle name="Percent 3 3 11" xfId="34134" xr:uid="{385B14B0-EAAB-439C-B7DB-B699E6312A52}"/>
    <cellStyle name="Percent 3 3 12" xfId="34135" xr:uid="{10AAC57A-A2EA-4881-968A-6E409D417D36}"/>
    <cellStyle name="Percent 3 3 13" xfId="34136" xr:uid="{735F4E70-9F75-462A-8AC2-1C09A7FCA158}"/>
    <cellStyle name="Percent 3 3 14" xfId="34137" xr:uid="{E3AD0EE2-FC14-4501-9E9A-67EC360676F1}"/>
    <cellStyle name="Percent 3 3 15" xfId="34138" xr:uid="{D357892E-EA44-45DE-AC28-AC6BCC4DAFCF}"/>
    <cellStyle name="Percent 3 3 2" xfId="34139" xr:uid="{0489C383-2401-461A-8B96-56BA8CB58CD6}"/>
    <cellStyle name="Percent 3 3 2 2" xfId="34140" xr:uid="{BD81BC40-7CA4-4970-9117-A9474374B571}"/>
    <cellStyle name="Percent 3 3 2 2 2" xfId="34141" xr:uid="{628FC611-150E-4AE2-B8F4-7E916F5BAB7D}"/>
    <cellStyle name="Percent 3 3 2 2 3" xfId="34142" xr:uid="{00C4ECE1-53F7-4A1D-91BF-D8AA5B5B5B10}"/>
    <cellStyle name="Percent 3 3 2 3" xfId="34143" xr:uid="{3F4C6DCD-5A9E-499E-A5FB-B01F9748A094}"/>
    <cellStyle name="Percent 3 3 2 4" xfId="34144" xr:uid="{16D56EA9-177E-47C0-9090-A93CD970825A}"/>
    <cellStyle name="Percent 3 3 2 5" xfId="34145" xr:uid="{070893A8-CFDD-498E-8BD5-8F27CC4806F9}"/>
    <cellStyle name="Percent 3 3 3" xfId="34146" xr:uid="{6994F050-20C6-4E92-9232-9B8242CDBFF5}"/>
    <cellStyle name="Percent 3 3 3 2" xfId="34147" xr:uid="{30A0430F-C425-426C-B130-7E33F6E6FD76}"/>
    <cellStyle name="Percent 3 3 3 2 2" xfId="34148" xr:uid="{F3470664-E931-4EC9-863E-6E75902ED8EE}"/>
    <cellStyle name="Percent 3 3 3 2 2 2" xfId="34149" xr:uid="{6F510C89-FCFC-404A-9EA2-78E2175DFCFA}"/>
    <cellStyle name="Percent 3 3 3 2 2 3" xfId="34150" xr:uid="{7FCD6775-F299-4905-AECC-3480DD2F204A}"/>
    <cellStyle name="Percent 3 3 3 2 3" xfId="34151" xr:uid="{C1540ED0-FBDD-4395-9D7B-3C5EE5FAC5CD}"/>
    <cellStyle name="Percent 3 3 3 2 4" xfId="34152" xr:uid="{684046E0-D97A-4189-8807-CBF7EC84B93D}"/>
    <cellStyle name="Percent 3 3 3 2 5" xfId="34153" xr:uid="{ABC1A6BB-4323-45C4-85B7-10E775CAFAAF}"/>
    <cellStyle name="Percent 3 3 3 3" xfId="34154" xr:uid="{DF99857F-64FE-4C5B-962F-4A5E3CF10DFD}"/>
    <cellStyle name="Percent 3 3 3 3 2" xfId="34155" xr:uid="{345893F1-8B19-4273-81F1-38ADB0640360}"/>
    <cellStyle name="Percent 3 3 3 3 2 2" xfId="34156" xr:uid="{183CB364-8F5E-46C7-AA2C-E8BE07B8CF63}"/>
    <cellStyle name="Percent 3 3 3 3 2 2 2" xfId="34157" xr:uid="{246D6F47-7FB0-4A7D-A0BC-521CDF68F8E2}"/>
    <cellStyle name="Percent 3 3 3 3 2 2 3" xfId="34158" xr:uid="{A62ED79C-DD49-4FE4-A5A6-D96D1D80A3B3}"/>
    <cellStyle name="Percent 3 3 3 3 2 3" xfId="34159" xr:uid="{A39A3C62-C7F6-4899-B9DC-3EABB2CBDAF8}"/>
    <cellStyle name="Percent 3 3 3 3 2 4" xfId="34160" xr:uid="{CF2A1D08-FECB-4B0E-9E1D-E30FD2975E44}"/>
    <cellStyle name="Percent 3 3 3 3 2 5" xfId="34161" xr:uid="{34A96213-67D3-45CC-93FB-1432F1DA6DB5}"/>
    <cellStyle name="Percent 3 3 3 3 3" xfId="34162" xr:uid="{00531617-8E6C-4CF4-95AE-12348F9FDFCA}"/>
    <cellStyle name="Percent 3 3 3 3 3 2" xfId="34163" xr:uid="{2E4C81BC-2C81-4178-A3E4-897CB100529F}"/>
    <cellStyle name="Percent 3 3 3 3 3 2 2" xfId="34164" xr:uid="{9FF17832-FE6D-4F14-B834-3A263A325393}"/>
    <cellStyle name="Percent 3 3 3 3 3 2 3" xfId="34165" xr:uid="{93741C0A-D1CA-4511-981E-A899E7B86F0B}"/>
    <cellStyle name="Percent 3 3 3 3 3 3" xfId="34166" xr:uid="{2B1B8562-6E05-4916-80F3-7D5D47A5FF59}"/>
    <cellStyle name="Percent 3 3 3 3 3 4" xfId="34167" xr:uid="{72716632-AE49-42AB-A644-6D05399CB012}"/>
    <cellStyle name="Percent 3 3 3 3 3 5" xfId="34168" xr:uid="{77524ECC-3D5C-402A-83BA-16CB19C355F1}"/>
    <cellStyle name="Percent 3 3 3 3 4" xfId="34169" xr:uid="{055FC7B7-A601-42DA-9E3F-7AFCE9A91106}"/>
    <cellStyle name="Percent 3 3 3 3 4 2" xfId="34170" xr:uid="{C894CE0E-0351-4092-B778-464EEB29BFC5}"/>
    <cellStyle name="Percent 3 3 3 3 4 3" xfId="34171" xr:uid="{A3BF9C80-B29A-47BA-9D1A-463B7BD4F7C1}"/>
    <cellStyle name="Percent 3 3 3 3 5" xfId="34172" xr:uid="{819B9F91-BD94-47D0-8478-22789B7D9C04}"/>
    <cellStyle name="Percent 3 3 3 3 6" xfId="34173" xr:uid="{625A468B-84D3-4E0C-BDDD-3B7AC7DC088F}"/>
    <cellStyle name="Percent 3 3 3 3 7" xfId="34174" xr:uid="{AFB7075C-CD2E-4CEB-A99A-01994FDD691E}"/>
    <cellStyle name="Percent 3 3 3 4" xfId="34175" xr:uid="{369CEF14-6E04-40FF-A211-CCEED5738217}"/>
    <cellStyle name="Percent 3 3 3 4 2" xfId="34176" xr:uid="{9436D784-5876-4912-88DE-708DE853371A}"/>
    <cellStyle name="Percent 3 3 3 4 3" xfId="34177" xr:uid="{AE98226B-6508-4B3C-87E8-49F3738E78A1}"/>
    <cellStyle name="Percent 3 3 3 5" xfId="34178" xr:uid="{C87EDA91-F064-45D3-B2DD-68D06E89FE9E}"/>
    <cellStyle name="Percent 3 3 3 6" xfId="34179" xr:uid="{D52A5964-DE3B-402F-986A-AA1827EF30CF}"/>
    <cellStyle name="Percent 3 3 3 7" xfId="34180" xr:uid="{E2EF7470-D2E7-45C4-AC88-D0DA5C0B00FA}"/>
    <cellStyle name="Percent 3 3 4" xfId="34181" xr:uid="{EBD0A131-DA56-4D28-A468-C4201472450E}"/>
    <cellStyle name="Percent 3 3 4 2" xfId="34182" xr:uid="{07E34769-630B-417C-A4CC-5BE5AF53D24B}"/>
    <cellStyle name="Percent 3 3 4 2 2" xfId="34183" xr:uid="{06C27622-782B-4470-B5D8-27EC31F9EF37}"/>
    <cellStyle name="Percent 3 3 4 2 3" xfId="34184" xr:uid="{A46D4920-05F4-4DD1-BA94-2C12EB44EB5C}"/>
    <cellStyle name="Percent 3 3 4 3" xfId="34185" xr:uid="{2C720BC5-244E-4F6A-BDB1-8C76A17A5DA2}"/>
    <cellStyle name="Percent 3 3 4 4" xfId="34186" xr:uid="{AE89CEE6-3F92-421C-854E-A9EDF4D2EE33}"/>
    <cellStyle name="Percent 3 3 4 5" xfId="34187" xr:uid="{23283476-2251-4F12-84FD-EB287D48620D}"/>
    <cellStyle name="Percent 3 3 4 6" xfId="34188" xr:uid="{EA933BE3-BA9C-486A-A77D-649FF00280E9}"/>
    <cellStyle name="Percent 3 3 5" xfId="34189" xr:uid="{7A732AE9-2DC7-414E-8C5F-C927BF803DDC}"/>
    <cellStyle name="Percent 3 3 5 2" xfId="34190" xr:uid="{F1987B71-A2E2-4E7B-9C83-F2ABEA192FFA}"/>
    <cellStyle name="Percent 3 3 5 2 2" xfId="34191" xr:uid="{23B743D1-B3F7-4C3C-9747-BFFC9AF5D1D0}"/>
    <cellStyle name="Percent 3 3 5 2 3" xfId="34192" xr:uid="{A330B182-4470-4C2F-9E02-4A466C3C1C0E}"/>
    <cellStyle name="Percent 3 3 5 3" xfId="34193" xr:uid="{1A983C08-F483-4DAA-9253-2AE57065E44D}"/>
    <cellStyle name="Percent 3 3 5 4" xfId="34194" xr:uid="{F2712BE1-65A3-4BC2-B6D4-B626E4EF68EC}"/>
    <cellStyle name="Percent 3 3 5 5" xfId="34195" xr:uid="{9E86A946-7248-4EBE-8E34-CCB5784E47EC}"/>
    <cellStyle name="Percent 3 3 6" xfId="34196" xr:uid="{4AD4EFBC-1C37-4CE4-876F-A1929616E301}"/>
    <cellStyle name="Percent 3 3 6 2" xfId="34197" xr:uid="{E3326B3F-A288-4AFC-A8E1-5F56C878F06A}"/>
    <cellStyle name="Percent 3 3 6 3" xfId="34198" xr:uid="{CC2A8345-A7C5-4269-909B-1AFB04605E47}"/>
    <cellStyle name="Percent 3 3 6 4" xfId="34199" xr:uid="{2B97CD7D-DF06-4EB0-8592-C6B4E712C86A}"/>
    <cellStyle name="Percent 3 3 7" xfId="34200" xr:uid="{854B37B4-1F7B-4651-8E0E-C6FE3E023575}"/>
    <cellStyle name="Percent 3 3 8" xfId="34201" xr:uid="{B892BEB7-F599-442F-8D91-14CCC030FF77}"/>
    <cellStyle name="Percent 3 3 8 2" xfId="34202" xr:uid="{687974F3-6C8D-4A95-8B14-8A416974DE9F}"/>
    <cellStyle name="Percent 3 3 9" xfId="34203" xr:uid="{C70C8683-7CBA-4104-947A-7F4B081E8246}"/>
    <cellStyle name="Percent 3 3 9 2" xfId="34204" xr:uid="{262F22A9-2F2D-48AC-BD8C-B25C194D6458}"/>
    <cellStyle name="Percent 3 4" xfId="34205" xr:uid="{F6F36235-36FB-4421-8851-C7E0002CCA90}"/>
    <cellStyle name="Percent 3 4 10" xfId="34206" xr:uid="{54109731-569C-49EB-A83F-AD31B0BF6D24}"/>
    <cellStyle name="Percent 3 4 11" xfId="34207" xr:uid="{280A8EDA-2BBB-4B30-AB15-FFECC0714C81}"/>
    <cellStyle name="Percent 3 4 12" xfId="34208" xr:uid="{2CE9FE82-DCF6-4288-B368-23BE41A84C49}"/>
    <cellStyle name="Percent 3 4 13" xfId="34209" xr:uid="{92D59D3F-EE33-4A2F-9A8C-FDA00BCB9458}"/>
    <cellStyle name="Percent 3 4 14" xfId="34210" xr:uid="{E555B59C-A2CA-4134-9FEC-F03E1651C5E4}"/>
    <cellStyle name="Percent 3 4 15" xfId="34211" xr:uid="{F4742171-4D26-4B5C-8FBA-4D42781FF76B}"/>
    <cellStyle name="Percent 3 4 2" xfId="34212" xr:uid="{2EB8F887-2C26-4B91-AAB6-FC21CB03B486}"/>
    <cellStyle name="Percent 3 4 2 2" xfId="34213" xr:uid="{95E7E39F-779D-4338-A033-D6BBF12FC5DE}"/>
    <cellStyle name="Percent 3 4 2 2 2" xfId="34214" xr:uid="{81B642C2-DD4C-458E-8D63-87C398555E1F}"/>
    <cellStyle name="Percent 3 4 2 2 3" xfId="34215" xr:uid="{4C43B6BF-BB96-4064-B9D5-3455E8AC7509}"/>
    <cellStyle name="Percent 3 4 2 3" xfId="34216" xr:uid="{66EF3295-498B-420A-8F58-996BA8C62A4E}"/>
    <cellStyle name="Percent 3 4 2 4" xfId="34217" xr:uid="{A258CDE0-5485-420C-9A77-9190966B205E}"/>
    <cellStyle name="Percent 3 4 2 5" xfId="34218" xr:uid="{B5E80DAF-2330-4F55-9DC2-E8AF7999C899}"/>
    <cellStyle name="Percent 3 4 3" xfId="34219" xr:uid="{742137EF-A1AB-44EB-AAAD-EDA0EB644943}"/>
    <cellStyle name="Percent 3 4 3 2" xfId="34220" xr:uid="{A27F4335-2ED2-4EFA-99FD-C91268CCF5FF}"/>
    <cellStyle name="Percent 3 4 3 2 2" xfId="34221" xr:uid="{192FA15D-895C-49F1-85CC-E1C956892EF5}"/>
    <cellStyle name="Percent 3 4 3 2 3" xfId="34222" xr:uid="{11D61F0E-4B77-410E-B311-A2D993B35FFC}"/>
    <cellStyle name="Percent 3 4 3 3" xfId="34223" xr:uid="{A4CDB500-1F63-4218-B82F-29322964F8CA}"/>
    <cellStyle name="Percent 3 4 3 4" xfId="34224" xr:uid="{241DBB25-FE2E-4D65-8314-D490F2011796}"/>
    <cellStyle name="Percent 3 4 3 5" xfId="34225" xr:uid="{610FD601-5B91-479F-84E7-FAABDE752041}"/>
    <cellStyle name="Percent 3 4 4" xfId="34226" xr:uid="{7B748C6F-D7A5-4049-BD01-E1606F684870}"/>
    <cellStyle name="Percent 3 4 4 2" xfId="34227" xr:uid="{822606E8-4689-4C9F-A57E-79510DE9FB5F}"/>
    <cellStyle name="Percent 3 4 4 3" xfId="34228" xr:uid="{329BC92E-1F86-401F-BB64-B9BEB8BECB52}"/>
    <cellStyle name="Percent 3 4 4 4" xfId="34229" xr:uid="{6EA04FF2-1FED-4BC1-AA31-95CB648614F1}"/>
    <cellStyle name="Percent 3 4 5" xfId="34230" xr:uid="{3C4D7D35-C220-4E2B-BEC4-ABA1CB4F2533}"/>
    <cellStyle name="Percent 3 4 5 2" xfId="34231" xr:uid="{E38D33A7-AD6F-4ECA-9139-C5DCD125F39D}"/>
    <cellStyle name="Percent 3 4 6" xfId="34232" xr:uid="{80457355-67A3-4405-974F-9CC7D51047DE}"/>
    <cellStyle name="Percent 3 4 7" xfId="34233" xr:uid="{0EB78BD0-C12B-4A94-8AAA-0183B9DAF05C}"/>
    <cellStyle name="Percent 3 4 7 2" xfId="34234" xr:uid="{7A4A898E-E9DA-48FE-AD6F-9DDB012AF7AC}"/>
    <cellStyle name="Percent 3 4 8" xfId="34235" xr:uid="{1EC149A6-FD0D-4B50-AFE0-5C1E7F2DDE7F}"/>
    <cellStyle name="Percent 3 4 9" xfId="34236" xr:uid="{32D6AC18-23DB-4708-9A9C-00130B5819F2}"/>
    <cellStyle name="Percent 3 5" xfId="34237" xr:uid="{90921F2C-230D-45F6-8E74-A65CADABF832}"/>
    <cellStyle name="Percent 3 5 10" xfId="34238" xr:uid="{924FC9AE-8D54-4C8A-B493-D1FD84CCB724}"/>
    <cellStyle name="Percent 3 5 11" xfId="34239" xr:uid="{A849EEF5-6006-4D71-A12B-487FCE8F78E0}"/>
    <cellStyle name="Percent 3 5 12" xfId="34240" xr:uid="{590EB000-9744-4F17-85BD-EBBBE6279911}"/>
    <cellStyle name="Percent 3 5 13" xfId="34241" xr:uid="{33BCE19F-78EA-4DF8-8321-6708630EA93F}"/>
    <cellStyle name="Percent 3 5 14" xfId="34242" xr:uid="{89A18631-ACF7-413C-9C22-905BAF92310D}"/>
    <cellStyle name="Percent 3 5 15" xfId="34243" xr:uid="{13676B86-7D9C-4D65-A9D0-9255A60C1E92}"/>
    <cellStyle name="Percent 3 5 16" xfId="34244" xr:uid="{7206B914-B783-493F-B766-5CCCF792F3D4}"/>
    <cellStyle name="Percent 3 5 2" xfId="34245" xr:uid="{D46B1FF7-D480-4A0D-BDF4-21D61549F290}"/>
    <cellStyle name="Percent 3 5 2 2" xfId="34246" xr:uid="{71C41068-19D7-4F4A-9D55-9154544AA1C0}"/>
    <cellStyle name="Percent 3 5 2 3" xfId="34247" xr:uid="{E62D2C09-4AAB-48C3-B952-EF0E7BF0232F}"/>
    <cellStyle name="Percent 3 5 2 4" xfId="34248" xr:uid="{A14EC01B-42EC-426C-8847-BE5E400F77CF}"/>
    <cellStyle name="Percent 3 5 3" xfId="34249" xr:uid="{0395F2E0-6649-4FB6-8362-A6D2040342F9}"/>
    <cellStyle name="Percent 3 5 3 2" xfId="34250" xr:uid="{3341EAD3-E8AC-4B9B-AF0E-AFEDB75491DD}"/>
    <cellStyle name="Percent 3 5 4" xfId="34251" xr:uid="{FF54095C-C90B-44E3-AD61-DAC257437DDF}"/>
    <cellStyle name="Percent 3 5 5" xfId="34252" xr:uid="{A20A6406-6EA3-416A-89BF-049AF6D01792}"/>
    <cellStyle name="Percent 3 5 5 2" xfId="34253" xr:uid="{0DC2583C-4BAC-40E6-9DC6-9E41266D459D}"/>
    <cellStyle name="Percent 3 5 6" xfId="34254" xr:uid="{B499B156-B80C-438E-9AC9-41AAEE62CA96}"/>
    <cellStyle name="Percent 3 5 6 2" xfId="34255" xr:uid="{72548F7C-CD54-42B8-8DE5-1149CD863774}"/>
    <cellStyle name="Percent 3 5 7" xfId="34256" xr:uid="{09C6A7F8-CD86-48DC-AB98-10F8E6653EB3}"/>
    <cellStyle name="Percent 3 5 8" xfId="34257" xr:uid="{8597C278-6A8F-46D4-80CB-DAC3D012B19C}"/>
    <cellStyle name="Percent 3 5 9" xfId="34258" xr:uid="{72CF3B70-73EE-4830-91A8-0E62690A6487}"/>
    <cellStyle name="Percent 3 6" xfId="34259" xr:uid="{E79B5D66-4C19-405B-842A-398E7DABF6A2}"/>
    <cellStyle name="Percent 3 6 10" xfId="34260" xr:uid="{3143D598-EFD6-4284-987C-4D5E6946DCF5}"/>
    <cellStyle name="Percent 3 6 11" xfId="34261" xr:uid="{C869A371-8F22-4FD6-8B1C-6BB05A3590A5}"/>
    <cellStyle name="Percent 3 6 12" xfId="34262" xr:uid="{C1916350-613B-416B-9FAD-278A0D2F5DAE}"/>
    <cellStyle name="Percent 3 6 13" xfId="34263" xr:uid="{027C0687-7B25-49B8-A614-D0D6FEEDB28E}"/>
    <cellStyle name="Percent 3 6 14" xfId="34264" xr:uid="{48F21A2D-D56B-4E43-8F3D-ACC890429FE8}"/>
    <cellStyle name="Percent 3 6 15" xfId="34265" xr:uid="{8DE8DB71-D14A-4922-A039-B68D2CCD2446}"/>
    <cellStyle name="Percent 3 6 16" xfId="34266" xr:uid="{A8C16493-6D69-46C6-969E-CC4C4D3DA0F6}"/>
    <cellStyle name="Percent 3 6 2" xfId="34267" xr:uid="{93524533-DE79-4278-A88A-B7EFC0691266}"/>
    <cellStyle name="Percent 3 6 2 2" xfId="34268" xr:uid="{CA422848-C570-4F0D-8FF2-9F64719E687B}"/>
    <cellStyle name="Percent 3 6 2 3" xfId="34269" xr:uid="{8DD8A424-860C-48BE-A40F-C9967124A6FE}"/>
    <cellStyle name="Percent 3 6 2 4" xfId="34270" xr:uid="{7F140ABE-4788-48ED-A1BD-6A08438914E6}"/>
    <cellStyle name="Percent 3 6 3" xfId="34271" xr:uid="{6293A112-99E5-4F01-BA49-7D314FDAA37B}"/>
    <cellStyle name="Percent 3 6 3 2" xfId="34272" xr:uid="{C1F92CB4-43D2-4A17-9287-68E1CE2B7613}"/>
    <cellStyle name="Percent 3 6 4" xfId="34273" xr:uid="{C6D4A17A-966F-46AD-A412-68B320DDA259}"/>
    <cellStyle name="Percent 3 6 5" xfId="34274" xr:uid="{C3BED8E2-340C-45B7-9126-63CFAA6B08EB}"/>
    <cellStyle name="Percent 3 6 5 2" xfId="34275" xr:uid="{93A78155-F67D-42B0-9C3E-3073B6C32127}"/>
    <cellStyle name="Percent 3 6 6" xfId="34276" xr:uid="{F157244A-7E78-421B-99CF-478113DDC3DB}"/>
    <cellStyle name="Percent 3 6 7" xfId="34277" xr:uid="{4A06366D-95DD-490E-95DC-4ED71B16A7A6}"/>
    <cellStyle name="Percent 3 6 8" xfId="34278" xr:uid="{5F8E2F6B-AE8F-4334-A15C-11BD36E01B14}"/>
    <cellStyle name="Percent 3 6 9" xfId="34279" xr:uid="{16306ADE-21AE-4AE6-8032-3440F048C897}"/>
    <cellStyle name="Percent 3 7" xfId="34280" xr:uid="{76875507-D5DE-472D-8AB5-D0DF11E752AB}"/>
    <cellStyle name="Percent 3 7 10" xfId="34281" xr:uid="{AC641A8D-A18A-4B5E-9A35-2C08E6C7B160}"/>
    <cellStyle name="Percent 3 7 11" xfId="34282" xr:uid="{032A3E03-E28C-4861-8A90-72D4E74BA023}"/>
    <cellStyle name="Percent 3 7 12" xfId="34283" xr:uid="{29657D34-1EC1-4CEA-B5A8-B40BAE4187F8}"/>
    <cellStyle name="Percent 3 7 13" xfId="34284" xr:uid="{B8B3A2A7-0E26-4E6F-A3DF-7B96D1442858}"/>
    <cellStyle name="Percent 3 7 14" xfId="34285" xr:uid="{8F61F403-B4CD-4185-8237-B6863A17AB43}"/>
    <cellStyle name="Percent 3 7 15" xfId="34286" xr:uid="{CD31CDA2-D75B-46B4-9D06-287903867DC1}"/>
    <cellStyle name="Percent 3 7 16" xfId="34287" xr:uid="{73624666-5E36-4C4D-B51E-840D3F9B40ED}"/>
    <cellStyle name="Percent 3 7 2" xfId="34288" xr:uid="{E7917C4B-CFB5-404D-A7B0-D3B71212CD40}"/>
    <cellStyle name="Percent 3 7 2 2" xfId="34289" xr:uid="{0582309E-714A-425E-9535-5DB41E316B8C}"/>
    <cellStyle name="Percent 3 7 2 3" xfId="34290" xr:uid="{62A964AB-026A-4550-AAEB-1F3116B1B6AD}"/>
    <cellStyle name="Percent 3 7 2 4" xfId="34291" xr:uid="{F342AA4D-2D8D-4281-9F59-4C05F6D3A9F9}"/>
    <cellStyle name="Percent 3 7 3" xfId="34292" xr:uid="{733FBB99-4989-4317-A1F7-600431CDA3AD}"/>
    <cellStyle name="Percent 3 7 3 2" xfId="34293" xr:uid="{544FFA4B-4A03-4A90-8E75-2CA947BFBB9D}"/>
    <cellStyle name="Percent 3 7 4" xfId="34294" xr:uid="{38D049C3-BEA6-4EA8-81A4-D57D0C39C18E}"/>
    <cellStyle name="Percent 3 7 5" xfId="34295" xr:uid="{018A103A-9D2D-4930-9C3A-AF93ADBA1EBD}"/>
    <cellStyle name="Percent 3 7 5 2" xfId="34296" xr:uid="{DBF5D4C7-92FC-4167-BC54-DF8BF40649DD}"/>
    <cellStyle name="Percent 3 7 6" xfId="34297" xr:uid="{D41271AA-9721-4CEE-A574-406EEA69D647}"/>
    <cellStyle name="Percent 3 7 7" xfId="34298" xr:uid="{68A0870D-3762-4B70-88DD-DD584F636E91}"/>
    <cellStyle name="Percent 3 7 8" xfId="34299" xr:uid="{41CB9DE6-481E-4B40-855A-E3E046BCAFD2}"/>
    <cellStyle name="Percent 3 7 9" xfId="34300" xr:uid="{2C7C7495-E695-4CE2-BB5F-24F60FFE2094}"/>
    <cellStyle name="Percent 3 8" xfId="34301" xr:uid="{E00C1B7E-B4F4-44B1-957E-2855C9B15566}"/>
    <cellStyle name="Percent 3 8 10" xfId="34302" xr:uid="{5A7E79F0-608C-4D01-A174-4BA6CA91BBF5}"/>
    <cellStyle name="Percent 3 8 11" xfId="34303" xr:uid="{2C2167FE-379A-4DB4-AA2C-082FF92B2491}"/>
    <cellStyle name="Percent 3 8 12" xfId="34304" xr:uid="{01779E67-BBD3-4875-A440-6DF36D4549FF}"/>
    <cellStyle name="Percent 3 8 13" xfId="34305" xr:uid="{283BDF1C-4D24-47AB-B705-665416319019}"/>
    <cellStyle name="Percent 3 8 14" xfId="34306" xr:uid="{38D13BFC-3C31-40CE-8B43-F83C76649A93}"/>
    <cellStyle name="Percent 3 8 15" xfId="34307" xr:uid="{92F2D6DD-09B6-4BB3-AAE9-2A1A8AF9CACF}"/>
    <cellStyle name="Percent 3 8 16" xfId="34308" xr:uid="{1825AEC6-8B0E-4977-8103-AD7ED91E8BA8}"/>
    <cellStyle name="Percent 3 8 2" xfId="34309" xr:uid="{FBDF79BD-55A8-47C9-8948-7D9D41D460E2}"/>
    <cellStyle name="Percent 3 8 2 2" xfId="34310" xr:uid="{C8520CF5-CBC3-401F-9F39-139D2504B55A}"/>
    <cellStyle name="Percent 3 8 3" xfId="34311" xr:uid="{2B0F69C0-D8DF-4886-A442-4A46B8056BF1}"/>
    <cellStyle name="Percent 3 8 4" xfId="34312" xr:uid="{AFFC8AD4-8D5E-430A-9D83-15DAD701B8F2}"/>
    <cellStyle name="Percent 3 8 4 2" xfId="34313" xr:uid="{49583957-DC52-4DC5-B917-9CDC5808248C}"/>
    <cellStyle name="Percent 3 8 5" xfId="34314" xr:uid="{2EB825E9-F308-450A-88A3-58413182ED52}"/>
    <cellStyle name="Percent 3 8 6" xfId="34315" xr:uid="{E8A4B554-8ED1-4120-92C4-C50C4FD288A4}"/>
    <cellStyle name="Percent 3 8 7" xfId="34316" xr:uid="{2E6DCADE-FFEC-4C6C-9A78-660D6834CAC6}"/>
    <cellStyle name="Percent 3 8 8" xfId="34317" xr:uid="{B7692B55-4A7B-4BF1-808F-B6CB26B0F637}"/>
    <cellStyle name="Percent 3 8 9" xfId="34318" xr:uid="{9C07B134-6E21-4809-87E0-126288FD9FAA}"/>
    <cellStyle name="Percent 3 9" xfId="34319" xr:uid="{2DD7DA87-133F-4182-B0CD-129B75FA8E5D}"/>
    <cellStyle name="Percent 3 9 10" xfId="34320" xr:uid="{5E8978BC-79F7-4A75-8BC6-5092C90D4A69}"/>
    <cellStyle name="Percent 3 9 11" xfId="34321" xr:uid="{5AE4CB7E-6020-40C9-8555-D695EC77B523}"/>
    <cellStyle name="Percent 3 9 12" xfId="34322" xr:uid="{4A5C01F0-F3D0-4D97-ACD6-AA4905314F68}"/>
    <cellStyle name="Percent 3 9 13" xfId="34323" xr:uid="{9FD6A2A9-6A1E-49C6-B779-E66742307E99}"/>
    <cellStyle name="Percent 3 9 14" xfId="34324" xr:uid="{D6591AF3-24DA-4247-A30A-6A364F041D23}"/>
    <cellStyle name="Percent 3 9 15" xfId="34325" xr:uid="{0D1D762D-B95E-4250-957D-CB3D6BB41FF3}"/>
    <cellStyle name="Percent 3 9 16" xfId="34326" xr:uid="{A9016827-0B3C-41CC-97CC-78340FE02810}"/>
    <cellStyle name="Percent 3 9 2" xfId="34327" xr:uid="{3F6BE69B-E9C3-467D-9B47-EC516B2296B3}"/>
    <cellStyle name="Percent 3 9 2 2" xfId="34328" xr:uid="{473BB01B-AD38-4CDB-B810-5A953B8514F2}"/>
    <cellStyle name="Percent 3 9 3" xfId="34329" xr:uid="{467F0EC8-397C-49EF-B622-B1D0F001F35A}"/>
    <cellStyle name="Percent 3 9 3 2" xfId="34330" xr:uid="{D712A136-2564-463B-AC0F-332DEF3B10CC}"/>
    <cellStyle name="Percent 3 9 4" xfId="34331" xr:uid="{62945D27-1B4A-4986-94E6-2DBF97363662}"/>
    <cellStyle name="Percent 3 9 5" xfId="34332" xr:uid="{1034FDE7-1DBE-4950-8F80-377C2C9DF24A}"/>
    <cellStyle name="Percent 3 9 6" xfId="34333" xr:uid="{6CD39BAB-E49B-467F-A706-20DC5264D693}"/>
    <cellStyle name="Percent 3 9 7" xfId="34334" xr:uid="{516EB190-987C-41D3-9EED-5E9EEAAEE884}"/>
    <cellStyle name="Percent 3 9 8" xfId="34335" xr:uid="{59952919-FF5D-44F9-85B1-636D7F5645D7}"/>
    <cellStyle name="Percent 3 9 9" xfId="34336" xr:uid="{E8F8FF24-11FD-4F26-8DE0-78FFF88F968B}"/>
    <cellStyle name="Percent 31" xfId="34337" xr:uid="{C9CE7E19-CC4A-4E36-A8C7-435AA8724B49}"/>
    <cellStyle name="Percent 4" xfId="34338" xr:uid="{34DE4FB4-D91F-4A64-88C2-E4B70A1D9870}"/>
    <cellStyle name="Percent 4 10" xfId="34339" xr:uid="{3ED8F945-EE5A-476C-A2A4-C658BC0E52D7}"/>
    <cellStyle name="Percent 4 10 2" xfId="34340" xr:uid="{EAF93121-009A-495F-84DC-325AEFD821DA}"/>
    <cellStyle name="Percent 4 10 2 2" xfId="34341" xr:uid="{F8F72C79-8FEF-4E47-915C-E446F08FCF61}"/>
    <cellStyle name="Percent 4 10 3" xfId="34342" xr:uid="{109B955C-124F-4DAB-9223-9EA4D77A0D1A}"/>
    <cellStyle name="Percent 4 10 4" xfId="34343" xr:uid="{44145A1B-357E-4ABC-A4EF-2272A65D266B}"/>
    <cellStyle name="Percent 4 11" xfId="34344" xr:uid="{A5956C79-6E05-47EF-BAED-B6D802CF8E44}"/>
    <cellStyle name="Percent 4 11 2" xfId="34345" xr:uid="{7CF4F8FE-9B27-4C8C-9722-66EDE52802D8}"/>
    <cellStyle name="Percent 4 11 2 2" xfId="34346" xr:uid="{E318CA1F-F21F-40FF-8642-5AECE41E9805}"/>
    <cellStyle name="Percent 4 11 3" xfId="34347" xr:uid="{DC2C2D0B-0BCE-41CC-9879-30190D1D34DB}"/>
    <cellStyle name="Percent 4 11 4" xfId="34348" xr:uid="{74F4F3CE-1B00-4D59-8E88-AE2C5DBC84CB}"/>
    <cellStyle name="Percent 4 12" xfId="34349" xr:uid="{582BE08F-9DDB-4906-AE1A-CE91A47CB8B6}"/>
    <cellStyle name="Percent 4 12 2" xfId="34350" xr:uid="{4CD8602D-C5DC-4772-9422-FAC9FEAEE38F}"/>
    <cellStyle name="Percent 4 13" xfId="34351" xr:uid="{CBADEFB0-780F-4F38-951C-76D229C7C1F8}"/>
    <cellStyle name="Percent 4 13 2" xfId="34352" xr:uid="{261C581D-50CB-4773-8703-86B861D107CB}"/>
    <cellStyle name="Percent 4 14" xfId="34353" xr:uid="{2EA0537B-35C7-416C-A0F7-6B18D7E46989}"/>
    <cellStyle name="Percent 4 14 2" xfId="34354" xr:uid="{ABEA0C4C-2ECB-4C52-B632-772175E303CE}"/>
    <cellStyle name="Percent 4 14 3" xfId="34355" xr:uid="{52E98064-E6B7-4403-96EC-F81B9958FE08}"/>
    <cellStyle name="Percent 4 15" xfId="34356" xr:uid="{8B69E357-8C40-44C4-B0FF-3B89C6D00A62}"/>
    <cellStyle name="Percent 4 15 2" xfId="34357" xr:uid="{11C2906A-BB95-47E4-AAC4-06C1879268F6}"/>
    <cellStyle name="Percent 4 15 3" xfId="34358" xr:uid="{01E6C788-B935-4B3C-A5F7-88FCC91393B9}"/>
    <cellStyle name="Percent 4 15 4" xfId="34359" xr:uid="{CF744D9D-4829-4AED-ACE4-8DF075109116}"/>
    <cellStyle name="Percent 4 16" xfId="34360" xr:uid="{B0776A3D-FC28-4BE4-85AA-BCCE856E1FAD}"/>
    <cellStyle name="Percent 4 16 2" xfId="34361" xr:uid="{94D57238-5E06-49BC-9A0C-FFEC02E257E0}"/>
    <cellStyle name="Percent 4 16 3" xfId="34362" xr:uid="{37DC2B28-7E93-4A95-85C7-924DDC8AC144}"/>
    <cellStyle name="Percent 4 16 4" xfId="34363" xr:uid="{27A39D6B-6CE2-4DE4-8458-47C49F3F304B}"/>
    <cellStyle name="Percent 4 17" xfId="34364" xr:uid="{615A62A7-429F-461B-8B73-C2CA0ECBB83B}"/>
    <cellStyle name="Percent 4 17 2" xfId="34365" xr:uid="{EFC5A627-279D-496C-AE7C-134B746E4C98}"/>
    <cellStyle name="Percent 4 17 3" xfId="34366" xr:uid="{676150AB-3F4C-40B0-A0F0-BCFEE5CED33E}"/>
    <cellStyle name="Percent 4 17 4" xfId="34367" xr:uid="{F09FDBD8-2532-4E81-8D88-CA37A89A8A3B}"/>
    <cellStyle name="Percent 4 18" xfId="34368" xr:uid="{E471AC06-D4FA-4496-AF06-0C07341639BA}"/>
    <cellStyle name="Percent 4 18 2" xfId="34369" xr:uid="{3BB2ACBE-0C39-42A0-9FCB-0332FF776ACE}"/>
    <cellStyle name="Percent 4 18 3" xfId="34370" xr:uid="{B03DFB4E-A2FB-4004-958F-66022C241351}"/>
    <cellStyle name="Percent 4 18 4" xfId="34371" xr:uid="{BC7BA935-3CFE-4804-A5A7-A664F2E3D2A0}"/>
    <cellStyle name="Percent 4 19" xfId="34372" xr:uid="{6624327E-E37E-4664-8002-D0B789D3DDA6}"/>
    <cellStyle name="Percent 4 19 2" xfId="34373" xr:uid="{4EB386B6-AB5C-4B4C-BA8D-13C04ACC76F9}"/>
    <cellStyle name="Percent 4 19 3" xfId="34374" xr:uid="{56C62000-14F0-4D43-8B0C-FF17D047BF18}"/>
    <cellStyle name="Percent 4 19 4" xfId="34375" xr:uid="{778578B2-DAD0-4C00-9855-05FD8E3588B5}"/>
    <cellStyle name="Percent 4 2" xfId="34376" xr:uid="{8B7EAF01-F270-4FB4-9B5B-2BE824970FFD}"/>
    <cellStyle name="Percent 4 2 10" xfId="34377" xr:uid="{D19A7260-6586-4525-AE1F-9A3B8DB6A394}"/>
    <cellStyle name="Percent 4 2 11" xfId="34378" xr:uid="{E54B4B5E-8E16-4B56-87C9-985ED68B192B}"/>
    <cellStyle name="Percent 4 2 12" xfId="34379" xr:uid="{2E9CF10F-42A3-4132-A25F-B2026B1D29F0}"/>
    <cellStyle name="Percent 4 2 2" xfId="34380" xr:uid="{36E1C143-CEBC-44C6-9E27-CA9EAA12ED76}"/>
    <cellStyle name="Percent 4 2 2 2" xfId="34381" xr:uid="{813481A7-E537-43DB-9941-E1BA0823293D}"/>
    <cellStyle name="Percent 4 2 2 2 2" xfId="34382" xr:uid="{B08BB395-2123-48F4-8BA1-E8A7050485AF}"/>
    <cellStyle name="Percent 4 2 2 2 3" xfId="34383" xr:uid="{421FC311-679A-4B41-9353-20D780C52984}"/>
    <cellStyle name="Percent 4 2 2 2 4" xfId="34384" xr:uid="{7D7F1D54-6305-49B1-87B7-2949EAF1EC20}"/>
    <cellStyle name="Percent 4 2 2 3" xfId="34385" xr:uid="{0263CC4F-F183-416A-A95E-99C8EA6F4A63}"/>
    <cellStyle name="Percent 4 2 2 4" xfId="34386" xr:uid="{5B1449FB-E5E6-4F71-AA17-B6005FC9D873}"/>
    <cellStyle name="Percent 4 2 2 5" xfId="34387" xr:uid="{C8457159-513D-486A-935C-92B27CB0BC8D}"/>
    <cellStyle name="Percent 4 2 3" xfId="34388" xr:uid="{17E46FEC-CC88-4F12-B8F2-A06FE687C13E}"/>
    <cellStyle name="Percent 4 2 3 2" xfId="34389" xr:uid="{98183DD5-B159-4C2B-81B6-7004E77C4F54}"/>
    <cellStyle name="Percent 4 2 3 2 2" xfId="34390" xr:uid="{339E49E5-DE4C-408E-9C47-7779031AF44E}"/>
    <cellStyle name="Percent 4 2 3 2 3" xfId="34391" xr:uid="{1738BF5D-7DD5-469A-9E9D-3AFEC21ACFD6}"/>
    <cellStyle name="Percent 4 2 3 2 4" xfId="34392" xr:uid="{9C99576C-DFEB-400A-9D3C-77015E3F2555}"/>
    <cellStyle name="Percent 4 2 3 3" xfId="34393" xr:uid="{4961C67E-3C54-447A-9E21-AAF24845A6CC}"/>
    <cellStyle name="Percent 4 2 3 4" xfId="34394" xr:uid="{61C5A2C8-99EB-4607-A2BF-7A7834FDE7A4}"/>
    <cellStyle name="Percent 4 2 3 5" xfId="34395" xr:uid="{5E1813F2-83AB-4F23-A88D-0E688C217A0D}"/>
    <cellStyle name="Percent 4 2 4" xfId="34396" xr:uid="{FC7A01F9-7BFB-4334-8642-8F1E67DDE821}"/>
    <cellStyle name="Percent 4 2 4 2" xfId="34397" xr:uid="{D5998E5F-4D61-4BBE-A204-DB3A4BFFE193}"/>
    <cellStyle name="Percent 4 2 4 2 2" xfId="34398" xr:uid="{ED880C65-BC49-422E-BD57-1ED1F25D4397}"/>
    <cellStyle name="Percent 4 2 4 3" xfId="34399" xr:uid="{2A7BE920-537C-41CE-AE4D-388295135420}"/>
    <cellStyle name="Percent 4 2 4 4" xfId="34400" xr:uid="{B71539D9-BA85-44BB-ABE6-A549D86E938F}"/>
    <cellStyle name="Percent 4 2 5" xfId="34401" xr:uid="{04B64356-6A74-4DEF-92AF-DE8F6B3D194F}"/>
    <cellStyle name="Percent 4 2 5 2" xfId="34402" xr:uid="{456FF0A1-F7F4-47A1-A0A8-32B11EADCD9A}"/>
    <cellStyle name="Percent 4 2 6" xfId="34403" xr:uid="{19FAB7F9-6D0F-4290-8DE9-37AA7126CEB0}"/>
    <cellStyle name="Percent 4 2 6 2" xfId="34404" xr:uid="{7B966AA3-DD12-4283-B8E8-6D8246482DB5}"/>
    <cellStyle name="Percent 4 2 7" xfId="34405" xr:uid="{B914AABA-C66C-4A11-A8A3-6A3BDE85C998}"/>
    <cellStyle name="Percent 4 2 7 2" xfId="34406" xr:uid="{19B70C2D-23A2-4C8D-8A84-660AC2D81259}"/>
    <cellStyle name="Percent 4 2 8" xfId="34407" xr:uid="{8AB2DD45-A370-4DA9-8D38-3575C734EBA5}"/>
    <cellStyle name="Percent 4 2 8 2" xfId="34408" xr:uid="{5A596D4F-123C-4213-A1B9-F86AEC8D133E}"/>
    <cellStyle name="Percent 4 2 9" xfId="34409" xr:uid="{B1C1F5C8-B00C-4752-80CE-6D1795DCAB81}"/>
    <cellStyle name="Percent 4 2 9 2" xfId="34410" xr:uid="{F059EE54-987F-41C2-BFEF-23A4036AFD9B}"/>
    <cellStyle name="Percent 4 20" xfId="34411" xr:uid="{55D621B0-A987-49F7-A55F-90A709D6C009}"/>
    <cellStyle name="Percent 4 21" xfId="34412" xr:uid="{3844932E-DE79-4285-9BAD-1415628A5A96}"/>
    <cellStyle name="Percent 4 21 2" xfId="34413" xr:uid="{D166A804-820F-42EA-AA03-ED00FB991908}"/>
    <cellStyle name="Percent 4 21 3" xfId="34414" xr:uid="{0C667AA0-CFA6-422C-B3E4-A52E2ED93F7E}"/>
    <cellStyle name="Percent 4 21 4" xfId="34415" xr:uid="{6E0E16D6-41C6-48E3-AE65-F471E6940484}"/>
    <cellStyle name="Percent 4 22" xfId="34416" xr:uid="{6921FE98-0304-4599-88C9-7CF65C7830E8}"/>
    <cellStyle name="Percent 4 23" xfId="34417" xr:uid="{4CCD3023-6ABD-487F-B6D5-652DF4D8E020}"/>
    <cellStyle name="Percent 4 24" xfId="34418" xr:uid="{539588BB-8AFE-4536-A7D9-9794B1E51706}"/>
    <cellStyle name="Percent 4 25" xfId="34419" xr:uid="{E83FF301-C77E-424E-9D6F-165F40470C80}"/>
    <cellStyle name="Percent 4 26" xfId="34420" xr:uid="{9E856E35-A19F-43BD-8203-41558305DAE6}"/>
    <cellStyle name="Percent 4 27" xfId="34421" xr:uid="{C818AA0D-8490-452F-8CC4-F1F86E7923E2}"/>
    <cellStyle name="Percent 4 28" xfId="34422" xr:uid="{27B9E6F1-7888-42C6-ABEC-C336D7364880}"/>
    <cellStyle name="Percent 4 29" xfId="34423" xr:uid="{B7F6FC21-A685-4AB6-9CE5-8FB2DF349ACA}"/>
    <cellStyle name="Percent 4 29 2" xfId="34424" xr:uid="{2B1700DD-20F7-47B5-A95D-C7DFD61B3A55}"/>
    <cellStyle name="Percent 4 3" xfId="34425" xr:uid="{94467544-E1EF-425B-8841-71AC107A5950}"/>
    <cellStyle name="Percent 4 3 10" xfId="34426" xr:uid="{A6CA79B5-EADB-4F0D-A2EC-E21AAF7B87E8}"/>
    <cellStyle name="Percent 4 3 11" xfId="34427" xr:uid="{7F80D371-0619-4A97-9765-B0D7859FB201}"/>
    <cellStyle name="Percent 4 3 2" xfId="34428" xr:uid="{BCD4C354-20EF-4312-9641-B6CED56E88FF}"/>
    <cellStyle name="Percent 4 3 2 2" xfId="34429" xr:uid="{20E226CB-E0B6-4430-B800-C723BA08F2D6}"/>
    <cellStyle name="Percent 4 3 2 2 2" xfId="34430" xr:uid="{D3FDEACB-2D57-46BF-82BB-0A3FDD1A256B}"/>
    <cellStyle name="Percent 4 3 2 3" xfId="34431" xr:uid="{0E884BD2-00FA-49F4-9527-99199EA93344}"/>
    <cellStyle name="Percent 4 3 2 4" xfId="34432" xr:uid="{1964DCF9-F2B9-4059-946C-59642A089A29}"/>
    <cellStyle name="Percent 4 3 3" xfId="34433" xr:uid="{6C4671C6-196A-4DDE-96FF-DC2F995BD4AE}"/>
    <cellStyle name="Percent 4 3 3 2" xfId="34434" xr:uid="{3E91FFC3-D878-4354-BB9D-411F69B7C63D}"/>
    <cellStyle name="Percent 4 3 4" xfId="34435" xr:uid="{6F754AD1-1C53-41C1-B482-970354D2C922}"/>
    <cellStyle name="Percent 4 3 4 2" xfId="34436" xr:uid="{B7CA4CE0-4ADD-43F5-A001-545572441CB5}"/>
    <cellStyle name="Percent 4 3 5" xfId="34437" xr:uid="{032354DA-97E6-4408-8E9A-C945E79DA5A0}"/>
    <cellStyle name="Percent 4 3 5 2" xfId="34438" xr:uid="{7AD63CC9-E52E-4FD2-9DC7-7C957C8B1F4F}"/>
    <cellStyle name="Percent 4 3 6" xfId="34439" xr:uid="{7F93DDB9-DB72-4C68-9BD1-A9FDBC01153C}"/>
    <cellStyle name="Percent 4 3 6 2" xfId="34440" xr:uid="{B199DED9-66DA-49BA-ABD9-3E34452220E8}"/>
    <cellStyle name="Percent 4 3 7" xfId="34441" xr:uid="{0466638E-F62B-457C-9EA5-7E32493B7B76}"/>
    <cellStyle name="Percent 4 3 7 2" xfId="34442" xr:uid="{049B25A4-3932-4AF6-9753-06868EFF1092}"/>
    <cellStyle name="Percent 4 3 8" xfId="34443" xr:uid="{73123710-C1BD-428D-AD7C-DDFD006F3D58}"/>
    <cellStyle name="Percent 4 3 8 2" xfId="34444" xr:uid="{B1294175-B1F1-4446-83EC-ECCC4A2E4AC2}"/>
    <cellStyle name="Percent 4 3 9" xfId="34445" xr:uid="{8ED52E4F-86DC-421F-AC85-42DB573C8675}"/>
    <cellStyle name="Percent 4 3 9 2" xfId="34446" xr:uid="{1F5462B8-C6E3-49B1-A567-08F3279CC1B9}"/>
    <cellStyle name="Percent 4 30" xfId="34447" xr:uid="{4FEC5611-4AC1-4D48-8A07-51EFF2E56B7D}"/>
    <cellStyle name="Percent 4 31" xfId="34448" xr:uid="{CEF412B4-035A-4A30-8F2A-38C86E6CEDB5}"/>
    <cellStyle name="Percent 4 4" xfId="34449" xr:uid="{D9DDFB3C-51B2-4FC3-A0CB-54DFA0E90369}"/>
    <cellStyle name="Percent 4 4 10" xfId="34450" xr:uid="{1C457B97-88E4-4372-A671-A6896818ADD6}"/>
    <cellStyle name="Percent 4 4 11" xfId="34451" xr:uid="{6206820A-D5CE-4C2D-A124-5C8AB981E475}"/>
    <cellStyle name="Percent 4 4 12" xfId="34452" xr:uid="{EC2E3BC6-E8DC-4C02-B8B1-A68ACAC00F54}"/>
    <cellStyle name="Percent 4 4 2" xfId="34453" xr:uid="{D9A4FEB2-E8FB-4648-BFD9-ABABEBDB1FA6}"/>
    <cellStyle name="Percent 4 4 2 2" xfId="34454" xr:uid="{5B006F35-6879-4DC5-9AD5-CDDB2E3616E9}"/>
    <cellStyle name="Percent 4 4 2 2 2" xfId="34455" xr:uid="{46A0C9B6-BEFF-4726-B679-45D017511547}"/>
    <cellStyle name="Percent 4 4 2 3" xfId="34456" xr:uid="{D902487C-A9E1-4BF7-9D28-9274DFAFB218}"/>
    <cellStyle name="Percent 4 4 2 4" xfId="34457" xr:uid="{C6947431-2DD6-44E7-99D0-B8288E9A4CB8}"/>
    <cellStyle name="Percent 4 4 3" xfId="34458" xr:uid="{A5AD63D1-6177-42FB-BA15-F3C110BBDDC1}"/>
    <cellStyle name="Percent 4 4 3 2" xfId="34459" xr:uid="{CDA1F96C-7D41-4648-B120-FBC083B4FA00}"/>
    <cellStyle name="Percent 4 4 4" xfId="34460" xr:uid="{7665FA48-7D8A-4D83-95AD-834AEC63589D}"/>
    <cellStyle name="Percent 4 4 4 2" xfId="34461" xr:uid="{0A586812-3BDC-487D-A191-07B6B9E3AC5D}"/>
    <cellStyle name="Percent 4 4 5" xfId="34462" xr:uid="{5929D982-D0A3-49E2-8FBB-3110EB538CE8}"/>
    <cellStyle name="Percent 4 4 5 2" xfId="34463" xr:uid="{4FB01E79-7D39-408E-B2AF-5512ABBB0912}"/>
    <cellStyle name="Percent 4 4 6" xfId="34464" xr:uid="{AFB0BEF6-6EBC-4CAB-A813-06139B725FD2}"/>
    <cellStyle name="Percent 4 4 6 2" xfId="34465" xr:uid="{250F2428-2AA5-415F-9D5E-8F9C3BCBF12F}"/>
    <cellStyle name="Percent 4 4 7" xfId="34466" xr:uid="{2EB799C7-DEE5-48F1-B564-42568BE6F0B0}"/>
    <cellStyle name="Percent 4 4 7 2" xfId="34467" xr:uid="{A7FA9795-957A-4676-BFDC-6853BF59D210}"/>
    <cellStyle name="Percent 4 4 8" xfId="34468" xr:uid="{C172F6C4-0C4B-48AE-BA90-91FC8BA64AB8}"/>
    <cellStyle name="Percent 4 4 8 2" xfId="34469" xr:uid="{B662376C-51B8-4B50-893C-62C2833C79D8}"/>
    <cellStyle name="Percent 4 4 9" xfId="34470" xr:uid="{FC5039BD-F6C1-4C85-84FB-EB046E71231F}"/>
    <cellStyle name="Percent 4 4 9 2" xfId="34471" xr:uid="{FE25CF3C-3C40-4030-9FD2-A6E698635FEF}"/>
    <cellStyle name="Percent 4 5" xfId="34472" xr:uid="{EB36E05A-753A-4C56-AB44-68A2E14139F2}"/>
    <cellStyle name="Percent 4 5 10" xfId="34473" xr:uid="{BBBE6CC4-99C1-45E3-9268-51CCFA0EF5A3}"/>
    <cellStyle name="Percent 4 5 11" xfId="34474" xr:uid="{E76F52ED-AD53-4335-8CE8-4022D11C9331}"/>
    <cellStyle name="Percent 4 5 12" xfId="34475" xr:uid="{292C192A-8425-48FF-B701-F83EB3E92342}"/>
    <cellStyle name="Percent 4 5 2" xfId="34476" xr:uid="{7E17C0BE-5FD1-486F-BEDF-409662B22AA6}"/>
    <cellStyle name="Percent 4 5 2 2" xfId="34477" xr:uid="{4C4299B4-CFB4-4D40-8BE0-C0F152695A0B}"/>
    <cellStyle name="Percent 4 5 2 2 2" xfId="34478" xr:uid="{7C61DC64-F6EF-4260-8733-B9BA5DE6D122}"/>
    <cellStyle name="Percent 4 5 2 3" xfId="34479" xr:uid="{C0C796AA-D97F-4F31-A20A-DD2782B0D466}"/>
    <cellStyle name="Percent 4 5 2 4" xfId="34480" xr:uid="{F8F07B56-01AC-4BEF-8C9D-F088486A226E}"/>
    <cellStyle name="Percent 4 5 3" xfId="34481" xr:uid="{31AF3E47-16FB-42A4-AF77-9E444AB23F50}"/>
    <cellStyle name="Percent 4 5 3 2" xfId="34482" xr:uid="{F5354F79-C164-475E-9390-79C986684F87}"/>
    <cellStyle name="Percent 4 5 4" xfId="34483" xr:uid="{0555E343-1866-4750-BC63-C69931FB6BF3}"/>
    <cellStyle name="Percent 4 5 4 2" xfId="34484" xr:uid="{D70B24BE-E8B5-4EA0-BA72-DC4C3F19B66E}"/>
    <cellStyle name="Percent 4 5 5" xfId="34485" xr:uid="{5F84E732-6A51-4508-95DA-11DB6CFA4A7D}"/>
    <cellStyle name="Percent 4 5 5 2" xfId="34486" xr:uid="{2FFF46B7-CC83-4889-8E41-62911C253F4B}"/>
    <cellStyle name="Percent 4 5 6" xfId="34487" xr:uid="{BCD9B96A-1180-47D7-872E-F4B1B5063FA0}"/>
    <cellStyle name="Percent 4 5 6 2" xfId="34488" xr:uid="{048290C3-92C2-49B6-91AF-2AF9C45CB35C}"/>
    <cellStyle name="Percent 4 5 7" xfId="34489" xr:uid="{380F8A70-401B-4B29-B40A-72960708AC3E}"/>
    <cellStyle name="Percent 4 5 7 2" xfId="34490" xr:uid="{9FC65A91-285A-4D99-A7D3-15B82532B75C}"/>
    <cellStyle name="Percent 4 5 8" xfId="34491" xr:uid="{051D385B-EF62-4918-85E5-484C8CF64E29}"/>
    <cellStyle name="Percent 4 5 8 2" xfId="34492" xr:uid="{01815BBD-3D11-4299-B01D-50A0762DDA2B}"/>
    <cellStyle name="Percent 4 5 9" xfId="34493" xr:uid="{B7BF2AA5-F724-4390-8DDA-7DC68F09AA6A}"/>
    <cellStyle name="Percent 4 5 9 2" xfId="34494" xr:uid="{297EC0A5-BFF2-49D2-A0B8-6241ED268523}"/>
    <cellStyle name="Percent 4 6" xfId="34495" xr:uid="{4FE1F87E-C004-47D1-A602-92699B36D1AB}"/>
    <cellStyle name="Percent 4 6 10" xfId="34496" xr:uid="{B6653D29-1F56-4124-AB00-10909F4A8288}"/>
    <cellStyle name="Percent 4 6 11" xfId="34497" xr:uid="{C04BBE06-4B70-404F-BCB2-BE660E1DF16F}"/>
    <cellStyle name="Percent 4 6 2" xfId="34498" xr:uid="{E58DCA3C-F2A1-422A-928D-0F6FC63E7796}"/>
    <cellStyle name="Percent 4 6 2 2" xfId="34499" xr:uid="{D20863BE-D69E-4E06-991D-00D7DF15224D}"/>
    <cellStyle name="Percent 4 6 3" xfId="34500" xr:uid="{EA75AC4F-1156-4A90-B844-0F0FF8EFCC1D}"/>
    <cellStyle name="Percent 4 6 3 2" xfId="34501" xr:uid="{D4E30112-F790-4A40-A645-02CB2D08C9D7}"/>
    <cellStyle name="Percent 4 6 4" xfId="34502" xr:uid="{CB8EA84A-E028-49C6-AB25-A9DA5B696068}"/>
    <cellStyle name="Percent 4 6 4 2" xfId="34503" xr:uid="{F15E1C36-FB6E-4192-A11F-AFBE498A8007}"/>
    <cellStyle name="Percent 4 6 5" xfId="34504" xr:uid="{BB1BD5AE-62AC-4716-81CD-608958A1903D}"/>
    <cellStyle name="Percent 4 6 5 2" xfId="34505" xr:uid="{DCCD9622-B46B-4AE5-9285-C8480779239F}"/>
    <cellStyle name="Percent 4 6 6" xfId="34506" xr:uid="{6BF55454-4371-4D8C-A5FE-96B73E759648}"/>
    <cellStyle name="Percent 4 6 6 2" xfId="34507" xr:uid="{E1BDB87C-120A-4C35-98F1-8A84C548D0D0}"/>
    <cellStyle name="Percent 4 6 7" xfId="34508" xr:uid="{ADD8177C-0B6B-46CE-B3E9-C1A6091EA9E5}"/>
    <cellStyle name="Percent 4 6 7 2" xfId="34509" xr:uid="{0CDB44E8-5877-4804-BFD7-94EACD546E74}"/>
    <cellStyle name="Percent 4 6 8" xfId="34510" xr:uid="{A1071140-E951-42C5-828B-4FF4F5417A8E}"/>
    <cellStyle name="Percent 4 6 8 2" xfId="34511" xr:uid="{D8148087-7378-4CC8-859F-B6A01917E56E}"/>
    <cellStyle name="Percent 4 6 9" xfId="34512" xr:uid="{6594C390-D46F-4E76-A94B-C9AA86E48474}"/>
    <cellStyle name="Percent 4 6 9 2" xfId="34513" xr:uid="{05C96860-7D1A-4DE3-8341-C15A3039BF8B}"/>
    <cellStyle name="Percent 4 7" xfId="34514" xr:uid="{0BF897D1-5A0B-4978-A6D6-034AE004A9F6}"/>
    <cellStyle name="Percent 4 7 2" xfId="34515" xr:uid="{CE7F7172-6E7F-4E70-90D0-E3CF1AECCB9D}"/>
    <cellStyle name="Percent 4 7 2 2" xfId="34516" xr:uid="{E630096E-732C-4876-8D34-DA362C6D11FF}"/>
    <cellStyle name="Percent 4 7 3" xfId="34517" xr:uid="{82AEC48D-EB61-48C4-BA82-138D8339C340}"/>
    <cellStyle name="Percent 4 7 4" xfId="34518" xr:uid="{E0041529-A5DA-4F0D-8A56-8A155E956ACA}"/>
    <cellStyle name="Percent 4 8" xfId="34519" xr:uid="{8E1D7508-3D2F-4586-9468-D8DFA8E0BAB6}"/>
    <cellStyle name="Percent 4 8 2" xfId="34520" xr:uid="{17F804FE-1898-4B50-A354-802F5AE52620}"/>
    <cellStyle name="Percent 4 8 2 2" xfId="34521" xr:uid="{382E88FF-048D-468B-8B00-FBA27A58FAA9}"/>
    <cellStyle name="Percent 4 8 3" xfId="34522" xr:uid="{5B3BFCDC-AD00-4C63-ADF5-BFBA52075B8C}"/>
    <cellStyle name="Percent 4 8 4" xfId="34523" xr:uid="{62BC763A-130C-424C-9346-E6364427D315}"/>
    <cellStyle name="Percent 4 9" xfId="34524" xr:uid="{D481C29A-FFA2-48B3-B1FB-BB06093E1F30}"/>
    <cellStyle name="Percent 4 9 2" xfId="34525" xr:uid="{7CD94BC3-8E59-4F15-9DD7-BE2B9F65B8B6}"/>
    <cellStyle name="Percent 4 9 2 2" xfId="34526" xr:uid="{A2E92115-7BB7-4D86-A413-B6F354CC6BC3}"/>
    <cellStyle name="Percent 4 9 3" xfId="34527" xr:uid="{0829BC26-B8B3-44CB-ADE0-09F83F34EF0C}"/>
    <cellStyle name="Percent 4 9 4" xfId="34528" xr:uid="{DF050595-A254-42D9-B5AE-85BE3F24E65F}"/>
    <cellStyle name="Percent 5" xfId="34529" xr:uid="{3884F4D7-5382-4883-B105-6EB77AC483A8}"/>
    <cellStyle name="Percent 5 10" xfId="34530" xr:uid="{84541439-DF2A-454B-AD90-B42E47293CBF}"/>
    <cellStyle name="Percent 5 11" xfId="34531" xr:uid="{50761523-C179-41A6-8869-C4BF94F6CA94}"/>
    <cellStyle name="Percent 5 11 2" xfId="34532" xr:uid="{5A8A5ACD-38C5-4672-8AA2-6824FFB5AA06}"/>
    <cellStyle name="Percent 5 11 3" xfId="34533" xr:uid="{D5C6BF9C-E0D5-4F4F-9C8F-8D2E7C26EB2B}"/>
    <cellStyle name="Percent 5 11 4" xfId="34534" xr:uid="{61415667-A59C-4703-8C4A-4087FB2D334C}"/>
    <cellStyle name="Percent 5 12" xfId="34535" xr:uid="{22F20CE1-F764-45C5-B12C-87CBA132193D}"/>
    <cellStyle name="Percent 5 13" xfId="34536" xr:uid="{EC7C1311-7260-4974-819C-D28052CB5959}"/>
    <cellStyle name="Percent 5 2" xfId="34537" xr:uid="{DE917FB2-D18B-4E37-A24A-8C30D24CDBC9}"/>
    <cellStyle name="Percent 5 2 2" xfId="34538" xr:uid="{9C49554F-5AFC-44E6-953B-2CDB2C916DD5}"/>
    <cellStyle name="Percent 5 2 2 2" xfId="34539" xr:uid="{E70374E4-5E11-43B6-9B3F-60FEB6BD06C2}"/>
    <cellStyle name="Percent 5 2 2 3" xfId="34540" xr:uid="{4487E53C-F2DE-4E28-9893-73859F28EB35}"/>
    <cellStyle name="Percent 5 2 2 4" xfId="34541" xr:uid="{093607E9-DB11-4116-A8D5-320DD760CE80}"/>
    <cellStyle name="Percent 5 2 2 5" xfId="34542" xr:uid="{3819A845-0B65-4CF9-88F5-A6AB1F8BF7B7}"/>
    <cellStyle name="Percent 5 2 3" xfId="34543" xr:uid="{E1AABCB6-E957-4099-BBC8-00B6457EBE7B}"/>
    <cellStyle name="Percent 5 2 3 2" xfId="34544" xr:uid="{BF24692E-C4C6-4F1E-A87B-B4E5BE1F6CFE}"/>
    <cellStyle name="Percent 5 2 3 3" xfId="34545" xr:uid="{C8363BCD-5B33-4571-93F4-4471474858E4}"/>
    <cellStyle name="Percent 5 2 4" xfId="34546" xr:uid="{CD763978-9AA5-416A-B0A0-CC69B1CB680D}"/>
    <cellStyle name="Percent 5 2 5" xfId="34547" xr:uid="{0A025F0D-51EC-4121-859E-7F636B39A233}"/>
    <cellStyle name="Percent 5 2 6" xfId="34548" xr:uid="{91CFDF4B-422A-4399-9F9C-4DA32F482E35}"/>
    <cellStyle name="Percent 5 3" xfId="34549" xr:uid="{65C98C8F-213A-46FB-AD1D-A0FFB0D8D708}"/>
    <cellStyle name="Percent 5 3 2" xfId="34550" xr:uid="{7612D0A5-2E92-44E5-B60B-FFEE840A7319}"/>
    <cellStyle name="Percent 5 3 2 2" xfId="34551" xr:uid="{B7557B3D-0560-4619-8AB6-704F5DDB7EE6}"/>
    <cellStyle name="Percent 5 3 2 3" xfId="34552" xr:uid="{6FE6A480-5297-4794-96E6-05C03B4ABA52}"/>
    <cellStyle name="Percent 5 3 2 4" xfId="34553" xr:uid="{5B5B68AA-22F9-48DE-8B0B-E2B478EA3EF2}"/>
    <cellStyle name="Percent 5 3 3" xfId="34554" xr:uid="{1B95D609-A8E1-44DB-9CBE-05B33AB6AED8}"/>
    <cellStyle name="Percent 5 3 3 2" xfId="34555" xr:uid="{B2CAD817-50C4-427D-9C1E-DD025A0FCFBF}"/>
    <cellStyle name="Percent 5 3 4" xfId="34556" xr:uid="{2B197C2D-50EA-4609-A841-24910F58DA34}"/>
    <cellStyle name="Percent 5 3 5" xfId="34557" xr:uid="{424A8F5B-847C-47A3-A8DB-F2FE4E0EB967}"/>
    <cellStyle name="Percent 5 3 6" xfId="34558" xr:uid="{5D2EB433-62FF-464C-A49A-A6FC2B3C4C6E}"/>
    <cellStyle name="Percent 5 4" xfId="34559" xr:uid="{50874E32-85C7-453E-8B6D-6CA09349E496}"/>
    <cellStyle name="Percent 5 4 2" xfId="34560" xr:uid="{48097910-8199-4878-A985-871F4F260A42}"/>
    <cellStyle name="Percent 5 4 2 2" xfId="34561" xr:uid="{D89B2E8C-0A0D-4562-8764-9CF18F44018C}"/>
    <cellStyle name="Percent 5 4 3" xfId="34562" xr:uid="{835DAC71-E662-4FC5-BBD8-D4D060991762}"/>
    <cellStyle name="Percent 5 4 4" xfId="34563" xr:uid="{5D315A01-B4AE-4544-ACD1-BF80ED284E37}"/>
    <cellStyle name="Percent 5 5" xfId="34564" xr:uid="{3B092DB3-B096-45EC-AB0C-161A4B417A96}"/>
    <cellStyle name="Percent 5 5 2" xfId="34565" xr:uid="{EBCC8B7A-0628-40C6-AE1B-0B844A801EE1}"/>
    <cellStyle name="Percent 5 5 2 2" xfId="34566" xr:uid="{0E9E41FC-520F-4016-9ACF-4F48D20FF397}"/>
    <cellStyle name="Percent 5 5 3" xfId="34567" xr:uid="{C2B8EA9C-3292-4213-9D38-E097E8E54D2B}"/>
    <cellStyle name="Percent 5 5 4" xfId="34568" xr:uid="{9E1F1D3C-2017-4FC3-92AC-80A661DD5C83}"/>
    <cellStyle name="Percent 5 6" xfId="34569" xr:uid="{FC1C1C02-28AB-44D5-8482-17B2F555CBCE}"/>
    <cellStyle name="Percent 5 6 2" xfId="34570" xr:uid="{DD97D555-D8D4-4EB9-8E29-A0968DD3A690}"/>
    <cellStyle name="Percent 5 7" xfId="34571" xr:uid="{8683BF56-8E8A-4855-A0E9-A99AE8B7D10B}"/>
    <cellStyle name="Percent 5 7 2" xfId="34572" xr:uid="{86A2CF94-DFF6-4CD0-9B5A-D541BEFBF2FE}"/>
    <cellStyle name="Percent 5 8" xfId="34573" xr:uid="{64588A2C-3D28-4AE5-9B9F-5C380E36B010}"/>
    <cellStyle name="Percent 5 8 2" xfId="34574" xr:uid="{A447DC58-957A-4CEA-9BFC-2F0D1BCA710D}"/>
    <cellStyle name="Percent 5 9" xfId="34575" xr:uid="{D1F69391-DC2D-4392-942F-187F5A6273DC}"/>
    <cellStyle name="Percent 5 9 2" xfId="34576" xr:uid="{54622A29-852F-40E7-9BA5-8855182CE70B}"/>
    <cellStyle name="Percent 6" xfId="34577" xr:uid="{E19FE8DB-E1D4-4B0C-A09A-9A0D53C7070D}"/>
    <cellStyle name="Percent 6 10" xfId="34578" xr:uid="{5060D1B5-1347-4EF4-97EC-EB1621E18269}"/>
    <cellStyle name="Percent 6 10 2" xfId="34579" xr:uid="{52876368-AB2A-445A-9967-192D96EDB840}"/>
    <cellStyle name="Percent 6 10 3" xfId="34580" xr:uid="{0E4EF75B-47DF-45CE-8F8C-25B46C13A1C6}"/>
    <cellStyle name="Percent 6 11" xfId="34581" xr:uid="{95C2154D-1412-4E38-BD93-C2F32C05610E}"/>
    <cellStyle name="Percent 6 12" xfId="34582" xr:uid="{C97AF43C-3FCE-4A80-95D6-DB171F7F07B6}"/>
    <cellStyle name="Percent 6 2" xfId="34583" xr:uid="{2585B000-A041-4B34-8438-D0D96B33996F}"/>
    <cellStyle name="Percent 6 2 2" xfId="34584" xr:uid="{FAC1AE54-48EA-4EC0-8127-3616D3ED5CD0}"/>
    <cellStyle name="Percent 6 3" xfId="34585" xr:uid="{E8894A44-4607-4D40-A9FC-63BB9B8DB4A2}"/>
    <cellStyle name="Percent 6 3 2" xfId="34586" xr:uid="{F983D30D-0A90-4DDA-A961-B8F7E6B1AC12}"/>
    <cellStyle name="Percent 6 4" xfId="34587" xr:uid="{55037C5B-FBE1-4C77-AE53-27E818607CE4}"/>
    <cellStyle name="Percent 6 4 2" xfId="34588" xr:uid="{238673C5-E705-491B-8348-113B2473DC84}"/>
    <cellStyle name="Percent 6 5" xfId="34589" xr:uid="{27610463-4451-41B2-9BBF-15C0EB319418}"/>
    <cellStyle name="Percent 6 5 2" xfId="34590" xr:uid="{1532E64C-42C1-4773-B453-15101C1495E1}"/>
    <cellStyle name="Percent 6 6" xfId="34591" xr:uid="{65DE7B5C-F8D7-4C75-A0B1-C98FC15838C7}"/>
    <cellStyle name="Percent 6 6 2" xfId="34592" xr:uid="{58718F3E-1E00-40E7-8D1E-89240050256D}"/>
    <cellStyle name="Percent 6 7" xfId="34593" xr:uid="{26E0E531-84EE-4915-A50D-E0DB9AF20F70}"/>
    <cellStyle name="Percent 6 7 2" xfId="34594" xr:uid="{ACEC4067-4297-4400-A939-6F5900988120}"/>
    <cellStyle name="Percent 6 8" xfId="34595" xr:uid="{80CB6773-F1B5-49D0-80D4-8BA6DEDA4350}"/>
    <cellStyle name="Percent 6 8 2" xfId="34596" xr:uid="{95123076-959B-48DE-883D-E71FBD7BF5D7}"/>
    <cellStyle name="Percent 6 9" xfId="34597" xr:uid="{AE425478-5793-4020-B753-6F83464D2F9B}"/>
    <cellStyle name="Percent 6 9 2" xfId="34598" xr:uid="{1D1DA741-B193-4423-A362-DC18DA30398D}"/>
    <cellStyle name="Percent 7" xfId="34599" xr:uid="{AFBFA1B0-C042-4D1E-ACAD-ACBEA48CFBD5}"/>
    <cellStyle name="Percent 7 10" xfId="34600" xr:uid="{88106A45-74EA-40DF-B9E4-7404888D4A68}"/>
    <cellStyle name="Percent 7 11" xfId="34601" xr:uid="{93383009-0115-4A7F-9C60-FA63D6E601C9}"/>
    <cellStyle name="Percent 7 2" xfId="34602" xr:uid="{ABF7732F-919B-43C0-9B12-B883ADA8189D}"/>
    <cellStyle name="Percent 7 2 2" xfId="34603" xr:uid="{92129DFE-08DD-4DDE-AFAE-108D99E45B90}"/>
    <cellStyle name="Percent 7 3" xfId="34604" xr:uid="{8B2D28B6-8A31-473C-A997-AE448E1532A6}"/>
    <cellStyle name="Percent 7 3 2" xfId="34605" xr:uid="{36E9750B-7762-4C71-9EE7-150BFBBE05BE}"/>
    <cellStyle name="Percent 7 4" xfId="34606" xr:uid="{015C6B82-CAA4-4257-B238-67E8C2938768}"/>
    <cellStyle name="Percent 7 4 2" xfId="34607" xr:uid="{8C1F0F7B-D804-4B74-B539-332319A12A45}"/>
    <cellStyle name="Percent 7 5" xfId="34608" xr:uid="{793B44EC-98E2-4A48-8297-60D073312A00}"/>
    <cellStyle name="Percent 7 5 2" xfId="34609" xr:uid="{C89A8795-BC52-460B-AD02-05C8D4E82A9B}"/>
    <cellStyle name="Percent 7 6" xfId="34610" xr:uid="{53C84817-0973-4C2F-84E1-08FFF9BBC292}"/>
    <cellStyle name="Percent 7 6 2" xfId="34611" xr:uid="{15C0DC8F-BBB1-4F8B-A88F-677959A36130}"/>
    <cellStyle name="Percent 7 7" xfId="34612" xr:uid="{75622D77-2C54-427E-AFCE-14C26873C986}"/>
    <cellStyle name="Percent 7 7 2" xfId="34613" xr:uid="{15735D56-E50E-4141-A90E-16BFC9F172D5}"/>
    <cellStyle name="Percent 7 8" xfId="34614" xr:uid="{E38B9ABC-94ED-4693-81AD-0BEAD3B477B6}"/>
    <cellStyle name="Percent 7 8 2" xfId="34615" xr:uid="{864A7428-23E6-440A-9044-12CEFF2D7C03}"/>
    <cellStyle name="Percent 7 9" xfId="34616" xr:uid="{62BD38F5-D01F-4054-9B13-FCAB9CF3EAEF}"/>
    <cellStyle name="Percent 7 9 2" xfId="34617" xr:uid="{86B53630-953D-4446-9485-AABEBC57B274}"/>
    <cellStyle name="Percent 8" xfId="34618" xr:uid="{8FE2418C-7AE9-4D7D-8B71-7F6EE61FD7DD}"/>
    <cellStyle name="Percent 8 10" xfId="34619" xr:uid="{3B949887-4215-49F3-9515-D9742124A881}"/>
    <cellStyle name="Percent 8 11" xfId="34620" xr:uid="{DDF94BD5-6EF0-4277-8100-3F59A8A76860}"/>
    <cellStyle name="Percent 8 2" xfId="34621" xr:uid="{91B19E9C-17F1-4C3B-B807-E76B5FDC3F6F}"/>
    <cellStyle name="Percent 8 2 2" xfId="34622" xr:uid="{D2AF7809-D102-4623-93F4-88ABBB5EAD52}"/>
    <cellStyle name="Percent 8 3" xfId="34623" xr:uid="{75A7DBDC-2854-4B09-B85D-EE6E0A716E99}"/>
    <cellStyle name="Percent 8 3 2" xfId="34624" xr:uid="{94EA42C3-3CD4-4796-AE3D-7F84EB5F28AB}"/>
    <cellStyle name="Percent 8 4" xfId="34625" xr:uid="{5F54FADD-DAA9-4DB8-A7D8-9114A9A045DD}"/>
    <cellStyle name="Percent 8 4 2" xfId="34626" xr:uid="{D72CB628-5574-476C-8E34-B7E23E907292}"/>
    <cellStyle name="Percent 8 5" xfId="34627" xr:uid="{D120188E-73EA-455A-B828-D7BB74384057}"/>
    <cellStyle name="Percent 8 5 2" xfId="34628" xr:uid="{F05DCE73-0FAB-4ED2-9192-96B1A04474B9}"/>
    <cellStyle name="Percent 8 6" xfId="34629" xr:uid="{E1A62AE1-6C7F-4ECD-8251-3EC740BE77CF}"/>
    <cellStyle name="Percent 8 6 2" xfId="34630" xr:uid="{A02F8B12-6EFE-45BA-A626-51B24D8136EC}"/>
    <cellStyle name="Percent 8 7" xfId="34631" xr:uid="{A65A2D9D-5A3F-485C-954C-15EB76952E04}"/>
    <cellStyle name="Percent 8 7 2" xfId="34632" xr:uid="{199F57DA-2614-407D-B91F-03D426F966BB}"/>
    <cellStyle name="Percent 8 8" xfId="34633" xr:uid="{D6295135-00FB-4F4B-BE3A-888C40F0041F}"/>
    <cellStyle name="Percent 8 8 2" xfId="34634" xr:uid="{63A3B136-1199-4A38-B855-D54EBEC0B1D9}"/>
    <cellStyle name="Percent 8 9" xfId="34635" xr:uid="{E857892D-B7A9-4FB9-975B-91F8585C1294}"/>
    <cellStyle name="Percent 8 9 2" xfId="34636" xr:uid="{792F49F6-D69E-47D9-9D46-1EAD8336CAE4}"/>
    <cellStyle name="Percent 9" xfId="34637" xr:uid="{EE3564E8-ED50-45E2-951B-CE375F89BC6A}"/>
    <cellStyle name="Percent 9 10" xfId="34638" xr:uid="{378248B4-AEE9-4611-8A8C-837B9D7F2956}"/>
    <cellStyle name="Percent 9 11" xfId="34639" xr:uid="{DA1098F6-733A-41B8-80B1-E21FC6B8C80D}"/>
    <cellStyle name="Percent 9 12" xfId="34640" xr:uid="{C08F34EA-BABB-4A7D-8DA8-6FFA2347DD0B}"/>
    <cellStyle name="Percent 9 13" xfId="34641" xr:uid="{D2136543-671B-4887-9A03-A8B8075CEC64}"/>
    <cellStyle name="Percent 9 14" xfId="34642" xr:uid="{54145C40-1D5E-430E-869F-685F4CF9EB1D}"/>
    <cellStyle name="Percent 9 15" xfId="34643" xr:uid="{897F6D9C-3794-47E5-9448-6C992444DAC8}"/>
    <cellStyle name="Percent 9 16" xfId="34644" xr:uid="{62B26BE8-D860-4ABD-A897-948EF471400D}"/>
    <cellStyle name="Percent 9 17" xfId="34645" xr:uid="{0EC43550-9715-4B90-B294-3FC2F8FE5517}"/>
    <cellStyle name="Percent 9 18" xfId="34646" xr:uid="{631BCBD6-F101-438E-A9CA-613CBE3BCDD5}"/>
    <cellStyle name="Percent 9 19" xfId="34647" xr:uid="{0EAB04E0-653D-44A3-83B2-27A479CF73C4}"/>
    <cellStyle name="Percent 9 2" xfId="34648" xr:uid="{B633B727-13D0-40E1-AC5D-A28CFE91C012}"/>
    <cellStyle name="Percent 9 2 2" xfId="34649" xr:uid="{7377CFC3-0F62-4730-A897-438DDAF32FD3}"/>
    <cellStyle name="Percent 9 2 3" xfId="34650" xr:uid="{C16872E0-54DB-4167-BE0E-B6F0B1DB7C8F}"/>
    <cellStyle name="Percent 9 20" xfId="34651" xr:uid="{29469E32-AE48-4AD0-8F9E-6BF776A6CA64}"/>
    <cellStyle name="Percent 9 21" xfId="34652" xr:uid="{2B942195-80EE-423A-9775-1DC2E5DF2892}"/>
    <cellStyle name="Percent 9 3" xfId="34653" xr:uid="{C7AD3BF8-AA84-44C9-85F3-0DB1DAAA6A89}"/>
    <cellStyle name="Percent 9 3 2" xfId="34654" xr:uid="{F0535182-8085-489A-BA80-CB29AC0BE63F}"/>
    <cellStyle name="Percent 9 3 3" xfId="34655" xr:uid="{3E5A5B58-C607-4CF7-AEA7-7610ECD0A66C}"/>
    <cellStyle name="Percent 9 4" xfId="34656" xr:uid="{F0219674-8158-4A42-A0E5-159A966B8F4D}"/>
    <cellStyle name="Percent 9 4 2" xfId="34657" xr:uid="{5A33A453-46AB-42E4-9205-088EE112D317}"/>
    <cellStyle name="Percent 9 4 3" xfId="34658" xr:uid="{CA6BAD7B-BC2B-48C4-A71D-D372FCB83E91}"/>
    <cellStyle name="Percent 9 5" xfId="34659" xr:uid="{8AD2C2CA-B090-48E8-9B1B-012851FFECB8}"/>
    <cellStyle name="Percent 9 5 2" xfId="34660" xr:uid="{DB9ECD9F-B043-4BF6-9EEE-6660EAEB78DB}"/>
    <cellStyle name="Percent 9 5 3" xfId="34661" xr:uid="{9EF7A7C8-AEB5-471E-AF56-C69072559E92}"/>
    <cellStyle name="Percent 9 6" xfId="34662" xr:uid="{1808268E-3DC8-42E6-AAE5-17967402C6F5}"/>
    <cellStyle name="Percent 9 6 2" xfId="34663" xr:uid="{68181DCC-48D8-4DDA-836F-9A77D5055AE3}"/>
    <cellStyle name="Percent 9 6 3" xfId="34664" xr:uid="{7A9515CB-0D42-4E50-B058-64E981B4E56D}"/>
    <cellStyle name="Percent 9 7" xfId="34665" xr:uid="{D7E618E9-D873-4476-A43F-2FDAF45DD543}"/>
    <cellStyle name="Percent 9 7 2" xfId="34666" xr:uid="{1FEE07D0-B0E4-4E88-A8C2-A59EC7D52E67}"/>
    <cellStyle name="Percent 9 7 3" xfId="34667" xr:uid="{A0954A7A-EF74-4846-9B8F-57196E0DAC28}"/>
    <cellStyle name="Percent 9 7 4" xfId="34668" xr:uid="{70B9C7C8-B617-4031-B004-028C0249C22C}"/>
    <cellStyle name="Percent 9 7 5" xfId="34669" xr:uid="{19A8CA13-99B6-4B62-A8D1-D8F4B9298B4E}"/>
    <cellStyle name="Percent 9 8" xfId="34670" xr:uid="{1B6A1577-8CE9-4351-822A-5A3FD9F7B7A3}"/>
    <cellStyle name="Percent 9 8 2" xfId="34671" xr:uid="{DB996C85-BB8C-4241-A19C-6F1AA5C6F683}"/>
    <cellStyle name="Percent 9 8 3" xfId="34672" xr:uid="{71F7C727-1FCE-4BCB-A506-CF246436A851}"/>
    <cellStyle name="Percent 9 9" xfId="34673" xr:uid="{2F6477BB-AB8A-4E89-AAA6-B5CEF02DA844}"/>
    <cellStyle name="Percentagem 2 2" xfId="34674" xr:uid="{72E89834-334C-4877-8008-711015432543}"/>
    <cellStyle name="Percentagem 2 3" xfId="34675" xr:uid="{9FA32032-293E-475A-A26C-D5C781AEFB1B}"/>
    <cellStyle name="Percentuale 2" xfId="34676" xr:uid="{45647AD4-ED96-4419-8679-9AFE42AD91A5}"/>
    <cellStyle name="Percentuale 2 2" xfId="34677" xr:uid="{EEEA7722-81C6-4579-AEF6-4FDF74E63B13}"/>
    <cellStyle name="Percentuale 2 2 2" xfId="34678" xr:uid="{C2EED1BA-A7D5-4CBE-97B4-0FCB789D4A86}"/>
    <cellStyle name="Percentuale 2 2 3" xfId="34679" xr:uid="{560397CA-4229-4582-9169-9146BCEA2A57}"/>
    <cellStyle name="Percentuale 2 2 3 2" xfId="34680" xr:uid="{8D6E45D8-5285-4531-9267-5CE68BB9171A}"/>
    <cellStyle name="Percentuale 2 2 4" xfId="34681" xr:uid="{3084F4D8-8195-4E29-96AD-CDB03CE3B8FD}"/>
    <cellStyle name="Percentuale 2 3" xfId="34682" xr:uid="{E655693A-E748-428A-BA48-0CADEEED2CB7}"/>
    <cellStyle name="Percentuale 2 3 2" xfId="34683" xr:uid="{4B5C730D-DFDF-419F-9DE5-A3F102DEBEB4}"/>
    <cellStyle name="Percentuale 2 3 3" xfId="34684" xr:uid="{923D7BD2-2A26-4AA2-A2A8-108C8F2D03EA}"/>
    <cellStyle name="Percentuale 2 3 4" xfId="34685" xr:uid="{CFE85310-A707-46E5-BCF6-CE19D6F0A238}"/>
    <cellStyle name="Percentuale 2 4" xfId="34686" xr:uid="{CD79B773-6B97-4505-81FC-E1CEC6C4D4F0}"/>
    <cellStyle name="Percentuale 2 5" xfId="34687" xr:uid="{738CBC38-3140-4B3F-8298-9031D104C758}"/>
    <cellStyle name="Percentuale 2 6" xfId="34688" xr:uid="{461A038D-DEA0-43AC-B3D9-2158A0181E17}"/>
    <cellStyle name="Percentuale 2 7" xfId="34689" xr:uid="{91A5FDB6-A831-4C19-A17A-DE52ABBC0B75}"/>
    <cellStyle name="Percentuale 3" xfId="34690" xr:uid="{58575635-31A4-46F7-8986-496204350583}"/>
    <cellStyle name="Pilkku_Layo9704" xfId="34691" xr:uid="{A642B9CD-9296-4AD6-9A05-78EEC3A02C04}"/>
    <cellStyle name="Publication_style" xfId="34692" xr:uid="{55CC25C3-F8FF-4ED0-8A56-2BCBBAB51C51}"/>
    <cellStyle name="Pyör. luku_Layo9704" xfId="34693" xr:uid="{AC078960-D38C-4394-947F-B996AFF5298C}"/>
    <cellStyle name="Pyör. valuutta_Layo9704" xfId="34694" xr:uid="{6CB94C18-4907-44E2-A1CF-A6C9B810DE08}"/>
    <cellStyle name="Refdb standard" xfId="34695" xr:uid="{C4F2390C-A198-4B59-8C61-32E482C0E499}"/>
    <cellStyle name="Refdb standard 2" xfId="34696" xr:uid="{6046117D-D4F5-4806-8BDF-340417C4A120}"/>
    <cellStyle name="Rossz" xfId="34697" xr:uid="{BBA9006A-F7C7-4EA9-8347-0C25650C03E5}"/>
    <cellStyle name="RowLevel_1 2" xfId="42212" xr:uid="{275F5412-71A4-4CD3-9649-75EFC3368760}"/>
    <cellStyle name="Satisfaisant" xfId="34698" xr:uid="{5A3A9463-E1BF-423F-90FD-C6070D56758D}"/>
    <cellStyle name="Schlecht" xfId="34699" xr:uid="{0572EF8D-E79D-4F74-A365-57FA5981F3DD}"/>
    <cellStyle name="Schlecht 2" xfId="34700" xr:uid="{9C13A7AF-628E-47C2-937A-CFCA9D9A2832}"/>
    <cellStyle name="Semleges" xfId="34701" xr:uid="{CD8D6270-5803-49BE-8FC8-6D35F81ACFD1}"/>
    <cellStyle name="Shade" xfId="34702" xr:uid="{53847538-158C-43E4-AA89-B1E9D8965538}"/>
    <cellStyle name="Shade 2" xfId="34703" xr:uid="{CED67BE5-2139-4D32-A6D5-BDC13DA38BE7}"/>
    <cellStyle name="Shade 2 2" xfId="34704" xr:uid="{02504D74-13F6-4FD9-AAE4-1B7653E7AEF0}"/>
    <cellStyle name="Shade 2 2 2" xfId="34705" xr:uid="{2CE5A97C-B187-4793-BFC1-609445050ECE}"/>
    <cellStyle name="Shade 2 2 2 2" xfId="42729" xr:uid="{044D0B69-F424-4C65-A3D8-24C28BD2BEC6}"/>
    <cellStyle name="Shade 2 2 2 3" xfId="42538" xr:uid="{983029C2-F9AD-41C6-A80B-9BCA747ECD80}"/>
    <cellStyle name="Shade 2 2 3" xfId="42717" xr:uid="{40C0A911-58BB-4E13-9922-7DA8BB5E9659}"/>
    <cellStyle name="Shade 2 2 4" xfId="42470" xr:uid="{DCD9E347-AF43-40DD-94FF-E4A0F1C40538}"/>
    <cellStyle name="Shade 2 3" xfId="34706" xr:uid="{5A9905FD-6568-4CDA-8BE9-A79F17190E07}"/>
    <cellStyle name="Shade 2 3 2" xfId="42628" xr:uid="{B2BF79B4-F5AE-42BB-8C5C-E5B0ABB838F9}"/>
    <cellStyle name="Shade 2 3 2 2" xfId="42826" xr:uid="{DA4D6F70-934B-448C-B412-1E468EC7CD2E}"/>
    <cellStyle name="Shade 2 3 3" xfId="42651" xr:uid="{C98ECA31-F103-4156-9BDE-C61AD80146A5}"/>
    <cellStyle name="Shade 2 3 3 2" xfId="42854" xr:uid="{01F08EE6-EF25-4C9C-8197-E5775BF399DA}"/>
    <cellStyle name="Shade 2 3 4" xfId="42575" xr:uid="{CFA5C672-03B2-4327-85AF-636FCC4B96A3}"/>
    <cellStyle name="Shade 2 3 4 2" xfId="42771" xr:uid="{45BE917A-843B-4F3B-AF8A-054C23F30E0E}"/>
    <cellStyle name="Shade 2 3 5" xfId="42380" xr:uid="{1568541D-8160-4D94-872D-958FBFCA74D7}"/>
    <cellStyle name="Shade 2 4" xfId="42282" xr:uid="{A8D6D0F1-F693-4CFC-9F13-6DBDF3F6C238}"/>
    <cellStyle name="Shade 3" xfId="34707" xr:uid="{8D51D53C-F848-4683-9A90-2C6173F5CBC8}"/>
    <cellStyle name="Shade 3 2" xfId="34708" xr:uid="{B0E5A534-99BF-45C6-8626-9B8A42098CE6}"/>
    <cellStyle name="Shade 3 2 2" xfId="34709" xr:uid="{B78E56D9-98C6-4315-A46B-A26D316B2F21}"/>
    <cellStyle name="Shade 3 2 2 2" xfId="42782" xr:uid="{04C9E3F4-4705-4E77-9E9B-8E41C62FED9F}"/>
    <cellStyle name="Shade 3 2 3" xfId="42586" xr:uid="{03DF7468-9224-4EEB-BA63-8F49F68DE99C}"/>
    <cellStyle name="Shade 3 3" xfId="34710" xr:uid="{A3DAE0C2-D50D-4059-8E6C-99040D969885}"/>
    <cellStyle name="Shade 3 3 2" xfId="42716" xr:uid="{4A3A3758-B26B-4DF6-9277-4969B7850CCD}"/>
    <cellStyle name="Shade 4" xfId="34711" xr:uid="{6793336C-9E91-498E-A25C-0DCF8D8447D2}"/>
    <cellStyle name="Shade 4 2" xfId="34712" xr:uid="{7D9D7474-6070-4698-B039-E2FFC4CF79BA}"/>
    <cellStyle name="Shade 4 2 2" xfId="42627" xr:uid="{3E56376C-8D13-4CA1-8392-C4D32DC9E284}"/>
    <cellStyle name="Shade 4 2 3" xfId="42825" xr:uid="{E7F695C4-B524-413A-B20C-911CCD0CE6EC}"/>
    <cellStyle name="Shade 4 3" xfId="42650" xr:uid="{9216C88D-9BF5-41F7-912F-89E22E2864F4}"/>
    <cellStyle name="Shade 4 3 2" xfId="42853" xr:uid="{F29A8265-182F-4EB7-B62E-6A8EF8089EE4}"/>
    <cellStyle name="Shade 4 4" xfId="42528" xr:uid="{36B16EA5-852C-4D0B-AD84-2F3A816AAB04}"/>
    <cellStyle name="Shade 4 4 2" xfId="42719" xr:uid="{E0B30727-8B69-4730-8249-1ADB3C7D5868}"/>
    <cellStyle name="Shade 4 5" xfId="42379" xr:uid="{DE4D8CDD-5F75-4CC8-9B87-5B53B425E861}"/>
    <cellStyle name="Shade 5" xfId="34713" xr:uid="{CEAB905C-CB09-4956-A28D-2310AC10CCC9}"/>
    <cellStyle name="Shade 5 2" xfId="34714" xr:uid="{A74719A1-F695-41DD-B2E3-6C3AEB826F71}"/>
    <cellStyle name="Shade 6" xfId="34715" xr:uid="{F1A9FC96-9396-4320-ACF8-84DF3DF4958F}"/>
    <cellStyle name="Shade 7" xfId="34716" xr:uid="{127BFA70-E754-44C7-8297-BDE4350177B7}"/>
    <cellStyle name="Shade_B_border2" xfId="42283" xr:uid="{675E3D16-F347-4896-B26E-B070C60E1B3C}"/>
    <cellStyle name="Sheet Title" xfId="34717" xr:uid="{B9071042-665E-47F6-B68D-2DD361F28FA4}"/>
    <cellStyle name="Sortie" xfId="34718" xr:uid="{CEB92D64-0485-4DB4-B33D-DDB840A63626}"/>
    <cellStyle name="Sortie 10" xfId="34719" xr:uid="{FC2D18D9-A062-4CBE-97E5-0B99F511A5A1}"/>
    <cellStyle name="Sortie 10 2" xfId="34720" xr:uid="{B7BEA0AF-982D-47E2-81E6-7ECBCB91B435}"/>
    <cellStyle name="Sortie 10 3" xfId="34721" xr:uid="{EEA07E18-7C80-442E-898B-AF78BA62A8A7}"/>
    <cellStyle name="Sortie 11" xfId="34722" xr:uid="{8417E8BA-2B65-4B98-9E8F-54CAC439DE2B}"/>
    <cellStyle name="Sortie 12" xfId="34723" xr:uid="{281F91DB-CF96-46DA-ADCF-8CB6C70F4778}"/>
    <cellStyle name="Sortie 2" xfId="34724" xr:uid="{91CE04C1-A0E5-4AFB-BE41-98C15715609B}"/>
    <cellStyle name="Sortie 2 10" xfId="34725" xr:uid="{441E224D-AF47-45A4-974B-EC383D344462}"/>
    <cellStyle name="Sortie 2 11" xfId="34726" xr:uid="{032D2011-B9EF-4710-B14F-1BF0021E6E92}"/>
    <cellStyle name="Sortie 2 2" xfId="34727" xr:uid="{A8890A07-B2C6-4C16-A1FE-7C38BA33F550}"/>
    <cellStyle name="Sortie 2 2 2" xfId="34728" xr:uid="{8EB90DFE-6865-4311-872E-B50ECF12F2E8}"/>
    <cellStyle name="Sortie 2 2 3" xfId="34729" xr:uid="{5FEE0FFE-6099-469D-B57E-768716DD9B94}"/>
    <cellStyle name="Sortie 2 3" xfId="34730" xr:uid="{DACD922B-5433-4916-B729-BA07E1B4E51D}"/>
    <cellStyle name="Sortie 2 3 2" xfId="34731" xr:uid="{8A88DC9F-B7FE-4FCE-8C13-CE2B3968B5C7}"/>
    <cellStyle name="Sortie 2 3 3" xfId="34732" xr:uid="{AD79A929-EDC3-4F58-8C68-B85D606C1339}"/>
    <cellStyle name="Sortie 2 4" xfId="34733" xr:uid="{844F4C31-5917-4BD7-B1E8-FC31A882EB74}"/>
    <cellStyle name="Sortie 2 4 2" xfId="34734" xr:uid="{3AFA93E7-EF33-4FEA-BEDC-3AD00DD57E87}"/>
    <cellStyle name="Sortie 2 4 3" xfId="34735" xr:uid="{7615D0B8-0C34-426E-BD2F-1C8C9694EACE}"/>
    <cellStyle name="Sortie 2 5" xfId="34736" xr:uid="{545C0ED9-3008-47F3-B7D5-21C40ED80215}"/>
    <cellStyle name="Sortie 2 5 2" xfId="34737" xr:uid="{25F54FD0-39B9-4103-AFCA-3668E824C81F}"/>
    <cellStyle name="Sortie 2 5 3" xfId="34738" xr:uid="{0C9C4229-60FC-4C80-A72C-1325A26E3198}"/>
    <cellStyle name="Sortie 2 6" xfId="34739" xr:uid="{D57EE842-1A2B-42A5-B070-2EA2B94940BE}"/>
    <cellStyle name="Sortie 2 6 2" xfId="34740" xr:uid="{C35E8221-7DD2-4666-8E8E-717F9FCCF4EF}"/>
    <cellStyle name="Sortie 2 6 3" xfId="34741" xr:uid="{A2186CCD-36A5-4C53-B469-DC2973423BFC}"/>
    <cellStyle name="Sortie 2 7" xfId="34742" xr:uid="{2BDE4280-10C2-4C8F-A019-592D678A28C5}"/>
    <cellStyle name="Sortie 2 7 2" xfId="34743" xr:uid="{87C374A2-0B1C-4357-9C81-BE2EED1BD98A}"/>
    <cellStyle name="Sortie 2 7 3" xfId="34744" xr:uid="{4B2AF6D3-76EA-42BA-BCB9-8D82DA352E1B}"/>
    <cellStyle name="Sortie 2 8" xfId="34745" xr:uid="{213252AD-4528-49EC-9D7F-D4A15373ED08}"/>
    <cellStyle name="Sortie 2 8 2" xfId="34746" xr:uid="{0DF24429-94F8-4047-A882-3CD9012CEF60}"/>
    <cellStyle name="Sortie 2 8 3" xfId="34747" xr:uid="{D879AD89-80EE-40B0-8B5B-85E7F03D0B94}"/>
    <cellStyle name="Sortie 2 9" xfId="34748" xr:uid="{08BE7937-18FF-465F-A099-D05AF76BA461}"/>
    <cellStyle name="Sortie 2 9 2" xfId="34749" xr:uid="{65487995-A826-4BBC-B54D-E3FB8509412F}"/>
    <cellStyle name="Sortie 2 9 3" xfId="34750" xr:uid="{02C2F8B9-A598-4691-82BA-5F0D58615C85}"/>
    <cellStyle name="Sortie 3" xfId="34751" xr:uid="{B3D0199F-A692-4E8F-826D-C532B8B81381}"/>
    <cellStyle name="Sortie 3 2" xfId="34752" xr:uid="{0A23FEFF-FECF-4FC3-9C87-EA83A5346EC0}"/>
    <cellStyle name="Sortie 3 3" xfId="34753" xr:uid="{F67D9AB9-6D16-4528-9F52-137DA9BB8111}"/>
    <cellStyle name="Sortie 4" xfId="34754" xr:uid="{DEB407A3-AF6E-4542-82AE-FD0C4513A1ED}"/>
    <cellStyle name="Sortie 4 2" xfId="34755" xr:uid="{4E7657FA-7950-49E4-BC06-915215D98704}"/>
    <cellStyle name="Sortie 4 3" xfId="34756" xr:uid="{DFF8F010-06A5-4770-B094-83078B03A90E}"/>
    <cellStyle name="Sortie 5" xfId="34757" xr:uid="{6A3357E1-E9F6-411F-A78A-EE80E594A881}"/>
    <cellStyle name="Sortie 5 2" xfId="34758" xr:uid="{8EEC12F4-AFC2-4D36-BFD7-FFFBCF21CF32}"/>
    <cellStyle name="Sortie 5 3" xfId="34759" xr:uid="{DE409F04-17B2-480B-B56A-0AF618A55897}"/>
    <cellStyle name="Sortie 6" xfId="34760" xr:uid="{3C56E255-9EE6-49D0-8AAD-CF6CAA4CA3CB}"/>
    <cellStyle name="Sortie 6 2" xfId="34761" xr:uid="{8CBC801C-A996-4617-8580-A760C13F3348}"/>
    <cellStyle name="Sortie 6 3" xfId="34762" xr:uid="{ED600248-F572-4293-877E-662776ED99C8}"/>
    <cellStyle name="Sortie 7" xfId="34763" xr:uid="{9748CD15-81E4-4E2E-A526-0EFCD0FE26AB}"/>
    <cellStyle name="Sortie 7 2" xfId="34764" xr:uid="{B409AD68-9F89-4B76-A3B6-EA68B5A6C060}"/>
    <cellStyle name="Sortie 7 3" xfId="34765" xr:uid="{9446BADF-534B-4291-B397-052509B8987F}"/>
    <cellStyle name="Sortie 8" xfId="34766" xr:uid="{9EFE4E8E-4950-4278-96BF-A9ED9190DFE6}"/>
    <cellStyle name="Sortie 8 2" xfId="34767" xr:uid="{770279FC-7190-4457-AE18-DE4DBF191145}"/>
    <cellStyle name="Sortie 8 3" xfId="34768" xr:uid="{DFBC02F0-885C-4378-B7F4-FE63C3290293}"/>
    <cellStyle name="Sortie 9" xfId="34769" xr:uid="{D51F169D-7973-41CB-992A-12DDEFBECB21}"/>
    <cellStyle name="Sortie 9 2" xfId="34770" xr:uid="{FF49F6B4-BB9D-488F-A23D-0663E259934F}"/>
    <cellStyle name="Sortie 9 3" xfId="34771" xr:uid="{81CEB3BA-C4FC-497A-B665-D8D49F9689F4}"/>
    <cellStyle name="source" xfId="34772" xr:uid="{C22593EB-D63A-4C67-8349-12AA4D70B35D}"/>
    <cellStyle name="Source 2" xfId="34773" xr:uid="{BA6103AC-B2D8-4998-8942-872DFD39D15B}"/>
    <cellStyle name="source 3" xfId="34774" xr:uid="{06149986-9049-4C3A-AEEE-68ECF01D46DD}"/>
    <cellStyle name="source 4" xfId="34775" xr:uid="{0D0FA874-F513-400C-96B7-95FAE1CDE228}"/>
    <cellStyle name="source 5" xfId="34776" xr:uid="{672736FC-833C-435B-8BA1-EDB1A7DB41A5}"/>
    <cellStyle name="Standaard_Blad1" xfId="34777" xr:uid="{B75DC302-FEB4-4CD6-B94C-1CDEC9B681C1}"/>
    <cellStyle name="Standard 2" xfId="34778" xr:uid="{804A470F-40C7-496A-9612-B70B37E38BFA}"/>
    <cellStyle name="Standard 2 2" xfId="42446" xr:uid="{E1BD392D-E15C-4495-A144-ED6BAC085524}"/>
    <cellStyle name="Standard 2 2 2" xfId="42524" xr:uid="{84FB0D3A-5C4E-4274-BF1F-49E3C7A90AB9}"/>
    <cellStyle name="Standard 2 3" xfId="42523" xr:uid="{6F58AC0D-4479-402D-8913-EED425247BE2}"/>
    <cellStyle name="Standard 2 4" xfId="42185" xr:uid="{A65AB708-A5D7-416F-B343-0E4C5D37F0C2}"/>
    <cellStyle name="Standard 3" xfId="34779" xr:uid="{28B1E8B0-5AE1-4B2E-A03D-DC62746DA149}"/>
    <cellStyle name="Standard_ENR_REF" xfId="34780" xr:uid="{CBE8CEE3-C2C1-4DE4-AE06-CCD5230933E0}"/>
    <cellStyle name="Style 1" xfId="34781" xr:uid="{F8DF16DA-B98B-47A9-B2E9-3F9518543861}"/>
    <cellStyle name="Style 1 2" xfId="34782" xr:uid="{2C62D254-723E-4D5E-9AC4-BD9F59AB01FA}"/>
    <cellStyle name="Style 21" xfId="34783" xr:uid="{8DD07411-1FBF-4AEB-932E-CE5896287DE7}"/>
    <cellStyle name="Style 21 10" xfId="34784" xr:uid="{9709C293-05B2-4568-A8C9-C42E5B143DE6}"/>
    <cellStyle name="Style 21 10 2" xfId="34785" xr:uid="{B4B49525-20EE-422F-85C4-6A8C038B0A1B}"/>
    <cellStyle name="Style 21 10 3" xfId="34786" xr:uid="{0679CEFF-80AD-489F-85B1-0F9C08A6BE36}"/>
    <cellStyle name="Style 21 10 4" xfId="34787" xr:uid="{3E9835BD-720B-431E-8CC6-FD760B46C5E2}"/>
    <cellStyle name="Style 21 11" xfId="34788" xr:uid="{B27A70CE-92B3-4BFF-86BB-1C77F9CF2B33}"/>
    <cellStyle name="Style 21 11 2" xfId="34789" xr:uid="{5574F0B2-EBD7-44D4-845A-59655DBB7135}"/>
    <cellStyle name="Style 21 11 3" xfId="34790" xr:uid="{1E3DD84E-608F-4AE4-9F32-921AF2FFB725}"/>
    <cellStyle name="Style 21 11 4" xfId="34791" xr:uid="{825F34B8-FAC9-4A6E-A290-572BA9068CC4}"/>
    <cellStyle name="Style 21 12" xfId="34792" xr:uid="{45A459B1-2A21-488E-81CF-1C521EF057E4}"/>
    <cellStyle name="Style 21 12 2" xfId="34793" xr:uid="{792CC76B-E7CA-4415-8161-284ABCDBF03F}"/>
    <cellStyle name="Style 21 12 3" xfId="34794" xr:uid="{218AF756-CAF7-4601-9D0F-2CFE3D6CE048}"/>
    <cellStyle name="Style 21 13" xfId="34795" xr:uid="{B54D2CA8-5D0D-4E99-BFD8-406AB5BC0756}"/>
    <cellStyle name="Style 21 13 2" xfId="34796" xr:uid="{59889555-F4C9-497D-AB07-6208B9BCCA69}"/>
    <cellStyle name="Style 21 14" xfId="34797" xr:uid="{ADBDC87E-AD5E-4391-86FF-4AC94F66FB6F}"/>
    <cellStyle name="Style 21 15" xfId="34798" xr:uid="{D281B440-B7B5-40AD-BD84-64D298FA5B23}"/>
    <cellStyle name="Style 21 2" xfId="34799" xr:uid="{C9758E7D-26D1-470C-A642-98417594089F}"/>
    <cellStyle name="Style 21 2 10" xfId="34800" xr:uid="{0A0895FB-3C3E-4C96-8515-C2E8D7A6A3B5}"/>
    <cellStyle name="Style 21 2 10 2" xfId="34801" xr:uid="{825D1C2D-3967-49C6-BAE1-2FEFAEA48A77}"/>
    <cellStyle name="Style 21 2 10 3" xfId="34802" xr:uid="{69E10F74-53A2-4255-A3DE-2466BF5EE96F}"/>
    <cellStyle name="Style 21 2 10 4" xfId="34803" xr:uid="{4E42C76E-415F-4BB2-AA1D-892B1B72CB51}"/>
    <cellStyle name="Style 21 2 11" xfId="34804" xr:uid="{EBF8DC87-BBD4-47D7-B41D-67A79D316BB8}"/>
    <cellStyle name="Style 21 2 11 2" xfId="34805" xr:uid="{A7069F3D-FEF6-48E2-A147-CC1B9A313520}"/>
    <cellStyle name="Style 21 2 11 3" xfId="34806" xr:uid="{D2CF1B32-D505-449B-8D0F-FC2361260699}"/>
    <cellStyle name="Style 21 2 12" xfId="34807" xr:uid="{9047FAF6-0BFB-44A4-90D8-3A69084C4299}"/>
    <cellStyle name="Style 21 2 12 2" xfId="34808" xr:uid="{86B9B440-50A9-4AA0-BFD9-70F36EBF0104}"/>
    <cellStyle name="Style 21 2 13" xfId="34809" xr:uid="{D8A1DD4C-4375-43C9-AF1A-9DE46E91E716}"/>
    <cellStyle name="Style 21 2 14" xfId="34810" xr:uid="{68514612-A522-410C-A2C6-A3B97B323909}"/>
    <cellStyle name="Style 21 2 2" xfId="34811" xr:uid="{7826E82A-7EF2-446D-86A8-547F39A60233}"/>
    <cellStyle name="Style 21 2 2 10" xfId="34812" xr:uid="{338854C9-F28C-450B-8D3D-E2461868E8A7}"/>
    <cellStyle name="Style 21 2 2 10 2" xfId="34813" xr:uid="{480D5911-91C2-49E1-8A51-DA869C5BB3D8}"/>
    <cellStyle name="Style 21 2 2 11" xfId="34814" xr:uid="{A3866A9E-461F-4891-8CFB-EB9955F6C174}"/>
    <cellStyle name="Style 21 2 2 12" xfId="34815" xr:uid="{EF2B4DCC-C629-4B82-9CAD-A43BE094AF50}"/>
    <cellStyle name="Style 21 2 2 2" xfId="34816" xr:uid="{90A16616-8851-4E0A-8A13-0A0BA955365A}"/>
    <cellStyle name="Style 21 2 2 2 2" xfId="34817" xr:uid="{26954323-5AD0-4D9C-82F4-04E9A9E39421}"/>
    <cellStyle name="Style 21 2 2 2 2 2" xfId="34818" xr:uid="{13535024-8648-4601-A898-1DFB38F6E5E1}"/>
    <cellStyle name="Style 21 2 2 2 2 2 2" xfId="34819" xr:uid="{B6D54819-5113-4C31-9953-05A13EE0C0C6}"/>
    <cellStyle name="Style 21 2 2 2 2 3" xfId="34820" xr:uid="{9B5CFF06-501D-429B-B90D-E93686268357}"/>
    <cellStyle name="Style 21 2 2 2 2 4" xfId="34821" xr:uid="{5C4CD9CB-26EE-4C25-A046-100A77B487FC}"/>
    <cellStyle name="Style 21 2 2 2 3" xfId="34822" xr:uid="{189B3B71-CD19-4FFB-8D0C-05323965BE21}"/>
    <cellStyle name="Style 21 2 2 2 4" xfId="34823" xr:uid="{6D1792A4-68E5-435C-B8E3-10E19CE078D8}"/>
    <cellStyle name="Style 21 2 2 2 5" xfId="34824" xr:uid="{6540CCA9-EE08-42EF-A946-A4742E59D927}"/>
    <cellStyle name="Style 21 2 2 3" xfId="34825" xr:uid="{854F3CD0-872F-42A9-86E6-5628BE9E0125}"/>
    <cellStyle name="Style 21 2 2 3 2" xfId="34826" xr:uid="{6006BD0C-1698-4A9B-BC97-39F28F80CC86}"/>
    <cellStyle name="Style 21 2 2 3 2 2" xfId="34827" xr:uid="{B6FCEA69-EC8B-4B6E-9A03-D0385D2C99A8}"/>
    <cellStyle name="Style 21 2 2 3 2 3" xfId="34828" xr:uid="{3FE2027F-9C0F-4691-AB15-CBD028E50632}"/>
    <cellStyle name="Style 21 2 2 3 3" xfId="34829" xr:uid="{80BB7F9D-5B2C-4F73-A2F8-48538248E8BB}"/>
    <cellStyle name="Style 21 2 2 3 3 2" xfId="34830" xr:uid="{89DB597A-3333-4FED-A1C1-82F502D867C6}"/>
    <cellStyle name="Style 21 2 2 3 4" xfId="34831" xr:uid="{7745BAC1-3C99-4D31-B0F3-C414E4DE2094}"/>
    <cellStyle name="Style 21 2 2 3 4 2" xfId="34832" xr:uid="{05DF99BF-AE61-4ACB-9681-591724F2B8B7}"/>
    <cellStyle name="Style 21 2 2 3 5" xfId="34833" xr:uid="{C3DC44E1-D0D1-4CF0-BAE4-1F80799D0A58}"/>
    <cellStyle name="Style 21 2 2 3 6" xfId="34834" xr:uid="{41EC2266-2C39-4EB9-956E-282BE4D91413}"/>
    <cellStyle name="Style 21 2 2 4" xfId="34835" xr:uid="{4FEFC476-F74A-4A2C-A2B6-A40360D50FB5}"/>
    <cellStyle name="Style 21 2 2 4 2" xfId="34836" xr:uid="{3670D2E8-94F9-4A8F-A6D4-88C6B41DB6C2}"/>
    <cellStyle name="Style 21 2 2 4 2 2" xfId="34837" xr:uid="{DE7A2E0D-EDCB-4A21-AE84-C360189B8FA7}"/>
    <cellStyle name="Style 21 2 2 4 2 3" xfId="34838" xr:uid="{D9B54DE0-508A-43EB-BB91-CC3EA338ADF9}"/>
    <cellStyle name="Style 21 2 2 4 3" xfId="34839" xr:uid="{A4CEDAEE-A2CF-483A-999F-9D626691D097}"/>
    <cellStyle name="Style 21 2 2 4 4" xfId="34840" xr:uid="{394BAED3-305E-4D93-95DF-401E76F89DCE}"/>
    <cellStyle name="Style 21 2 2 5" xfId="34841" xr:uid="{064F5613-69D9-43BF-9298-4E19A499589F}"/>
    <cellStyle name="Style 21 2 2 5 2" xfId="34842" xr:uid="{C3E7FA91-6AA2-4881-9E5B-7272849F6E02}"/>
    <cellStyle name="Style 21 2 2 5 3" xfId="34843" xr:uid="{B36AE2BD-9F6A-492A-B833-22598AA6C508}"/>
    <cellStyle name="Style 21 2 2 5 4" xfId="34844" xr:uid="{F562AE47-D1A6-46C5-93EC-936A0D3B8787}"/>
    <cellStyle name="Style 21 2 2 6" xfId="34845" xr:uid="{9C2E0BCC-0A4D-4891-890F-BC5F6C5A767B}"/>
    <cellStyle name="Style 21 2 2 6 2" xfId="34846" xr:uid="{9336E301-E655-4822-AF07-E0E13AD06AB8}"/>
    <cellStyle name="Style 21 2 2 6 3" xfId="34847" xr:uid="{04846E93-DDA9-4B7C-B4F7-BCED9DDBC4D3}"/>
    <cellStyle name="Style 21 2 2 6 4" xfId="34848" xr:uid="{230BB24E-C943-441E-81C9-6C56BF8B2B8E}"/>
    <cellStyle name="Style 21 2 2 7" xfId="34849" xr:uid="{DDD81E6F-0B24-44DB-B9BE-85F2D61F3F01}"/>
    <cellStyle name="Style 21 2 2 7 2" xfId="34850" xr:uid="{3D66FE39-C750-40E4-B818-18EBF7ED45FF}"/>
    <cellStyle name="Style 21 2 2 7 3" xfId="34851" xr:uid="{191CA0F2-EA0D-4516-8DD9-A6C038055195}"/>
    <cellStyle name="Style 21 2 2 7 4" xfId="34852" xr:uid="{25B82834-9745-4B91-967D-D4C0CEA77849}"/>
    <cellStyle name="Style 21 2 2 8" xfId="34853" xr:uid="{56DA5AEB-D9F2-4A96-BDF5-A6A10CF60232}"/>
    <cellStyle name="Style 21 2 2 8 2" xfId="34854" xr:uid="{A5FE1DCA-C2CE-4A8C-9883-C6B03966A3B1}"/>
    <cellStyle name="Style 21 2 2 8 3" xfId="34855" xr:uid="{BB5DEC32-FDDD-4AA8-AA96-64BB12F30697}"/>
    <cellStyle name="Style 21 2 2 8 4" xfId="34856" xr:uid="{9F1D637E-D047-46B3-BDEE-7A679DC536DB}"/>
    <cellStyle name="Style 21 2 2 9" xfId="34857" xr:uid="{685477E7-A0BE-4205-A6D4-0772C9A1B49D}"/>
    <cellStyle name="Style 21 2 2 9 2" xfId="34858" xr:uid="{293BD29A-4A30-410F-93AA-5243DFE8B23A}"/>
    <cellStyle name="Style 21 2 2 9 3" xfId="34859" xr:uid="{02CADCAF-7637-40AD-8091-D36A77ED01EF}"/>
    <cellStyle name="Style 21 2 3" xfId="34860" xr:uid="{17020CA7-4CB7-42FB-B905-B4BB80442E31}"/>
    <cellStyle name="Style 21 2 3 10" xfId="34861" xr:uid="{C6A8AD66-C694-4634-B036-CC0310000A0C}"/>
    <cellStyle name="Style 21 2 3 10 2" xfId="34862" xr:uid="{E5F185BE-B85F-437C-9BC3-0A24A8205584}"/>
    <cellStyle name="Style 21 2 3 11" xfId="34863" xr:uid="{A0D9720B-BA1F-4395-A773-7F122F8F8191}"/>
    <cellStyle name="Style 21 2 3 12" xfId="34864" xr:uid="{DD2E7B65-51B2-426C-AAE5-07E63F5F1591}"/>
    <cellStyle name="Style 21 2 3 2" xfId="34865" xr:uid="{F66D20BE-302C-4F10-A4AB-C72AC695EF3E}"/>
    <cellStyle name="Style 21 2 3 2 2" xfId="34866" xr:uid="{0DCA7D6D-3FFD-4155-8505-63A8AB639EF0}"/>
    <cellStyle name="Style 21 2 3 2 2 2" xfId="34867" xr:uid="{D08988D5-BC63-4F33-8949-42570E8D0D2A}"/>
    <cellStyle name="Style 21 2 3 2 2 3" xfId="34868" xr:uid="{299A224D-7560-4772-8E30-8E94F3B42615}"/>
    <cellStyle name="Style 21 2 3 2 3" xfId="34869" xr:uid="{8405F3B3-363E-4DF2-B8B8-32D244F83C3A}"/>
    <cellStyle name="Style 21 2 3 2 4" xfId="34870" xr:uid="{8B838E62-B465-4D3A-87B5-DB9ED934CA1C}"/>
    <cellStyle name="Style 21 2 3 2 5" xfId="34871" xr:uid="{C0D7E4C5-B1EC-4F54-8C9C-BD36399FA8F8}"/>
    <cellStyle name="Style 21 2 3 3" xfId="34872" xr:uid="{07248C34-16E5-40A6-9E7D-2B12B3AF12E2}"/>
    <cellStyle name="Style 21 2 3 3 2" xfId="34873" xr:uid="{82A484C5-F571-4D9B-A34B-47AC8E1B48C1}"/>
    <cellStyle name="Style 21 2 3 3 3" xfId="34874" xr:uid="{17B4861D-88EA-4DF9-8DE3-28AA885AB9C3}"/>
    <cellStyle name="Style 21 2 3 3 4" xfId="34875" xr:uid="{27AE1E52-E5CF-4258-B57A-714B34E40126}"/>
    <cellStyle name="Style 21 2 3 4" xfId="34876" xr:uid="{A18D7C39-7E2D-4B13-B72E-5F1A1B9F840D}"/>
    <cellStyle name="Style 21 2 3 4 2" xfId="34877" xr:uid="{C9D8B4B8-FC86-46C4-A57E-DDECB5F22A0E}"/>
    <cellStyle name="Style 21 2 3 4 3" xfId="34878" xr:uid="{8C5394C1-2D33-4B57-861C-EFEB7B246C53}"/>
    <cellStyle name="Style 21 2 3 4 4" xfId="34879" xr:uid="{E1C7723E-5ABB-4A1C-8188-E7722D83D1B1}"/>
    <cellStyle name="Style 21 2 3 5" xfId="34880" xr:uid="{CA89137D-8F01-41A5-8CAE-525DCB9D4598}"/>
    <cellStyle name="Style 21 2 3 5 2" xfId="34881" xr:uid="{132501FD-D0EE-43B2-B0F4-203ED87126FB}"/>
    <cellStyle name="Style 21 2 3 5 3" xfId="34882" xr:uid="{C8A762CB-432D-44FF-9848-754063D55401}"/>
    <cellStyle name="Style 21 2 3 5 4" xfId="34883" xr:uid="{69FC3F01-2B7B-4FDB-90C9-0598CCFE852F}"/>
    <cellStyle name="Style 21 2 3 6" xfId="34884" xr:uid="{166A87D0-86BF-4934-8EE5-4922A4849A07}"/>
    <cellStyle name="Style 21 2 3 6 2" xfId="34885" xr:uid="{98916642-632C-4CDA-B463-E0ED40D407D5}"/>
    <cellStyle name="Style 21 2 3 6 3" xfId="34886" xr:uid="{1FCA105D-477D-412F-9C1F-9081AC718105}"/>
    <cellStyle name="Style 21 2 3 6 4" xfId="34887" xr:uid="{DEFF62BD-334D-4849-8B38-960A6AE403BF}"/>
    <cellStyle name="Style 21 2 3 7" xfId="34888" xr:uid="{5CF82599-4FF9-40BF-8A60-E923FAB040FE}"/>
    <cellStyle name="Style 21 2 3 7 2" xfId="34889" xr:uid="{33BE7B7D-920C-47C7-A290-BE6946696F69}"/>
    <cellStyle name="Style 21 2 3 7 3" xfId="34890" xr:uid="{42DA395B-4565-410A-83DF-B9D42BE48ED2}"/>
    <cellStyle name="Style 21 2 3 7 4" xfId="34891" xr:uid="{FF1B01ED-C03D-4E03-83A4-6D3749AB6034}"/>
    <cellStyle name="Style 21 2 3 8" xfId="34892" xr:uid="{CFB5347C-744C-454E-8D1F-7C050595A118}"/>
    <cellStyle name="Style 21 2 3 8 2" xfId="34893" xr:uid="{DE08E36E-F509-47A2-972D-E5317468FB6C}"/>
    <cellStyle name="Style 21 2 3 8 3" xfId="34894" xr:uid="{69390459-82BA-44EA-910A-15A23A0714A7}"/>
    <cellStyle name="Style 21 2 3 8 4" xfId="34895" xr:uid="{2942B4BA-EFA8-4DF0-9152-2068F5A81A75}"/>
    <cellStyle name="Style 21 2 3 9" xfId="34896" xr:uid="{1A0F2AF1-69C0-4418-B532-B02A60BFA934}"/>
    <cellStyle name="Style 21 2 3 9 2" xfId="34897" xr:uid="{3889211B-EDF8-44EE-B02A-35D7BD47A104}"/>
    <cellStyle name="Style 21 2 3 9 3" xfId="34898" xr:uid="{C59780EA-E10D-4631-B25F-DF1254A50A2B}"/>
    <cellStyle name="Style 21 2 4" xfId="34899" xr:uid="{7FAB5F36-CD0B-4768-83C4-B34C1D0144E3}"/>
    <cellStyle name="Style 21 2 4 2" xfId="34900" xr:uid="{FBEB36E3-6695-497B-BCB4-B7576F7811E3}"/>
    <cellStyle name="Style 21 2 4 2 2" xfId="34901" xr:uid="{67A33851-AA7B-40BA-8DD8-EBF5CD5142DA}"/>
    <cellStyle name="Style 21 2 4 2 2 2" xfId="34902" xr:uid="{84636787-9901-4A28-B0DF-B575EE17EA7E}"/>
    <cellStyle name="Style 21 2 4 2 3" xfId="34903" xr:uid="{B32A0C4D-A77D-4035-8AE2-598D03614B40}"/>
    <cellStyle name="Style 21 2 4 2 4" xfId="34904" xr:uid="{7634FD52-74D8-4EA9-BF36-E720D4643BA3}"/>
    <cellStyle name="Style 21 2 4 3" xfId="34905" xr:uid="{DE702811-B275-4DE1-86ED-9C60A58AC408}"/>
    <cellStyle name="Style 21 2 4 3 2" xfId="34906" xr:uid="{DC81E479-38DD-4AF6-AB29-EE1DE71AF5BF}"/>
    <cellStyle name="Style 21 2 4 3 3" xfId="34907" xr:uid="{233470C6-A3F8-4C0A-A3FF-2FCE394730A4}"/>
    <cellStyle name="Style 21 2 4 4" xfId="34908" xr:uid="{7D6ACEBD-4F9F-4EA2-AD22-C51381C5732C}"/>
    <cellStyle name="Style 21 2 4 4 2" xfId="34909" xr:uid="{E4EBEBB5-2CFB-430E-A60A-73A112132372}"/>
    <cellStyle name="Style 21 2 4 5" xfId="34910" xr:uid="{6FEE59C5-8C45-4904-8E22-516C724172FB}"/>
    <cellStyle name="Style 21 2 4 5 2" xfId="34911" xr:uid="{8611A22D-B174-4A11-9F13-19CC88DBA97C}"/>
    <cellStyle name="Style 21 2 4 6" xfId="34912" xr:uid="{8641C763-490B-403B-9F39-E34FEC96DF53}"/>
    <cellStyle name="Style 21 2 5" xfId="34913" xr:uid="{16C831BB-BF57-4C6B-B43E-522D05308A8E}"/>
    <cellStyle name="Style 21 2 5 2" xfId="34914" xr:uid="{339209A1-260B-4E54-81DA-20D37DB483CF}"/>
    <cellStyle name="Style 21 2 5 2 2" xfId="34915" xr:uid="{FD69164D-4A8D-4B44-9F85-9A1EAD4039A3}"/>
    <cellStyle name="Style 21 2 5 2 3" xfId="34916" xr:uid="{EDCA3EC6-A3F3-4178-AB03-6EFDB760AF77}"/>
    <cellStyle name="Style 21 2 5 3" xfId="34917" xr:uid="{BE00E37C-F812-42C4-8E38-584D1A6C4F12}"/>
    <cellStyle name="Style 21 2 5 4" xfId="34918" xr:uid="{39F31E5F-F485-4A0D-B773-664AAAB299B4}"/>
    <cellStyle name="Style 21 2 5 5" xfId="34919" xr:uid="{FB8795AD-AC51-4BCF-95CF-B86462F875B5}"/>
    <cellStyle name="Style 21 2 6" xfId="34920" xr:uid="{28BF4586-3CC1-42F9-A912-5971218E0B48}"/>
    <cellStyle name="Style 21 2 6 2" xfId="34921" xr:uid="{D7664B75-34EB-4B30-9B00-30BA995513D6}"/>
    <cellStyle name="Style 21 2 6 2 2" xfId="34922" xr:uid="{9816F259-4413-4F1D-8898-3847F97A59CB}"/>
    <cellStyle name="Style 21 2 6 2 3" xfId="34923" xr:uid="{3BBA06FF-37F7-4BFD-BD67-8C277B3669CF}"/>
    <cellStyle name="Style 21 2 6 3" xfId="34924" xr:uid="{768FC5DE-73D1-4FD1-B263-552934D065F4}"/>
    <cellStyle name="Style 21 2 6 4" xfId="34925" xr:uid="{10A0082B-B078-441C-B39A-5E57F2624B93}"/>
    <cellStyle name="Style 21 2 7" xfId="34926" xr:uid="{A2A2A8AD-625C-4B74-B2BD-F6B3C5B03FF4}"/>
    <cellStyle name="Style 21 2 7 2" xfId="34927" xr:uid="{EA0F8279-2C83-4198-9C64-5E1580A9429D}"/>
    <cellStyle name="Style 21 2 7 2 2" xfId="34928" xr:uid="{17960055-47FC-43B5-8490-2960F3438D33}"/>
    <cellStyle name="Style 21 2 7 2 3" xfId="34929" xr:uid="{D4DCB53B-129A-4BDA-8970-F5A1CF014907}"/>
    <cellStyle name="Style 21 2 7 3" xfId="34930" xr:uid="{C010A410-DBBA-4216-9657-E7EF208096F5}"/>
    <cellStyle name="Style 21 2 7 4" xfId="34931" xr:uid="{BBB02B24-8E14-4DFE-BD82-DF7FE83208C8}"/>
    <cellStyle name="Style 21 2 8" xfId="34932" xr:uid="{70871640-B98F-4061-B00B-2C64CF721F8A}"/>
    <cellStyle name="Style 21 2 8 2" xfId="34933" xr:uid="{AD6A16F4-22BF-4806-9F64-CECF23130D41}"/>
    <cellStyle name="Style 21 2 8 3" xfId="34934" xr:uid="{A79D593E-F4ED-44CA-B389-DE2DA5BE5267}"/>
    <cellStyle name="Style 21 2 8 4" xfId="34935" xr:uid="{ACFD66B4-4C95-4DE3-98D9-686814C6DB8F}"/>
    <cellStyle name="Style 21 2 9" xfId="34936" xr:uid="{D0F7CF36-D6AE-46BF-85FE-A491E88DB590}"/>
    <cellStyle name="Style 21 2 9 2" xfId="34937" xr:uid="{A27CED99-952D-4E86-8893-3387AEFA70E0}"/>
    <cellStyle name="Style 21 2 9 3" xfId="34938" xr:uid="{7F1F3CD6-8F2C-4EFE-818A-BAB06D6615F6}"/>
    <cellStyle name="Style 21 2 9 4" xfId="34939" xr:uid="{68E76796-B4C0-446F-8661-A832F49ECE09}"/>
    <cellStyle name="Style 21 3" xfId="34940" xr:uid="{C83E1004-729C-4B1B-983D-8ADD2F2F81EE}"/>
    <cellStyle name="Style 21 3 10" xfId="34941" xr:uid="{F25E50AD-F975-4210-BC1C-8120F979C270}"/>
    <cellStyle name="Style 21 3 10 2" xfId="34942" xr:uid="{7270252B-EE80-4B7D-AC35-014C34594C86}"/>
    <cellStyle name="Style 21 3 11" xfId="34943" xr:uid="{7D1DAAD6-B7F1-4910-A3E7-0850D802D67E}"/>
    <cellStyle name="Style 21 3 12" xfId="34944" xr:uid="{79FF0FF3-2BDB-4CA3-B6E8-E9CB946494A3}"/>
    <cellStyle name="Style 21 3 2" xfId="34945" xr:uid="{347EFC23-8DF2-4240-89DD-ACE86FE18BF4}"/>
    <cellStyle name="Style 21 3 2 2" xfId="34946" xr:uid="{1689FE68-06D3-46D9-B16C-DBC80B812FC0}"/>
    <cellStyle name="Style 21 3 2 2 2" xfId="34947" xr:uid="{C2576EE8-D17A-4058-BEDB-181DA1571EF2}"/>
    <cellStyle name="Style 21 3 2 2 2 2" xfId="34948" xr:uid="{E5DFE267-59FB-4861-B06D-F97D5F5EF7D1}"/>
    <cellStyle name="Style 21 3 2 2 3" xfId="34949" xr:uid="{D647511E-9AFD-4241-B38F-CCCAEB6708B9}"/>
    <cellStyle name="Style 21 3 2 2 4" xfId="34950" xr:uid="{A902A89A-998F-4EE2-BC27-516B1F1C02F4}"/>
    <cellStyle name="Style 21 3 2 3" xfId="34951" xr:uid="{833F897D-E222-41C7-A034-ECBA28DD8A92}"/>
    <cellStyle name="Style 21 3 2 4" xfId="34952" xr:uid="{C950CD6A-18E5-4E62-804E-E72AB827C46E}"/>
    <cellStyle name="Style 21 3 2 5" xfId="34953" xr:uid="{065C4B82-EB8C-4EFB-AF46-00C26E85C83B}"/>
    <cellStyle name="Style 21 3 3" xfId="34954" xr:uid="{BB19FF0C-122E-43C6-ABBD-DD2E8FE4535F}"/>
    <cellStyle name="Style 21 3 3 2" xfId="34955" xr:uid="{3DBE69D9-0BAE-45F5-BDC6-3810E0F73711}"/>
    <cellStyle name="Style 21 3 3 2 2" xfId="34956" xr:uid="{694D93EE-57B1-4BCE-8EA8-B018E523A67C}"/>
    <cellStyle name="Style 21 3 3 2 3" xfId="34957" xr:uid="{D33C43FD-842F-44AA-9880-97EBF4271AB8}"/>
    <cellStyle name="Style 21 3 3 3" xfId="34958" xr:uid="{70D996E4-BE65-4DC0-8478-E2AD23AD54C7}"/>
    <cellStyle name="Style 21 3 3 3 2" xfId="34959" xr:uid="{10986FC1-718A-46B8-A89F-F492D86F81A0}"/>
    <cellStyle name="Style 21 3 3 4" xfId="34960" xr:uid="{4693EB22-E39C-4FC1-A6A4-6E2A2E5F4C75}"/>
    <cellStyle name="Style 21 3 3 4 2" xfId="34961" xr:uid="{8190C17E-4AB3-4792-8DB1-F36E9DA032C7}"/>
    <cellStyle name="Style 21 3 3 5" xfId="34962" xr:uid="{542BE72D-6ED2-4C6A-B2F8-A924EECF2C18}"/>
    <cellStyle name="Style 21 3 3 6" xfId="34963" xr:uid="{9A620C30-352F-4307-8D16-805F24C7A867}"/>
    <cellStyle name="Style 21 3 4" xfId="34964" xr:uid="{1552AE6A-5D6C-4AAB-A658-7F772913561E}"/>
    <cellStyle name="Style 21 3 4 2" xfId="34965" xr:uid="{3473F39F-5D02-4947-9F64-3DB3F86E01F4}"/>
    <cellStyle name="Style 21 3 4 2 2" xfId="34966" xr:uid="{A4725921-6DA3-4500-9277-8242B02B5B4B}"/>
    <cellStyle name="Style 21 3 4 2 3" xfId="34967" xr:uid="{EBEDAFCA-A4B5-4F1E-963B-13A570CC5271}"/>
    <cellStyle name="Style 21 3 4 3" xfId="34968" xr:uid="{114E93B2-E520-4F99-BB6A-6AB7AC797C85}"/>
    <cellStyle name="Style 21 3 4 4" xfId="34969" xr:uid="{8278F120-E23F-4178-B1F3-B36EF50C1409}"/>
    <cellStyle name="Style 21 3 5" xfId="34970" xr:uid="{89980F9D-EC05-4737-A000-16BB8E1F1AAF}"/>
    <cellStyle name="Style 21 3 5 2" xfId="34971" xr:uid="{5EF6BDCC-8247-41C2-AE9C-D34C54214812}"/>
    <cellStyle name="Style 21 3 5 3" xfId="34972" xr:uid="{E3771EFA-E519-4A4C-B2B3-9A0F8C6D2E64}"/>
    <cellStyle name="Style 21 3 5 4" xfId="34973" xr:uid="{B12517D7-CD43-4F40-81BE-F2660B679DAF}"/>
    <cellStyle name="Style 21 3 6" xfId="34974" xr:uid="{2EA679DF-FB1E-42CE-BD20-473B68CAE162}"/>
    <cellStyle name="Style 21 3 6 2" xfId="34975" xr:uid="{CD29234B-3179-46B5-93C2-E58D17A43147}"/>
    <cellStyle name="Style 21 3 6 3" xfId="34976" xr:uid="{C26F8FA4-68AF-4B4F-99AA-72750173EA02}"/>
    <cellStyle name="Style 21 3 6 4" xfId="34977" xr:uid="{4F1DBBFE-6DB0-4B01-9F67-E630161DBA75}"/>
    <cellStyle name="Style 21 3 7" xfId="34978" xr:uid="{611FBDBE-E297-4C45-AD5E-8BDF800E057B}"/>
    <cellStyle name="Style 21 3 7 2" xfId="34979" xr:uid="{AF7F53BF-D524-48F3-BF3E-A42BA8AA6A2B}"/>
    <cellStyle name="Style 21 3 7 3" xfId="34980" xr:uid="{4B8C1722-AA1A-4F9B-8E95-DEC676B8486F}"/>
    <cellStyle name="Style 21 3 7 4" xfId="34981" xr:uid="{1E736D84-793A-4F2B-BCD8-F07B83A51BC7}"/>
    <cellStyle name="Style 21 3 8" xfId="34982" xr:uid="{FC6EE809-3775-4304-9C23-61A2B62D9BA4}"/>
    <cellStyle name="Style 21 3 8 2" xfId="34983" xr:uid="{E69FBDDD-DE3E-4867-8F51-373CBE1C7FE9}"/>
    <cellStyle name="Style 21 3 8 3" xfId="34984" xr:uid="{F47AA36F-C6C0-45DC-985B-F9300391B346}"/>
    <cellStyle name="Style 21 3 8 4" xfId="34985" xr:uid="{2A06D4E2-B504-4D13-B343-3D55CD9EC207}"/>
    <cellStyle name="Style 21 3 9" xfId="34986" xr:uid="{7C9028E7-0520-401B-8925-21D2C1C64EC8}"/>
    <cellStyle name="Style 21 3 9 2" xfId="34987" xr:uid="{F427FCC8-BC17-4D87-A0D9-A7271D266AA1}"/>
    <cellStyle name="Style 21 3 9 3" xfId="34988" xr:uid="{CDB5CB6A-419C-42A7-8427-6A5A2CBD8679}"/>
    <cellStyle name="Style 21 4" xfId="34989" xr:uid="{401C5DB1-98D4-424A-9A85-478D1A97E76D}"/>
    <cellStyle name="Style 21 4 10" xfId="34990" xr:uid="{94968732-3346-463E-8E61-AFB7F48018FE}"/>
    <cellStyle name="Style 21 4 10 2" xfId="34991" xr:uid="{0739C131-6A3B-4F27-94E8-7ADE62C8D7D8}"/>
    <cellStyle name="Style 21 4 11" xfId="34992" xr:uid="{95724121-7F57-48BC-8545-FC9873FDBF59}"/>
    <cellStyle name="Style 21 4 12" xfId="34993" xr:uid="{1B695636-A5EA-4B8E-B7AD-67DD5F2CE6C9}"/>
    <cellStyle name="Style 21 4 2" xfId="34994" xr:uid="{2055E99B-9C1D-4242-A5B9-D053FBAAB00A}"/>
    <cellStyle name="Style 21 4 2 2" xfId="34995" xr:uid="{75360FE6-1516-4E8F-88EE-A1889918D2F5}"/>
    <cellStyle name="Style 21 4 2 2 2" xfId="34996" xr:uid="{79969AAA-04D7-44B2-B1B5-B00B750F975F}"/>
    <cellStyle name="Style 21 4 2 2 3" xfId="34997" xr:uid="{6DFA430B-9748-407F-8BE6-F2DDE3D04903}"/>
    <cellStyle name="Style 21 4 2 3" xfId="34998" xr:uid="{489440D1-0A86-429B-B94E-3D8748DC286F}"/>
    <cellStyle name="Style 21 4 2 4" xfId="34999" xr:uid="{52CAF138-0166-4830-A060-1DE67DCCA75D}"/>
    <cellStyle name="Style 21 4 2 5" xfId="35000" xr:uid="{FC406A2B-5650-4E74-87C5-D98057819435}"/>
    <cellStyle name="Style 21 4 3" xfId="35001" xr:uid="{F4B9F2C6-1704-4ABD-AA7F-2EB090BAB136}"/>
    <cellStyle name="Style 21 4 3 2" xfId="35002" xr:uid="{4322CAC7-F938-44A9-BAB3-4C43D32F1F1F}"/>
    <cellStyle name="Style 21 4 3 3" xfId="35003" xr:uid="{F113DCEB-6B42-44CE-8859-1E2EC36955A0}"/>
    <cellStyle name="Style 21 4 3 4" xfId="35004" xr:uid="{2661CDD4-5123-4066-8FDE-4611BCCDC1F6}"/>
    <cellStyle name="Style 21 4 4" xfId="35005" xr:uid="{5C715FF3-03C2-4304-8EF7-4BDFE94BFF3D}"/>
    <cellStyle name="Style 21 4 4 2" xfId="35006" xr:uid="{0A14C52C-9298-4886-B279-47886EA95222}"/>
    <cellStyle name="Style 21 4 4 3" xfId="35007" xr:uid="{234CA2DF-E0C7-4EEE-9732-4A17A1CF1EAB}"/>
    <cellStyle name="Style 21 4 4 4" xfId="35008" xr:uid="{8BD1C666-0C25-473F-927E-943C60AD2C2A}"/>
    <cellStyle name="Style 21 4 5" xfId="35009" xr:uid="{183E48C8-D0C6-4EFF-999C-91156F2F4928}"/>
    <cellStyle name="Style 21 4 5 2" xfId="35010" xr:uid="{24FF3292-87FE-418A-801C-94F6808F4929}"/>
    <cellStyle name="Style 21 4 5 3" xfId="35011" xr:uid="{0837A1F0-03D7-4FC8-A7A9-9D9B6058F6EA}"/>
    <cellStyle name="Style 21 4 5 4" xfId="35012" xr:uid="{436A700C-19F0-4FF5-8CE0-D7451CB97B3B}"/>
    <cellStyle name="Style 21 4 6" xfId="35013" xr:uid="{907610CC-61A5-4C8D-BD3D-F4345A5606AE}"/>
    <cellStyle name="Style 21 4 6 2" xfId="35014" xr:uid="{B5691BB3-B46E-41AD-9503-B4653A1E7F9E}"/>
    <cellStyle name="Style 21 4 6 3" xfId="35015" xr:uid="{DF52EE15-4840-4B5F-A547-572E1FCB3304}"/>
    <cellStyle name="Style 21 4 6 4" xfId="35016" xr:uid="{01AAE71A-B8E1-4C84-B36C-DCBBFDDB521D}"/>
    <cellStyle name="Style 21 4 7" xfId="35017" xr:uid="{134B9DA3-2DB0-4057-B387-AA4BEC9BDA5E}"/>
    <cellStyle name="Style 21 4 7 2" xfId="35018" xr:uid="{FEA7A55D-4BB4-415B-BBB7-02BEBD773FBE}"/>
    <cellStyle name="Style 21 4 7 3" xfId="35019" xr:uid="{E26A531E-0605-40B8-BFC8-826BE8A4EDEC}"/>
    <cellStyle name="Style 21 4 7 4" xfId="35020" xr:uid="{6D4D241B-0C1D-49EE-A25C-EC7F8E667311}"/>
    <cellStyle name="Style 21 4 8" xfId="35021" xr:uid="{FE6936F7-119C-4E26-B544-5F239D617E2D}"/>
    <cellStyle name="Style 21 4 8 2" xfId="35022" xr:uid="{DECED826-CFCC-4F10-80B9-98FEB68E711D}"/>
    <cellStyle name="Style 21 4 8 3" xfId="35023" xr:uid="{AFD4F37E-7F2A-4833-9183-4C8B454FABCE}"/>
    <cellStyle name="Style 21 4 8 4" xfId="35024" xr:uid="{F0D0CABA-D1A4-44FE-B9EA-A84C48CAA054}"/>
    <cellStyle name="Style 21 4 9" xfId="35025" xr:uid="{0CDE7878-6F4C-4ACE-A998-F6730A66FB8E}"/>
    <cellStyle name="Style 21 4 9 2" xfId="35026" xr:uid="{B313049A-7962-4494-AEB0-11D2172E55BB}"/>
    <cellStyle name="Style 21 4 9 3" xfId="35027" xr:uid="{D5094CA9-04D4-451E-ACA3-BAD84ADCBEDA}"/>
    <cellStyle name="Style 21 5" xfId="35028" xr:uid="{9F1370EA-B9BB-43D7-83DA-97EB901EC431}"/>
    <cellStyle name="Style 21 5 2" xfId="35029" xr:uid="{30CF1A0E-B64F-44B3-932B-FBD2269375B3}"/>
    <cellStyle name="Style 21 5 2 2" xfId="35030" xr:uid="{1D68F296-7EA9-4E10-A034-2CDD523C52AB}"/>
    <cellStyle name="Style 21 5 2 2 2" xfId="35031" xr:uid="{9E87B9C8-AD35-4602-8701-06F7D76B2B78}"/>
    <cellStyle name="Style 21 5 2 3" xfId="35032" xr:uid="{809FD157-84B7-4E71-A1F0-133DD6A3C0A8}"/>
    <cellStyle name="Style 21 5 2 4" xfId="35033" xr:uid="{894829F7-8565-4B5F-BC62-5F58D6D949FD}"/>
    <cellStyle name="Style 21 5 3" xfId="35034" xr:uid="{BBF87607-A87D-4144-85B2-6A30C600C403}"/>
    <cellStyle name="Style 21 5 3 2" xfId="35035" xr:uid="{93EC3868-C56D-4F19-ADF4-117DC746DE4F}"/>
    <cellStyle name="Style 21 5 3 3" xfId="35036" xr:uid="{F92E7701-27E4-4054-AE3D-6D4EEDB0A4F7}"/>
    <cellStyle name="Style 21 5 4" xfId="35037" xr:uid="{4BF37692-5D7D-4250-833B-8C2E9D621CE7}"/>
    <cellStyle name="Style 21 5 4 2" xfId="35038" xr:uid="{6F4612A8-8D62-46DD-8BD9-1F7BD28CB228}"/>
    <cellStyle name="Style 21 5 5" xfId="35039" xr:uid="{2862A1A5-DD1A-45B0-A8D0-1B46E7C3A777}"/>
    <cellStyle name="Style 21 5 5 2" xfId="35040" xr:uid="{2538EAE7-CC12-4487-A641-8FF1BC2510FA}"/>
    <cellStyle name="Style 21 5 6" xfId="35041" xr:uid="{4A120267-B2E6-4BA7-A9F1-F720C660F378}"/>
    <cellStyle name="Style 21 6" xfId="35042" xr:uid="{D6BFFF65-BECF-4EEA-A2E1-B6B0FEAC5793}"/>
    <cellStyle name="Style 21 6 2" xfId="35043" xr:uid="{36688090-8245-4CC3-BA72-5BE6681F5303}"/>
    <cellStyle name="Style 21 6 2 2" xfId="35044" xr:uid="{E5D1CC46-EBA7-415A-823C-ADACBB90B2CC}"/>
    <cellStyle name="Style 21 6 2 3" xfId="35045" xr:uid="{49230E70-67C6-4D0D-A060-E324AEE25D82}"/>
    <cellStyle name="Style 21 6 3" xfId="35046" xr:uid="{52AF84C8-5FDF-464E-9F59-2A9269B9E47F}"/>
    <cellStyle name="Style 21 6 4" xfId="35047" xr:uid="{6B2B4F08-2259-4335-BEC7-99014F001AAD}"/>
    <cellStyle name="Style 21 6 5" xfId="35048" xr:uid="{3D3C0D26-7D77-4AD2-9FAA-99052FAF3B51}"/>
    <cellStyle name="Style 21 7" xfId="35049" xr:uid="{0CC235E5-10B5-425C-9F66-7483B82A8F83}"/>
    <cellStyle name="Style 21 7 2" xfId="35050" xr:uid="{1AAE8111-0199-4C0F-9054-B1B71919B43A}"/>
    <cellStyle name="Style 21 7 2 2" xfId="35051" xr:uid="{91F46460-680A-46D8-BDB5-5210B328C1FC}"/>
    <cellStyle name="Style 21 7 2 3" xfId="35052" xr:uid="{E7724F70-8069-4DAC-8F3B-C9D9C0988461}"/>
    <cellStyle name="Style 21 7 3" xfId="35053" xr:uid="{BCA15A7A-E5EE-4DE7-826D-BBC48DE74EAB}"/>
    <cellStyle name="Style 21 7 4" xfId="35054" xr:uid="{10A9FF41-5A9A-4161-A36B-FC9E8E2B483B}"/>
    <cellStyle name="Style 21 8" xfId="35055" xr:uid="{FD0A2B0D-B659-4D21-B8E6-599B031ACB62}"/>
    <cellStyle name="Style 21 8 2" xfId="35056" xr:uid="{84DC2ED4-7B54-4FBB-8349-3A17518C8705}"/>
    <cellStyle name="Style 21 8 2 2" xfId="35057" xr:uid="{97BDC8BB-CB21-47B7-A8EF-F06B3654DA01}"/>
    <cellStyle name="Style 21 8 2 3" xfId="35058" xr:uid="{74BA7825-9021-4D69-81CE-6A3EBE4741FF}"/>
    <cellStyle name="Style 21 8 3" xfId="35059" xr:uid="{B3642482-4A3A-4145-B669-EF1977E7AB93}"/>
    <cellStyle name="Style 21 8 4" xfId="35060" xr:uid="{1DD2D4A1-35D0-4BA9-A449-857DE5B55903}"/>
    <cellStyle name="Style 21 9" xfId="35061" xr:uid="{72748F98-5E21-4D3C-B673-1842E37C80C4}"/>
    <cellStyle name="Style 21 9 2" xfId="35062" xr:uid="{5B6F38D7-981E-48C4-87AB-8E68E19927A9}"/>
    <cellStyle name="Style 21 9 3" xfId="35063" xr:uid="{3E69E562-9A6E-4090-B3F6-CB0C64CF670A}"/>
    <cellStyle name="Style 21 9 4" xfId="35064" xr:uid="{EED1B227-F836-49F3-B66D-B4032E4BD0A9}"/>
    <cellStyle name="Style 22" xfId="35065" xr:uid="{CC1FBE76-D2FE-4B11-9CF9-2299F640A8E2}"/>
    <cellStyle name="Style 22 10" xfId="35066" xr:uid="{3F6A7EAD-DFEB-459F-92E6-66F2AFB5D000}"/>
    <cellStyle name="Style 22 10 2" xfId="35067" xr:uid="{B58732D0-EFF0-4266-ABB5-DA7F33459A18}"/>
    <cellStyle name="Style 22 10 3" xfId="35068" xr:uid="{5584CBA7-1E22-4628-A2AF-4FA5F540C8B6}"/>
    <cellStyle name="Style 22 10 4" xfId="35069" xr:uid="{11C6466B-A004-4B0D-8012-D5026C9408DC}"/>
    <cellStyle name="Style 22 11" xfId="35070" xr:uid="{6D0ED4C8-F817-4AF9-B50C-869F37D7C6CE}"/>
    <cellStyle name="Style 22 11 2" xfId="35071" xr:uid="{0531D909-56B4-4B0E-882E-61331C8AEDDB}"/>
    <cellStyle name="Style 22 11 3" xfId="35072" xr:uid="{F9560341-DE23-4006-8EA6-CC631A0A1873}"/>
    <cellStyle name="Style 22 12" xfId="35073" xr:uid="{AF591095-02D4-4A47-A950-8654F71874F7}"/>
    <cellStyle name="Style 22 12 2" xfId="35074" xr:uid="{D0C6ACCE-2CC7-4BCF-A2DE-DB34E782335B}"/>
    <cellStyle name="Style 22 13" xfId="35075" xr:uid="{C84BABF1-1E37-4024-A0AB-DB3061959724}"/>
    <cellStyle name="Style 22 14" xfId="35076" xr:uid="{74DD4AF7-D72D-4564-8B96-C5403DACA49F}"/>
    <cellStyle name="Style 22 2" xfId="35077" xr:uid="{CC0E588A-C70E-427B-8565-1AD64DDE3930}"/>
    <cellStyle name="Style 22 2 10" xfId="35078" xr:uid="{8E7DBAA1-2A26-433B-8AAF-8D096B97A1AF}"/>
    <cellStyle name="Style 22 2 10 2" xfId="35079" xr:uid="{EC165266-83BE-43B8-BE1A-8CAD51FCE5C9}"/>
    <cellStyle name="Style 22 2 11" xfId="35080" xr:uid="{0AC19AB7-8CF3-4499-9502-7EB2407AA497}"/>
    <cellStyle name="Style 22 2 12" xfId="35081" xr:uid="{B870956E-B8D2-4A62-A4A0-6BC56AABB3A8}"/>
    <cellStyle name="Style 22 2 2" xfId="35082" xr:uid="{81BCCC35-D08D-4383-B4F5-1713CB93E50B}"/>
    <cellStyle name="Style 22 2 2 2" xfId="35083" xr:uid="{9199BB3E-41E7-49DB-88C6-97067F41DFDC}"/>
    <cellStyle name="Style 22 2 2 2 2" xfId="35084" xr:uid="{A89802CA-713E-45A6-AEFE-8A226D965635}"/>
    <cellStyle name="Style 22 2 2 2 2 2" xfId="35085" xr:uid="{CF7FCAD9-1838-49DB-B6B4-16F95AD16A19}"/>
    <cellStyle name="Style 22 2 2 2 3" xfId="35086" xr:uid="{AFC8FD55-9E1E-4B17-8BA4-3CCA5CAD94D7}"/>
    <cellStyle name="Style 22 2 2 2 4" xfId="35087" xr:uid="{866ADE04-DA59-4F1A-9042-2B2E6D57AAA3}"/>
    <cellStyle name="Style 22 2 2 3" xfId="35088" xr:uid="{FD10D8AF-B844-4B82-B3CA-112F1E48889E}"/>
    <cellStyle name="Style 22 2 2 4" xfId="35089" xr:uid="{5BE13971-9576-469D-B74B-838C6DA4ABEE}"/>
    <cellStyle name="Style 22 2 2 5" xfId="35090" xr:uid="{FBA959C7-D32E-4E39-8663-8CBC832195E7}"/>
    <cellStyle name="Style 22 2 3" xfId="35091" xr:uid="{FBB10500-F13F-4ABE-BB66-21221D8E5A18}"/>
    <cellStyle name="Style 22 2 3 2" xfId="35092" xr:uid="{304B941F-07BA-4223-82AD-EFF772A2B967}"/>
    <cellStyle name="Style 22 2 3 2 2" xfId="35093" xr:uid="{61CAE99A-F81E-468F-9AC4-DD8FF4B1D8AA}"/>
    <cellStyle name="Style 22 2 3 2 3" xfId="35094" xr:uid="{9A5F8EE6-37EE-4033-A587-EC993A4BDD06}"/>
    <cellStyle name="Style 22 2 3 3" xfId="35095" xr:uid="{E5311C14-235C-42A6-A9A0-7B4C77AED19C}"/>
    <cellStyle name="Style 22 2 3 3 2" xfId="35096" xr:uid="{6B30F750-F1E2-423F-9400-4771C56B3234}"/>
    <cellStyle name="Style 22 2 3 4" xfId="35097" xr:uid="{06D8414B-847D-42B4-A9E5-5D3F1D4F5912}"/>
    <cellStyle name="Style 22 2 3 4 2" xfId="35098" xr:uid="{6AFA5719-CB3C-4EC6-8272-754A34376CB4}"/>
    <cellStyle name="Style 22 2 3 5" xfId="35099" xr:uid="{788B6A6C-A66A-49CA-A289-2A44D976F8FE}"/>
    <cellStyle name="Style 22 2 3 6" xfId="35100" xr:uid="{0B56008C-4EC3-4FE0-9FC9-297D1C855092}"/>
    <cellStyle name="Style 22 2 4" xfId="35101" xr:uid="{999F9AFF-98A1-42D7-A14D-8399C1526712}"/>
    <cellStyle name="Style 22 2 4 2" xfId="35102" xr:uid="{7935CA48-9020-426B-95B3-2F3BE16D0A99}"/>
    <cellStyle name="Style 22 2 4 2 2" xfId="35103" xr:uid="{1C998679-1131-407D-BAA6-DBB29411C0C3}"/>
    <cellStyle name="Style 22 2 4 2 3" xfId="35104" xr:uid="{CB2B2982-7C3A-43B3-A7FF-62392745B785}"/>
    <cellStyle name="Style 22 2 4 3" xfId="35105" xr:uid="{90191247-DF6C-4165-9894-0C884B512D9D}"/>
    <cellStyle name="Style 22 2 4 4" xfId="35106" xr:uid="{DAEEFB29-02AD-4A60-9FE3-07B4E967AE0C}"/>
    <cellStyle name="Style 22 2 5" xfId="35107" xr:uid="{3CE1B0E9-6527-4F46-85C1-43B63613A617}"/>
    <cellStyle name="Style 22 2 5 2" xfId="35108" xr:uid="{2A91C4C7-6C28-433D-B3C8-199AA311F3B4}"/>
    <cellStyle name="Style 22 2 5 3" xfId="35109" xr:uid="{63FEB3D2-29A2-4F87-BDE9-EF0F32CA31F9}"/>
    <cellStyle name="Style 22 2 5 4" xfId="35110" xr:uid="{6F3D05F1-99FC-481B-A9FF-7961931679C4}"/>
    <cellStyle name="Style 22 2 6" xfId="35111" xr:uid="{8862C0B2-572D-4EAB-AF59-0E3727247FEB}"/>
    <cellStyle name="Style 22 2 6 2" xfId="35112" xr:uid="{84E4D424-A192-4048-8A48-100670E57DA1}"/>
    <cellStyle name="Style 22 2 6 3" xfId="35113" xr:uid="{75B66B7B-C90F-49B6-9C42-80CF2F137D41}"/>
    <cellStyle name="Style 22 2 6 4" xfId="35114" xr:uid="{E1F16CAB-406D-4EB9-94B7-9FB0FC883A46}"/>
    <cellStyle name="Style 22 2 7" xfId="35115" xr:uid="{6F9E7830-B2FD-49DF-8E02-6EB3F5517258}"/>
    <cellStyle name="Style 22 2 7 2" xfId="35116" xr:uid="{33E3FCC2-7128-4C78-8121-26F030E62346}"/>
    <cellStyle name="Style 22 2 7 3" xfId="35117" xr:uid="{F47467DA-235A-44F1-A2CB-E35AF2945224}"/>
    <cellStyle name="Style 22 2 7 4" xfId="35118" xr:uid="{885BCA76-8617-483E-8AB8-B55FB0AE9774}"/>
    <cellStyle name="Style 22 2 8" xfId="35119" xr:uid="{6310A37C-444F-43A6-A291-F1E5E3124BE9}"/>
    <cellStyle name="Style 22 2 8 2" xfId="35120" xr:uid="{E2EB4EDA-0558-4037-A975-3E33E7003EA6}"/>
    <cellStyle name="Style 22 2 8 3" xfId="35121" xr:uid="{C65587AC-8A5D-43F9-BF99-6435FC44D690}"/>
    <cellStyle name="Style 22 2 8 4" xfId="35122" xr:uid="{C540A88D-7065-4C40-9E08-17846257B59C}"/>
    <cellStyle name="Style 22 2 9" xfId="35123" xr:uid="{304A6582-2EDD-4638-8CD2-EB801B2D7EFE}"/>
    <cellStyle name="Style 22 2 9 2" xfId="35124" xr:uid="{632265EA-2059-40E4-B9A4-F9EC9728F474}"/>
    <cellStyle name="Style 22 2 9 3" xfId="35125" xr:uid="{7390B672-AD88-4F38-9295-DC7C63BB499F}"/>
    <cellStyle name="Style 22 3" xfId="35126" xr:uid="{545E1F3E-ABCF-4580-AC87-A131C8A5E0C4}"/>
    <cellStyle name="Style 22 3 10" xfId="35127" xr:uid="{379C011E-537F-411F-8869-523D0D1C128E}"/>
    <cellStyle name="Style 22 3 10 2" xfId="35128" xr:uid="{5566AC6A-EA8B-4EC0-83B0-D4028E4EF228}"/>
    <cellStyle name="Style 22 3 11" xfId="35129" xr:uid="{298244F7-7461-46AF-BA8D-9181214B0F90}"/>
    <cellStyle name="Style 22 3 12" xfId="35130" xr:uid="{92CD2016-6FD0-4F71-A422-8EA3CE4A2D5C}"/>
    <cellStyle name="Style 22 3 2" xfId="35131" xr:uid="{29FD3F2F-FB78-4784-A613-AE27A5916734}"/>
    <cellStyle name="Style 22 3 2 2" xfId="35132" xr:uid="{5F45C6EB-5C80-4031-B9B3-8F53C1A290C1}"/>
    <cellStyle name="Style 22 3 2 2 2" xfId="35133" xr:uid="{6A4E6B83-9A87-49EA-9553-881B487A08A7}"/>
    <cellStyle name="Style 22 3 2 2 3" xfId="35134" xr:uid="{EF1F9350-C3BF-47D8-AA8D-35AF296110AD}"/>
    <cellStyle name="Style 22 3 2 3" xfId="35135" xr:uid="{81F4182B-524E-4D2A-B358-2F16F0030400}"/>
    <cellStyle name="Style 22 3 2 4" xfId="35136" xr:uid="{30EE5325-DB02-461F-ABC3-E18B9FA55A7E}"/>
    <cellStyle name="Style 22 3 2 5" xfId="35137" xr:uid="{A64EA90A-9C6D-46C0-913C-3BBD966B54D5}"/>
    <cellStyle name="Style 22 3 3" xfId="35138" xr:uid="{6B21FADE-AF3C-4A49-BBDC-C8A3EDC5587D}"/>
    <cellStyle name="Style 22 3 3 2" xfId="35139" xr:uid="{97A6EAA6-2D14-4AE5-A867-F718B806E961}"/>
    <cellStyle name="Style 22 3 3 2 2" xfId="35140" xr:uid="{16F8984A-81E7-4664-B95D-0A58DA52213B}"/>
    <cellStyle name="Style 22 3 3 2 3" xfId="35141" xr:uid="{343C39DB-4E99-40B3-A411-D6F440A99310}"/>
    <cellStyle name="Style 22 3 3 3" xfId="35142" xr:uid="{9C1D9872-3EDD-4E88-8C4F-01E10B0ECFD7}"/>
    <cellStyle name="Style 22 3 3 4" xfId="35143" xr:uid="{8904C872-AA6D-47C4-81B1-C00526A6417A}"/>
    <cellStyle name="Style 22 3 4" xfId="35144" xr:uid="{0D10445B-09CB-4C93-BFA2-5250A86223A1}"/>
    <cellStyle name="Style 22 3 4 2" xfId="35145" xr:uid="{A584D5B7-7D51-4BB0-B540-5267EEC45FDE}"/>
    <cellStyle name="Style 22 3 4 3" xfId="35146" xr:uid="{ED96AF4B-E68A-4363-BC50-FD290ABEE8E1}"/>
    <cellStyle name="Style 22 3 4 4" xfId="35147" xr:uid="{F1532C6F-12B6-4867-B2B5-51DB3F7E920D}"/>
    <cellStyle name="Style 22 3 5" xfId="35148" xr:uid="{DE981272-FEF5-4FF9-8224-26B0E85D4033}"/>
    <cellStyle name="Style 22 3 5 2" xfId="35149" xr:uid="{E02BF066-2066-4A42-9C7D-BFF5B179B647}"/>
    <cellStyle name="Style 22 3 5 3" xfId="35150" xr:uid="{66DF5714-02B5-4CB3-B0D9-16187705DEFC}"/>
    <cellStyle name="Style 22 3 5 4" xfId="35151" xr:uid="{75A7337D-7AA4-4025-8C8E-FABF60C7B04C}"/>
    <cellStyle name="Style 22 3 6" xfId="35152" xr:uid="{E6230519-AA0B-436E-820F-8719A473BA11}"/>
    <cellStyle name="Style 22 3 6 2" xfId="35153" xr:uid="{98F9FD7A-8CFF-4A5C-B76E-5BB04FD800D1}"/>
    <cellStyle name="Style 22 3 6 3" xfId="35154" xr:uid="{1679FD1F-8F6F-4CFC-9301-3BF1885159C1}"/>
    <cellStyle name="Style 22 3 6 4" xfId="35155" xr:uid="{8374BF8F-6A41-410C-ADC4-702A744187E9}"/>
    <cellStyle name="Style 22 3 7" xfId="35156" xr:uid="{ED7CC322-E310-4810-B75F-3AF8F4B78A35}"/>
    <cellStyle name="Style 22 3 7 2" xfId="35157" xr:uid="{D8D25D0C-8855-40E3-A51D-84F359B400AD}"/>
    <cellStyle name="Style 22 3 7 3" xfId="35158" xr:uid="{160B5ABD-6586-435C-87EC-7DE4831825EF}"/>
    <cellStyle name="Style 22 3 7 4" xfId="35159" xr:uid="{F4F31389-0A9A-45CA-A48C-C38446196EE9}"/>
    <cellStyle name="Style 22 3 8" xfId="35160" xr:uid="{81DC7C01-F0CF-4956-AE2B-9DBC5F93795E}"/>
    <cellStyle name="Style 22 3 8 2" xfId="35161" xr:uid="{AD18D9DC-A89F-478B-93B2-47D0088AC782}"/>
    <cellStyle name="Style 22 3 8 3" xfId="35162" xr:uid="{62059AEB-DFFA-442B-BDA4-52DBA3D161BB}"/>
    <cellStyle name="Style 22 3 8 4" xfId="35163" xr:uid="{D38C559F-1030-4E51-BDCD-C0DA87F0DC54}"/>
    <cellStyle name="Style 22 3 9" xfId="35164" xr:uid="{A7506899-4178-4881-ADC2-345BCA626A28}"/>
    <cellStyle name="Style 22 3 9 2" xfId="35165" xr:uid="{0FF96269-8CC8-43BB-B484-B84074070859}"/>
    <cellStyle name="Style 22 3 9 3" xfId="35166" xr:uid="{AB5ACC41-EF67-4847-B660-53F4F310C2C6}"/>
    <cellStyle name="Style 22 4" xfId="35167" xr:uid="{0F04324A-AE2C-42E7-9954-8A6107DDEE88}"/>
    <cellStyle name="Style 22 4 2" xfId="35168" xr:uid="{62C48595-582E-4ABD-A85C-1E05FE89717A}"/>
    <cellStyle name="Style 22 4 2 2" xfId="35169" xr:uid="{9D081531-18FE-4DE8-9215-A4BD224C309F}"/>
    <cellStyle name="Style 22 4 2 2 2" xfId="35170" xr:uid="{C241AE4E-2F91-47C1-BE88-77FDA109011B}"/>
    <cellStyle name="Style 22 4 2 3" xfId="35171" xr:uid="{3AB3A8DF-D564-4FC1-A6C9-3AF0B55805E8}"/>
    <cellStyle name="Style 22 4 2 4" xfId="35172" xr:uid="{217566C0-EE95-4F97-92D8-D52BAAA294AE}"/>
    <cellStyle name="Style 22 4 3" xfId="35173" xr:uid="{F4A74DF5-5093-4DCB-8FCF-740B291FC888}"/>
    <cellStyle name="Style 22 4 3 2" xfId="35174" xr:uid="{C2B3D377-D966-45EB-9936-6FA9378B114A}"/>
    <cellStyle name="Style 22 4 3 3" xfId="35175" xr:uid="{B17C02C3-FC0A-4675-9D1D-E5D5DA4DDF37}"/>
    <cellStyle name="Style 22 4 4" xfId="35176" xr:uid="{E9E883F4-079C-4468-84C0-21A8B7E636D5}"/>
    <cellStyle name="Style 22 4 4 2" xfId="35177" xr:uid="{45645EF8-E671-4C12-B026-9AE63DF97203}"/>
    <cellStyle name="Style 22 4 5" xfId="35178" xr:uid="{CE661B32-8A73-4CD3-9B07-F6453666B7B0}"/>
    <cellStyle name="Style 22 4 5 2" xfId="35179" xr:uid="{E472D1BA-97D0-4E2D-892E-5336B713835A}"/>
    <cellStyle name="Style 22 4 6" xfId="35180" xr:uid="{3EF477F5-893C-42B1-944F-91A4438260BF}"/>
    <cellStyle name="Style 22 5" xfId="35181" xr:uid="{E468A892-6225-417A-9988-F54BA4629E9D}"/>
    <cellStyle name="Style 22 5 2" xfId="35182" xr:uid="{7DC78BFF-BCDE-4ED7-A013-4E6E75E7F44C}"/>
    <cellStyle name="Style 22 5 2 2" xfId="35183" xr:uid="{CFBB76E5-FAE3-4A85-A4D8-76DDDD42F684}"/>
    <cellStyle name="Style 22 5 2 3" xfId="35184" xr:uid="{62BB7536-9E57-4F1A-B15B-578F9C820F14}"/>
    <cellStyle name="Style 22 5 3" xfId="35185" xr:uid="{26E099BA-1B3E-485A-8EC7-6C60A88608E3}"/>
    <cellStyle name="Style 22 5 4" xfId="35186" xr:uid="{662A18A4-45BC-4252-919C-0EF71602E114}"/>
    <cellStyle name="Style 22 5 5" xfId="35187" xr:uid="{F04B33A5-6F49-492C-B992-1C9CBC0A9FC2}"/>
    <cellStyle name="Style 22 6" xfId="35188" xr:uid="{90352012-EB3A-45F9-98B1-25D6DB92E8E2}"/>
    <cellStyle name="Style 22 6 2" xfId="35189" xr:uid="{55EF2816-A6F7-4C95-BB83-4B67F6B341F7}"/>
    <cellStyle name="Style 22 6 2 2" xfId="35190" xr:uid="{6CBFCF26-C13A-43AE-A1FF-87C1C826AE5D}"/>
    <cellStyle name="Style 22 6 2 3" xfId="35191" xr:uid="{4B8BDC41-D829-4FEA-88A4-5B6ED6421D10}"/>
    <cellStyle name="Style 22 6 3" xfId="35192" xr:uid="{2C848CF8-CB2E-4E06-AF0C-5B9045025C99}"/>
    <cellStyle name="Style 22 6 4" xfId="35193" xr:uid="{FE205B4B-1549-409B-B3B1-2D2D84ECBA17}"/>
    <cellStyle name="Style 22 7" xfId="35194" xr:uid="{C882EA20-661A-4173-B090-68F4B3119D16}"/>
    <cellStyle name="Style 22 7 2" xfId="35195" xr:uid="{20A2B5BB-DFBF-42C3-B963-89533E37DC26}"/>
    <cellStyle name="Style 22 7 2 2" xfId="35196" xr:uid="{447F0521-A50D-44EC-B345-2A231FCBD779}"/>
    <cellStyle name="Style 22 7 2 3" xfId="35197" xr:uid="{6D6B15E9-245B-4B56-91E1-18E0A95B73D6}"/>
    <cellStyle name="Style 22 7 3" xfId="35198" xr:uid="{5E7C642B-E585-4F98-8FBB-D1B69CCFA4FF}"/>
    <cellStyle name="Style 22 7 4" xfId="35199" xr:uid="{C6A6CFF5-B72C-44B1-AE86-F3709CE3050A}"/>
    <cellStyle name="Style 22 8" xfId="35200" xr:uid="{BB92B909-3841-456C-9549-378CCD06FD90}"/>
    <cellStyle name="Style 22 8 2" xfId="35201" xr:uid="{88ECBC7F-5707-4CF4-9FBB-DD44C95BD444}"/>
    <cellStyle name="Style 22 8 3" xfId="35202" xr:uid="{FD2CE443-4ED3-42FD-B3C7-D06130284890}"/>
    <cellStyle name="Style 22 8 4" xfId="35203" xr:uid="{D4159EAA-7B6B-4C13-A469-F96907FA7BD0}"/>
    <cellStyle name="Style 22 9" xfId="35204" xr:uid="{247EB981-A7D9-47AF-9F6F-7A821B042B8A}"/>
    <cellStyle name="Style 22 9 2" xfId="35205" xr:uid="{EE4EB60F-625B-4227-8D28-8E83C8B933A0}"/>
    <cellStyle name="Style 22 9 3" xfId="35206" xr:uid="{BAF291A5-9C81-4062-B16E-C58B65DCAC00}"/>
    <cellStyle name="Style 22 9 4" xfId="35207" xr:uid="{08C1F60D-C60A-458A-A949-E58B9B3DFD0A}"/>
    <cellStyle name="Style 23" xfId="35208" xr:uid="{928A5D55-3BB9-41A3-BD27-674D5E28571B}"/>
    <cellStyle name="Style 23 2" xfId="35209" xr:uid="{513A310C-DEF4-4A19-BE62-DAAC4C437ADF}"/>
    <cellStyle name="Style 23 2 2" xfId="35210" xr:uid="{AEC37D9A-BF1A-4558-9764-86EBF43D8E11}"/>
    <cellStyle name="Style 23 2 3" xfId="35211" xr:uid="{08F2828C-7825-4F76-B38D-F6C73E358BEC}"/>
    <cellStyle name="Style 23 3" xfId="35212" xr:uid="{863BE736-7088-44AF-83B8-1C802AC538B2}"/>
    <cellStyle name="Style 23 3 2" xfId="35213" xr:uid="{FA7CD3D0-90EA-4256-A280-D4C225CD30B8}"/>
    <cellStyle name="Style 23 3 3" xfId="35214" xr:uid="{C263F903-3B1F-49EC-9D74-97AF2A4C1609}"/>
    <cellStyle name="Style 23 4" xfId="35215" xr:uid="{225BD436-2861-4600-A982-A65C5A162D84}"/>
    <cellStyle name="Style 23 5" xfId="35216" xr:uid="{4A4102E2-FA2C-45BC-819F-EC17E24B244F}"/>
    <cellStyle name="Style 23 6" xfId="35217" xr:uid="{4EA50EB7-0BBC-474B-98B0-770820A5944E}"/>
    <cellStyle name="Style 23 7" xfId="35218" xr:uid="{02F08677-87DC-4705-9F88-CED68C7D7265}"/>
    <cellStyle name="Style 24" xfId="35219" xr:uid="{F075FE94-3EDD-4A49-BBE3-31476291F16A}"/>
    <cellStyle name="Style 24 10" xfId="35220" xr:uid="{D31319A0-3CE8-4F2E-9951-B45676DA440C}"/>
    <cellStyle name="Style 24 10 2" xfId="35221" xr:uid="{075B7B0D-9E2A-4409-ADD1-0709EBD0ADF8}"/>
    <cellStyle name="Style 24 10 3" xfId="35222" xr:uid="{BDD10F67-CF48-4C89-944A-E0BE576CC101}"/>
    <cellStyle name="Style 24 10 4" xfId="35223" xr:uid="{39A5102D-D8E7-46A7-9E7E-2CB3F6135FD7}"/>
    <cellStyle name="Style 24 11" xfId="35224" xr:uid="{745C3D3D-A8FC-40D7-B3D9-B2C73E67CE12}"/>
    <cellStyle name="Style 24 11 2" xfId="35225" xr:uid="{50FE48EF-EDCE-4E55-95CE-2129D809EEE3}"/>
    <cellStyle name="Style 24 11 3" xfId="35226" xr:uid="{2225A550-EF78-498F-8318-D4C4FACE7CD2}"/>
    <cellStyle name="Style 24 12" xfId="35227" xr:uid="{F87F9BDA-46CE-4269-BA63-88AEB7575EFD}"/>
    <cellStyle name="Style 24 12 2" xfId="35228" xr:uid="{75536E94-92F7-434F-826C-FA063581854E}"/>
    <cellStyle name="Style 24 13" xfId="35229" xr:uid="{008F075B-159D-4EF1-AF18-7F0CEDF9E47F}"/>
    <cellStyle name="Style 24 14" xfId="35230" xr:uid="{766E25CC-BBE4-45E9-BA91-1EE9AD76155B}"/>
    <cellStyle name="Style 24 2" xfId="35231" xr:uid="{95429470-E76D-4D74-A305-124B687D5149}"/>
    <cellStyle name="Style 24 2 10" xfId="35232" xr:uid="{DB5742C8-7D0B-4589-84FA-A6B9FD534779}"/>
    <cellStyle name="Style 24 2 10 2" xfId="35233" xr:uid="{B8D1B8E6-6435-4102-B0DC-67C2DD55A38B}"/>
    <cellStyle name="Style 24 2 11" xfId="35234" xr:uid="{B3887165-F9AE-41EA-8587-603C0AEA74DD}"/>
    <cellStyle name="Style 24 2 12" xfId="35235" xr:uid="{57791413-2EE5-47F2-BC34-FCB9479ED5A7}"/>
    <cellStyle name="Style 24 2 2" xfId="35236" xr:uid="{1D755E78-EFB3-40E9-B0DF-A7A46351F3BC}"/>
    <cellStyle name="Style 24 2 2 2" xfId="35237" xr:uid="{9851B7AA-C3F1-44AE-8EA1-8422F4603303}"/>
    <cellStyle name="Style 24 2 2 2 2" xfId="35238" xr:uid="{DB974049-D485-452D-8B6F-3008F4844C18}"/>
    <cellStyle name="Style 24 2 2 2 2 2" xfId="35239" xr:uid="{9BA26D78-7BAD-4218-A056-6F8912ABBA2F}"/>
    <cellStyle name="Style 24 2 2 2 3" xfId="35240" xr:uid="{5C99D929-9199-415B-9AEF-B115EF5F90D8}"/>
    <cellStyle name="Style 24 2 2 2 4" xfId="35241" xr:uid="{BBC4DDAD-7633-43B3-ABC4-82D6F1697E61}"/>
    <cellStyle name="Style 24 2 2 3" xfId="35242" xr:uid="{9F11D1EC-FD80-4AA3-9201-4AFBD8F6F372}"/>
    <cellStyle name="Style 24 2 2 4" xfId="35243" xr:uid="{573C82B5-B374-4EAC-98E4-E2ACEB319D86}"/>
    <cellStyle name="Style 24 2 2 5" xfId="35244" xr:uid="{12940C41-49EC-480F-A1E7-EB9BE80C1B08}"/>
    <cellStyle name="Style 24 2 3" xfId="35245" xr:uid="{07DEC7FD-208E-4FC8-B202-516F1D9F4D60}"/>
    <cellStyle name="Style 24 2 3 2" xfId="35246" xr:uid="{33B71990-7EA8-4A8D-9CE5-74ECAE36A98B}"/>
    <cellStyle name="Style 24 2 3 2 2" xfId="35247" xr:uid="{4C15F549-3234-453E-93F8-59755BB1A44A}"/>
    <cellStyle name="Style 24 2 3 2 3" xfId="35248" xr:uid="{D8E1DE0E-1661-495E-8687-178EAA4DB00C}"/>
    <cellStyle name="Style 24 2 3 3" xfId="35249" xr:uid="{3B2EF00E-3AB7-4263-BA7C-80DC7167075C}"/>
    <cellStyle name="Style 24 2 3 3 2" xfId="35250" xr:uid="{796DD507-CC6E-4EFE-B10F-994C1A45CD88}"/>
    <cellStyle name="Style 24 2 3 4" xfId="35251" xr:uid="{9F200C27-B881-494A-AB48-C999773F465A}"/>
    <cellStyle name="Style 24 2 3 4 2" xfId="35252" xr:uid="{FE55272A-A7A1-4839-AE25-E04AC0E27960}"/>
    <cellStyle name="Style 24 2 3 5" xfId="35253" xr:uid="{17566AE6-A668-4955-8016-F4F0536196DE}"/>
    <cellStyle name="Style 24 2 3 6" xfId="35254" xr:uid="{3E6D27C0-BAD5-4DE3-B73D-357F8002A4D1}"/>
    <cellStyle name="Style 24 2 4" xfId="35255" xr:uid="{B2A68058-2B6F-449A-8458-0314B27640CB}"/>
    <cellStyle name="Style 24 2 4 2" xfId="35256" xr:uid="{ACFB5097-DFDE-456E-8C02-41F5B7E613E9}"/>
    <cellStyle name="Style 24 2 4 2 2" xfId="35257" xr:uid="{7FEA10B7-AB67-410E-9BEA-E619BC861F5D}"/>
    <cellStyle name="Style 24 2 4 2 3" xfId="35258" xr:uid="{61620CBA-F946-4AA2-9848-7012D7A1D8FC}"/>
    <cellStyle name="Style 24 2 4 3" xfId="35259" xr:uid="{73220178-4782-476B-AA89-410E54801100}"/>
    <cellStyle name="Style 24 2 4 4" xfId="35260" xr:uid="{06F34ADC-EACD-41E3-8BA7-5761953AC2AD}"/>
    <cellStyle name="Style 24 2 5" xfId="35261" xr:uid="{32FF0048-5076-4C45-AE2C-514A656053B7}"/>
    <cellStyle name="Style 24 2 5 2" xfId="35262" xr:uid="{9C987B77-A8AF-42BF-B1DB-B47530B0B33B}"/>
    <cellStyle name="Style 24 2 5 3" xfId="35263" xr:uid="{6B1DC9C7-9524-4566-A94B-506C2F349485}"/>
    <cellStyle name="Style 24 2 5 4" xfId="35264" xr:uid="{4CC899FA-FE9D-4BA3-9140-7657F474F9E3}"/>
    <cellStyle name="Style 24 2 6" xfId="35265" xr:uid="{6F7575FF-68A4-4F7E-8DF5-DCE815DDEA2C}"/>
    <cellStyle name="Style 24 2 6 2" xfId="35266" xr:uid="{EAB25A96-C390-49BC-9333-8D301860702A}"/>
    <cellStyle name="Style 24 2 6 3" xfId="35267" xr:uid="{F8166BCF-662E-4CBE-8200-61F7A185AFEF}"/>
    <cellStyle name="Style 24 2 6 4" xfId="35268" xr:uid="{4F56463B-000B-4183-9F51-74B64919FDB1}"/>
    <cellStyle name="Style 24 2 7" xfId="35269" xr:uid="{6EA542BA-6A1E-4E74-A0F6-C643D7FBBFBE}"/>
    <cellStyle name="Style 24 2 7 2" xfId="35270" xr:uid="{4A677270-CA35-4480-AA7F-FF8217179756}"/>
    <cellStyle name="Style 24 2 7 3" xfId="35271" xr:uid="{0B99B472-C16B-412B-8D9D-BEB54031F0D4}"/>
    <cellStyle name="Style 24 2 7 4" xfId="35272" xr:uid="{9357030C-BFBF-4BF3-AAE1-72FA0E7F7C63}"/>
    <cellStyle name="Style 24 2 8" xfId="35273" xr:uid="{197842B7-23C1-432B-AAD6-CB20914D74C7}"/>
    <cellStyle name="Style 24 2 8 2" xfId="35274" xr:uid="{5EC34B5E-18BF-48EA-9B0F-75B766AC2104}"/>
    <cellStyle name="Style 24 2 8 3" xfId="35275" xr:uid="{0D37DDFF-806A-4D45-BDC9-A947AD589342}"/>
    <cellStyle name="Style 24 2 8 4" xfId="35276" xr:uid="{CC572B38-2BB7-4160-8F64-DB79C62451BB}"/>
    <cellStyle name="Style 24 2 9" xfId="35277" xr:uid="{229C66EF-8003-4412-91F6-C94F250932C6}"/>
    <cellStyle name="Style 24 2 9 2" xfId="35278" xr:uid="{8BB7A278-FC64-4859-94EB-7FDD17BBCC5E}"/>
    <cellStyle name="Style 24 2 9 3" xfId="35279" xr:uid="{99840C78-3C31-44BA-8A4F-7F9CCC8F90F0}"/>
    <cellStyle name="Style 24 3" xfId="35280" xr:uid="{7DCBA0C2-5933-425E-92D2-8E432A561FFB}"/>
    <cellStyle name="Style 24 3 10" xfId="35281" xr:uid="{C9D87812-E7D1-45F5-9762-446209980E02}"/>
    <cellStyle name="Style 24 3 10 2" xfId="35282" xr:uid="{63E4DEDC-290B-4859-BC71-26F2475ACF06}"/>
    <cellStyle name="Style 24 3 11" xfId="35283" xr:uid="{AFFDE385-B120-4E6D-B9A7-6836C341F48C}"/>
    <cellStyle name="Style 24 3 12" xfId="35284" xr:uid="{85736664-FD3A-4E6C-9B22-5064777B713A}"/>
    <cellStyle name="Style 24 3 2" xfId="35285" xr:uid="{CA39769D-62CF-457A-8A80-57149950EB01}"/>
    <cellStyle name="Style 24 3 2 2" xfId="35286" xr:uid="{CDCF1CBD-2AB4-4F70-8EDB-192DB5706EA4}"/>
    <cellStyle name="Style 24 3 2 2 2" xfId="35287" xr:uid="{6206EB03-FBC4-4AF8-AC45-E7C6C93CAF78}"/>
    <cellStyle name="Style 24 3 2 2 3" xfId="35288" xr:uid="{83ABFEB6-7E37-47D0-9E35-6880887557ED}"/>
    <cellStyle name="Style 24 3 2 3" xfId="35289" xr:uid="{814F0C47-2A7C-4AA6-95B5-F44FB850FFE5}"/>
    <cellStyle name="Style 24 3 2 4" xfId="35290" xr:uid="{EC420BD0-7EAD-43E3-AE18-AFBD9CC5BAFB}"/>
    <cellStyle name="Style 24 3 2 5" xfId="35291" xr:uid="{FE8E7816-E984-4DF9-9DF4-344E62C1007D}"/>
    <cellStyle name="Style 24 3 3" xfId="35292" xr:uid="{2BA32D6B-CAF6-498D-9AC3-8CF698C4CDD1}"/>
    <cellStyle name="Style 24 3 3 2" xfId="35293" xr:uid="{BE8C029C-718A-47ED-BDEB-795482697181}"/>
    <cellStyle name="Style 24 3 3 2 2" xfId="35294" xr:uid="{BF69C29F-2E5C-4E11-B6F6-E4ACC7B63DF8}"/>
    <cellStyle name="Style 24 3 3 2 3" xfId="35295" xr:uid="{8A1D17DC-21A1-498C-BF54-3425B41D171D}"/>
    <cellStyle name="Style 24 3 3 3" xfId="35296" xr:uid="{6F19ECCE-6F6D-42C9-A174-2D20DDF12F10}"/>
    <cellStyle name="Style 24 3 3 4" xfId="35297" xr:uid="{5EAEB91E-265D-41B3-8EA0-7A3BB1023DF0}"/>
    <cellStyle name="Style 24 3 4" xfId="35298" xr:uid="{B14484A7-E765-41B9-AB16-D559A5DD7879}"/>
    <cellStyle name="Style 24 3 4 2" xfId="35299" xr:uid="{D971B07B-D897-45DF-918A-EA44F07CEBE8}"/>
    <cellStyle name="Style 24 3 4 3" xfId="35300" xr:uid="{84B5AB6C-7194-41A7-BCAD-5E01B3B37602}"/>
    <cellStyle name="Style 24 3 4 4" xfId="35301" xr:uid="{83054F4E-C00B-46F6-9E9D-BDC05A97240E}"/>
    <cellStyle name="Style 24 3 5" xfId="35302" xr:uid="{7B8F6C2D-5207-42A7-906F-D698D1240817}"/>
    <cellStyle name="Style 24 3 5 2" xfId="35303" xr:uid="{6DA1889B-B463-474D-AEA7-C94AEED5A629}"/>
    <cellStyle name="Style 24 3 5 3" xfId="35304" xr:uid="{BF62D29E-AF5B-4047-9531-7767A76ED02E}"/>
    <cellStyle name="Style 24 3 5 4" xfId="35305" xr:uid="{8BE0A951-DEE1-4CEC-BA76-313E29FA16C6}"/>
    <cellStyle name="Style 24 3 6" xfId="35306" xr:uid="{FABE2852-C3F1-4E65-BC2F-A1028FDEBE07}"/>
    <cellStyle name="Style 24 3 6 2" xfId="35307" xr:uid="{8D038BA3-6F22-483E-9377-23E149DC6648}"/>
    <cellStyle name="Style 24 3 6 3" xfId="35308" xr:uid="{BA538F70-F71E-43D5-9A41-3515975E5604}"/>
    <cellStyle name="Style 24 3 6 4" xfId="35309" xr:uid="{58E8527A-14DF-4CAF-B00B-51F074D55633}"/>
    <cellStyle name="Style 24 3 7" xfId="35310" xr:uid="{CEAB5E87-2261-4410-811B-7FCB518E33D3}"/>
    <cellStyle name="Style 24 3 7 2" xfId="35311" xr:uid="{D0B46055-238E-4719-81C8-3DCAD4B33B1C}"/>
    <cellStyle name="Style 24 3 7 3" xfId="35312" xr:uid="{49A3E838-D5BB-4ADE-9277-29B1AEFB1C94}"/>
    <cellStyle name="Style 24 3 7 4" xfId="35313" xr:uid="{4CDD2640-3B4B-4E4A-B01A-B907A4C44CAB}"/>
    <cellStyle name="Style 24 3 8" xfId="35314" xr:uid="{4DE625A4-672F-4BE9-94C8-CFC987F22CCB}"/>
    <cellStyle name="Style 24 3 8 2" xfId="35315" xr:uid="{DDC4AE5C-42B2-4C0A-BD75-5FAFCBB20B42}"/>
    <cellStyle name="Style 24 3 8 3" xfId="35316" xr:uid="{FC46507D-84F6-4AA0-BC01-AD7499699F92}"/>
    <cellStyle name="Style 24 3 8 4" xfId="35317" xr:uid="{ACAD19BC-85EB-4621-849E-7B1FB0918649}"/>
    <cellStyle name="Style 24 3 9" xfId="35318" xr:uid="{A69DC899-ADA9-4DE1-B8AB-660091D12F22}"/>
    <cellStyle name="Style 24 3 9 2" xfId="35319" xr:uid="{F9579DCC-9139-42B9-B27A-7C7CB2B880DF}"/>
    <cellStyle name="Style 24 3 9 3" xfId="35320" xr:uid="{E0ACBB74-0EC9-4DC2-B9F1-D68B9F40584B}"/>
    <cellStyle name="Style 24 4" xfId="35321" xr:uid="{0EC13B6E-B218-4C7D-B956-ABD70E3992F5}"/>
    <cellStyle name="Style 24 4 2" xfId="35322" xr:uid="{74B0A7A4-2034-4A96-B4F8-F938DE438172}"/>
    <cellStyle name="Style 24 4 2 2" xfId="35323" xr:uid="{553A6147-03C2-4A02-B2DB-0AA8A7F15249}"/>
    <cellStyle name="Style 24 4 2 2 2" xfId="35324" xr:uid="{CF6E786F-952B-430E-9A50-8DA31A8823C8}"/>
    <cellStyle name="Style 24 4 2 3" xfId="35325" xr:uid="{389356E3-3B0A-4375-8956-90A5902622EE}"/>
    <cellStyle name="Style 24 4 2 4" xfId="35326" xr:uid="{5F8241F3-EE1E-410A-B78F-43238081E706}"/>
    <cellStyle name="Style 24 4 3" xfId="35327" xr:uid="{96BEB7C1-20A3-439E-B90B-D375D9B46E84}"/>
    <cellStyle name="Style 24 4 3 2" xfId="35328" xr:uid="{BB2E5017-2389-48A4-8461-2180825CE0D6}"/>
    <cellStyle name="Style 24 4 3 3" xfId="35329" xr:uid="{7A7FD840-174D-4849-A5D0-4F7A37E228FC}"/>
    <cellStyle name="Style 24 4 4" xfId="35330" xr:uid="{0F73E8A6-1976-4813-823B-B803D47A8456}"/>
    <cellStyle name="Style 24 4 4 2" xfId="35331" xr:uid="{FEFA3211-4E52-498C-9329-FB411A25569C}"/>
    <cellStyle name="Style 24 4 5" xfId="35332" xr:uid="{FEC8C89C-8F5A-4036-AB3E-C5DF7F3D0254}"/>
    <cellStyle name="Style 24 4 5 2" xfId="35333" xr:uid="{88B05F0E-AE84-4549-A457-46926A9C63C5}"/>
    <cellStyle name="Style 24 4 6" xfId="35334" xr:uid="{11158DBD-DEC1-4A1F-AFEB-5A2D5B75A02A}"/>
    <cellStyle name="Style 24 5" xfId="35335" xr:uid="{26088CE5-62AA-4A86-AFAA-92247515DCB1}"/>
    <cellStyle name="Style 24 5 2" xfId="35336" xr:uid="{768EFEED-D1C4-4D81-92AD-F02E2240E36A}"/>
    <cellStyle name="Style 24 5 2 2" xfId="35337" xr:uid="{BE50514B-7207-4550-B6DA-C59BD2AD631E}"/>
    <cellStyle name="Style 24 5 2 3" xfId="35338" xr:uid="{79900ABD-1384-4632-AE4D-13CB255D7D36}"/>
    <cellStyle name="Style 24 5 3" xfId="35339" xr:uid="{E9858668-EA8F-42A3-A699-6C8B396C9BDC}"/>
    <cellStyle name="Style 24 5 4" xfId="35340" xr:uid="{E412D483-1945-493E-A4D8-EE78443D8A95}"/>
    <cellStyle name="Style 24 5 5" xfId="35341" xr:uid="{41577CF0-BDCA-48F1-9A1E-77402D1F53CF}"/>
    <cellStyle name="Style 24 6" xfId="35342" xr:uid="{3F75B5D1-074C-4D02-B2E6-B345A8A6EB45}"/>
    <cellStyle name="Style 24 6 2" xfId="35343" xr:uid="{37CEC89F-E6B8-4CD6-AF96-3BB5640565CC}"/>
    <cellStyle name="Style 24 6 2 2" xfId="35344" xr:uid="{8217584C-8F83-43C7-B0A7-E0D40CD05781}"/>
    <cellStyle name="Style 24 6 2 3" xfId="35345" xr:uid="{CD537833-3975-48C2-B25C-181B12AFCD47}"/>
    <cellStyle name="Style 24 6 3" xfId="35346" xr:uid="{D0F0AB6D-1608-4301-9D19-A5AC6404FD90}"/>
    <cellStyle name="Style 24 6 4" xfId="35347" xr:uid="{B187EE6D-9607-4A42-A9D3-2A6D09D5A5E0}"/>
    <cellStyle name="Style 24 7" xfId="35348" xr:uid="{2D277FCC-B004-4BE8-8E9F-71E9444BD7F9}"/>
    <cellStyle name="Style 24 7 2" xfId="35349" xr:uid="{8E0FF45D-7A1C-481F-8B9B-3A592B00B13C}"/>
    <cellStyle name="Style 24 7 2 2" xfId="35350" xr:uid="{B6B6C9F5-A401-4EF5-BA63-F34FD6E6FC21}"/>
    <cellStyle name="Style 24 7 2 3" xfId="35351" xr:uid="{2329841A-017C-4552-B454-63B3C83ADACD}"/>
    <cellStyle name="Style 24 7 3" xfId="35352" xr:uid="{9BAD61E0-4041-4990-8D96-1A38C3C2565E}"/>
    <cellStyle name="Style 24 7 4" xfId="35353" xr:uid="{1884EC7C-6E51-4C18-9246-E67D69FDF710}"/>
    <cellStyle name="Style 24 8" xfId="35354" xr:uid="{4B5B8DE0-3A68-42F6-A8D4-2A12D6659AB4}"/>
    <cellStyle name="Style 24 8 2" xfId="35355" xr:uid="{3FADEB97-4CD2-4FD1-BD97-FB79CA2F1A05}"/>
    <cellStyle name="Style 24 8 3" xfId="35356" xr:uid="{B76427E4-A47C-495F-A571-999960B0830D}"/>
    <cellStyle name="Style 24 8 4" xfId="35357" xr:uid="{33576E0B-35FC-415C-A9BF-06AA54C28B90}"/>
    <cellStyle name="Style 24 9" xfId="35358" xr:uid="{0BE4508C-1E31-4BEC-9EE4-22D2D9876B77}"/>
    <cellStyle name="Style 24 9 2" xfId="35359" xr:uid="{95D701DC-834A-41E3-A7AB-C21D64D83C24}"/>
    <cellStyle name="Style 24 9 3" xfId="35360" xr:uid="{0D9B44EF-5F5D-482C-9381-C57A1BBF9559}"/>
    <cellStyle name="Style 24 9 4" xfId="35361" xr:uid="{2860106A-992A-4EB7-883B-EAB462A0D86C}"/>
    <cellStyle name="Style 25" xfId="35362" xr:uid="{3D55F81B-F7AD-42D0-BC65-7FBCECCD1B1B}"/>
    <cellStyle name="Style 25 10" xfId="35363" xr:uid="{2333AD17-21B6-4D90-A04B-AE5346BBE12B}"/>
    <cellStyle name="Style 25 10 2" xfId="35364" xr:uid="{2680DE39-F5D2-480E-97BF-8CF44B73587C}"/>
    <cellStyle name="Style 25 10 3" xfId="35365" xr:uid="{B847848F-D829-49A1-8E72-6BCF7542A021}"/>
    <cellStyle name="Style 25 10 4" xfId="35366" xr:uid="{0DB71068-C253-4D36-BEC0-E7203BB98390}"/>
    <cellStyle name="Style 25 11" xfId="35367" xr:uid="{EEA8E140-7D36-46D8-B487-824A5C1121FD}"/>
    <cellStyle name="Style 25 11 2" xfId="35368" xr:uid="{6A68069A-5F91-446F-9E7D-2E620C4DE3C3}"/>
    <cellStyle name="Style 25 11 3" xfId="35369" xr:uid="{D55A188A-3098-438A-A4B9-FCE9DFAC8281}"/>
    <cellStyle name="Style 25 11 4" xfId="35370" xr:uid="{79DF1879-E7AB-4D4D-85EB-EB270BD8F245}"/>
    <cellStyle name="Style 25 12" xfId="35371" xr:uid="{479C6D0D-0F52-4FAE-B9C8-D64CEC956599}"/>
    <cellStyle name="Style 25 12 2" xfId="35372" xr:uid="{0B0D1FCF-6C42-417D-98DB-FAC6F8DEA95A}"/>
    <cellStyle name="Style 25 12 3" xfId="35373" xr:uid="{4104C298-9A28-4D4A-9E6C-B0232CA1508D}"/>
    <cellStyle name="Style 25 13" xfId="35374" xr:uid="{C675234E-800B-4D48-A91A-8F3B81A9AF8D}"/>
    <cellStyle name="Style 25 13 2" xfId="35375" xr:uid="{E51625D7-B4B2-4531-A7B2-3DC9D0B9060B}"/>
    <cellStyle name="Style 25 14" xfId="35376" xr:uid="{4436323C-E686-493C-9FF1-644C066BF76C}"/>
    <cellStyle name="Style 25 15" xfId="35377" xr:uid="{F31476E1-74F6-4883-B0B2-93C435E00286}"/>
    <cellStyle name="Style 25 2" xfId="35378" xr:uid="{61C7CB5D-9741-4AE7-8D3A-CF664AA8452C}"/>
    <cellStyle name="Style 25 2 10" xfId="35379" xr:uid="{509258F5-3C31-4D75-B6C7-07F945F6202C}"/>
    <cellStyle name="Style 25 2 10 2" xfId="35380" xr:uid="{814B61F0-7689-4B1F-9B63-1543BEFE0825}"/>
    <cellStyle name="Style 25 2 10 3" xfId="35381" xr:uid="{8192E660-6F0B-4238-B20B-64CC483CA7D2}"/>
    <cellStyle name="Style 25 2 10 4" xfId="35382" xr:uid="{E4B50CF5-37B2-4D0D-9DFB-053E4617034B}"/>
    <cellStyle name="Style 25 2 11" xfId="35383" xr:uid="{44CD0E43-39BF-4A22-8EE5-76A0E95733AA}"/>
    <cellStyle name="Style 25 2 11 2" xfId="35384" xr:uid="{B351B8A1-3EB4-484B-9984-DD898ADFEFA0}"/>
    <cellStyle name="Style 25 2 11 3" xfId="35385" xr:uid="{C62984AE-E4CC-48AF-80BA-AE551D17C938}"/>
    <cellStyle name="Style 25 2 12" xfId="35386" xr:uid="{71DBCDE9-D41F-4DC2-A3BB-5FE9DFDEA728}"/>
    <cellStyle name="Style 25 2 12 2" xfId="35387" xr:uid="{409155F4-319C-4F0D-B55E-D94B71BCF367}"/>
    <cellStyle name="Style 25 2 13" xfId="35388" xr:uid="{CF324CF4-E88E-44BE-8FAC-07B8570CDF5C}"/>
    <cellStyle name="Style 25 2 14" xfId="35389" xr:uid="{74CD8B16-2ABE-440B-BF94-60CAAD6DFF48}"/>
    <cellStyle name="Style 25 2 2" xfId="35390" xr:uid="{552419AB-4CE6-4FBD-823D-B53E7AD6D549}"/>
    <cellStyle name="Style 25 2 2 10" xfId="35391" xr:uid="{A0AD4C36-144F-40CD-8411-931E2CAF9F95}"/>
    <cellStyle name="Style 25 2 2 10 2" xfId="35392" xr:uid="{1212F88C-2866-4410-A1DA-CE4C9C716712}"/>
    <cellStyle name="Style 25 2 2 11" xfId="35393" xr:uid="{33E352B7-CF83-46A3-8D20-34DA7ADEAD46}"/>
    <cellStyle name="Style 25 2 2 12" xfId="35394" xr:uid="{816AA5E8-5C2A-4FE6-AEE3-341E73F636A7}"/>
    <cellStyle name="Style 25 2 2 2" xfId="35395" xr:uid="{BE12A2F2-0104-4DEE-8B99-AD5B48D68D8A}"/>
    <cellStyle name="Style 25 2 2 2 2" xfId="35396" xr:uid="{2C82D4AB-405A-4B76-AD91-D13E33ECBBE4}"/>
    <cellStyle name="Style 25 2 2 2 2 2" xfId="35397" xr:uid="{08871569-98CF-49FE-8FD5-87CF4E2A9582}"/>
    <cellStyle name="Style 25 2 2 2 2 2 2" xfId="35398" xr:uid="{C2C058A8-4E7F-4256-BF73-F6862F55E38C}"/>
    <cellStyle name="Style 25 2 2 2 2 3" xfId="35399" xr:uid="{9E0D0A3C-59FF-4E65-B973-638808127170}"/>
    <cellStyle name="Style 25 2 2 2 2 4" xfId="35400" xr:uid="{E0EECA30-8881-4FD5-9E7D-844D6A1FB9D6}"/>
    <cellStyle name="Style 25 2 2 2 3" xfId="35401" xr:uid="{D7C8DC1A-682F-436C-ABC0-D76ABA18F8ED}"/>
    <cellStyle name="Style 25 2 2 2 4" xfId="35402" xr:uid="{C315EB7D-5777-4AB8-ACF2-8D373A0411C9}"/>
    <cellStyle name="Style 25 2 2 2 5" xfId="35403" xr:uid="{DFB22075-F7BC-4EB5-9C01-5D26CA6D8B72}"/>
    <cellStyle name="Style 25 2 2 3" xfId="35404" xr:uid="{0D9FB546-1BED-4FAB-BD15-25B4C34E3071}"/>
    <cellStyle name="Style 25 2 2 3 2" xfId="35405" xr:uid="{C1ECF821-A004-439D-A4C1-0809E088EB2C}"/>
    <cellStyle name="Style 25 2 2 3 2 2" xfId="35406" xr:uid="{FE5CBFDC-D84B-46C9-BBD5-BBD3D35ACA69}"/>
    <cellStyle name="Style 25 2 2 3 2 3" xfId="35407" xr:uid="{4ECF1AF1-0CAB-420E-AB00-8ED43247D9D6}"/>
    <cellStyle name="Style 25 2 2 3 3" xfId="35408" xr:uid="{C40C66A7-3DB3-42CD-A8FE-8E18CEB65F13}"/>
    <cellStyle name="Style 25 2 2 3 3 2" xfId="35409" xr:uid="{9FC2790D-908D-4AC4-AA45-90E5D41335CA}"/>
    <cellStyle name="Style 25 2 2 3 4" xfId="35410" xr:uid="{E557DB51-26EB-4F7E-AD3C-3B28923BF2B6}"/>
    <cellStyle name="Style 25 2 2 3 4 2" xfId="35411" xr:uid="{3045244E-2F7F-45BE-903E-18D858DAF8E0}"/>
    <cellStyle name="Style 25 2 2 3 5" xfId="35412" xr:uid="{18AF305F-CA61-45F6-82FB-FF9362855CCF}"/>
    <cellStyle name="Style 25 2 2 3 6" xfId="35413" xr:uid="{C91B4D30-137B-4AE7-9357-B1553B782235}"/>
    <cellStyle name="Style 25 2 2 4" xfId="35414" xr:uid="{77091E48-C32B-405E-8153-3FD15BC9CF3E}"/>
    <cellStyle name="Style 25 2 2 4 2" xfId="35415" xr:uid="{00BED101-EB87-40DB-9E54-D0AFB031587C}"/>
    <cellStyle name="Style 25 2 2 4 2 2" xfId="35416" xr:uid="{801E0550-4666-43F5-B4C5-B42E2EC6A5D9}"/>
    <cellStyle name="Style 25 2 2 4 2 3" xfId="35417" xr:uid="{4F71D043-81A8-4896-878E-299A321DF917}"/>
    <cellStyle name="Style 25 2 2 4 3" xfId="35418" xr:uid="{83C7B106-E886-4374-B7C2-ACBA13BE06A7}"/>
    <cellStyle name="Style 25 2 2 4 4" xfId="35419" xr:uid="{3BA773C7-099A-4F44-A17B-EBD38328E2E7}"/>
    <cellStyle name="Style 25 2 2 5" xfId="35420" xr:uid="{3F20D499-44B1-4595-9B67-17CB2D30EB14}"/>
    <cellStyle name="Style 25 2 2 5 2" xfId="35421" xr:uid="{E5816228-2500-422D-801F-91AC2517B7A5}"/>
    <cellStyle name="Style 25 2 2 5 3" xfId="35422" xr:uid="{C20B025D-7ADB-4A2F-AD29-BBB418B65CF7}"/>
    <cellStyle name="Style 25 2 2 5 4" xfId="35423" xr:uid="{A38CF88F-5094-404A-A13A-7DA9F10BCF22}"/>
    <cellStyle name="Style 25 2 2 6" xfId="35424" xr:uid="{82A5F90F-5B0C-464F-B156-94DD91EFB997}"/>
    <cellStyle name="Style 25 2 2 6 2" xfId="35425" xr:uid="{9FAF3B99-1053-4E48-A0FB-A2BC47ED0D44}"/>
    <cellStyle name="Style 25 2 2 6 3" xfId="35426" xr:uid="{ABBA84A9-EC51-4950-9BD0-8C4B725E0F0D}"/>
    <cellStyle name="Style 25 2 2 6 4" xfId="35427" xr:uid="{B929BE33-DD9B-4167-97FF-0BDA37949FCF}"/>
    <cellStyle name="Style 25 2 2 7" xfId="35428" xr:uid="{CC87CBEE-F8F3-41FB-AAF8-4509B5606EE8}"/>
    <cellStyle name="Style 25 2 2 7 2" xfId="35429" xr:uid="{67E34048-AC01-462C-85C7-DB9F71B1A193}"/>
    <cellStyle name="Style 25 2 2 7 3" xfId="35430" xr:uid="{7A604292-57B2-42B5-A5E1-9D407BF7C326}"/>
    <cellStyle name="Style 25 2 2 7 4" xfId="35431" xr:uid="{F84CD50D-14DF-4B7A-B39B-BF83A5153778}"/>
    <cellStyle name="Style 25 2 2 8" xfId="35432" xr:uid="{6883B2F3-519A-45B0-B35D-83FDDE990815}"/>
    <cellStyle name="Style 25 2 2 8 2" xfId="35433" xr:uid="{D7A4DF23-DA3C-4BB4-BF3A-C540B952DD61}"/>
    <cellStyle name="Style 25 2 2 8 3" xfId="35434" xr:uid="{8724691F-3C81-420D-98F5-08331BA18D33}"/>
    <cellStyle name="Style 25 2 2 8 4" xfId="35435" xr:uid="{BF2A5F3E-0501-41CB-BD50-D1630085028F}"/>
    <cellStyle name="Style 25 2 2 9" xfId="35436" xr:uid="{A3D01EF4-DAED-40B4-9532-8ED06BBA2C16}"/>
    <cellStyle name="Style 25 2 2 9 2" xfId="35437" xr:uid="{642024BC-293D-4F0A-963D-C92463964FA0}"/>
    <cellStyle name="Style 25 2 2 9 3" xfId="35438" xr:uid="{BA04FE63-B75C-43A4-9EF4-4635CF2D9C59}"/>
    <cellStyle name="Style 25 2 3" xfId="35439" xr:uid="{B9ECD9B8-12B6-4992-B637-8F2CB0277065}"/>
    <cellStyle name="Style 25 2 3 10" xfId="35440" xr:uid="{1B3FBACE-8093-4433-AAA2-C2447A0BF915}"/>
    <cellStyle name="Style 25 2 3 10 2" xfId="35441" xr:uid="{2915E673-4F6B-4FAD-9B41-D9FC31A532CA}"/>
    <cellStyle name="Style 25 2 3 11" xfId="35442" xr:uid="{55ADDE68-73C8-4EDF-A2E1-09B4C741F5A9}"/>
    <cellStyle name="Style 25 2 3 12" xfId="35443" xr:uid="{CF8BBE3A-EE7D-4012-8C50-9916897BF977}"/>
    <cellStyle name="Style 25 2 3 2" xfId="35444" xr:uid="{D588B512-746F-439B-B3E4-9DC5DF833031}"/>
    <cellStyle name="Style 25 2 3 2 2" xfId="35445" xr:uid="{8F26AD20-F624-4E25-8277-A23F73E85A9F}"/>
    <cellStyle name="Style 25 2 3 2 2 2" xfId="35446" xr:uid="{287969A9-7950-4226-A700-ACBB924AC21D}"/>
    <cellStyle name="Style 25 2 3 2 2 3" xfId="35447" xr:uid="{910A6E9B-780B-4B29-9B58-277310676E6D}"/>
    <cellStyle name="Style 25 2 3 2 3" xfId="35448" xr:uid="{57C88A6D-8D15-498F-B317-F6A0301D2500}"/>
    <cellStyle name="Style 25 2 3 2 4" xfId="35449" xr:uid="{72896D64-954B-4CDC-B423-2AB2C070A694}"/>
    <cellStyle name="Style 25 2 3 2 5" xfId="35450" xr:uid="{3C8A7B25-19AF-4956-8B85-CF215B1C1991}"/>
    <cellStyle name="Style 25 2 3 3" xfId="35451" xr:uid="{45301F46-743B-4EEC-A15F-753C5D25CE61}"/>
    <cellStyle name="Style 25 2 3 3 2" xfId="35452" xr:uid="{0E7746F2-3422-41C9-B397-99297CCBF9CC}"/>
    <cellStyle name="Style 25 2 3 3 3" xfId="35453" xr:uid="{8ACD53F4-7529-4E50-B31C-1A5B7C826018}"/>
    <cellStyle name="Style 25 2 3 3 4" xfId="35454" xr:uid="{273B6ED3-6BB4-4FDE-9402-8624E4456DA0}"/>
    <cellStyle name="Style 25 2 3 4" xfId="35455" xr:uid="{363A1ACB-04C0-4C6F-99D6-843A556DC9E8}"/>
    <cellStyle name="Style 25 2 3 4 2" xfId="35456" xr:uid="{ACDEC6E7-F4A4-4C56-A66E-EAD4ECB17355}"/>
    <cellStyle name="Style 25 2 3 4 3" xfId="35457" xr:uid="{62C572DD-E0F9-48CB-8C2C-92571D2C713A}"/>
    <cellStyle name="Style 25 2 3 4 4" xfId="35458" xr:uid="{A66586B0-765E-4555-9DE7-7C134E895584}"/>
    <cellStyle name="Style 25 2 3 5" xfId="35459" xr:uid="{0AD70384-A2D6-4D58-B099-76FA14F5980F}"/>
    <cellStyle name="Style 25 2 3 5 2" xfId="35460" xr:uid="{463B817B-DE2B-4C70-8270-D3DE795D26AE}"/>
    <cellStyle name="Style 25 2 3 5 3" xfId="35461" xr:uid="{A536F444-DE92-4077-A0C0-203C3CAED189}"/>
    <cellStyle name="Style 25 2 3 5 4" xfId="35462" xr:uid="{FC1152F9-DEB5-4E30-A32C-E5E8729ACC2B}"/>
    <cellStyle name="Style 25 2 3 6" xfId="35463" xr:uid="{28C96E9A-5A26-44E5-9724-AF7FFC268379}"/>
    <cellStyle name="Style 25 2 3 6 2" xfId="35464" xr:uid="{E83A7BCE-65A1-413E-9EEB-E2DB72101EF4}"/>
    <cellStyle name="Style 25 2 3 6 3" xfId="35465" xr:uid="{44ABAED3-CDF1-4DF8-A303-148F4BAD00FB}"/>
    <cellStyle name="Style 25 2 3 6 4" xfId="35466" xr:uid="{C58A4692-E639-4361-A22A-DB90D81D2939}"/>
    <cellStyle name="Style 25 2 3 7" xfId="35467" xr:uid="{E3094FB3-C926-4770-8A66-7C017CAC916A}"/>
    <cellStyle name="Style 25 2 3 7 2" xfId="35468" xr:uid="{2B48E3C5-BE37-460A-B9E7-C2CF67117BDA}"/>
    <cellStyle name="Style 25 2 3 7 3" xfId="35469" xr:uid="{A713D2E1-D38E-41E0-8C53-8222A4605B4F}"/>
    <cellStyle name="Style 25 2 3 7 4" xfId="35470" xr:uid="{6E399600-8E5E-446F-A9A3-E707CC1E42B3}"/>
    <cellStyle name="Style 25 2 3 8" xfId="35471" xr:uid="{83629165-5DEA-428C-AF75-9CEEA82E5AA2}"/>
    <cellStyle name="Style 25 2 3 8 2" xfId="35472" xr:uid="{AA3372B2-5378-4CF6-BBF8-E600BF6CB156}"/>
    <cellStyle name="Style 25 2 3 8 3" xfId="35473" xr:uid="{C8D3C3C0-0B23-4BF0-8FAD-E80687D5F6EC}"/>
    <cellStyle name="Style 25 2 3 8 4" xfId="35474" xr:uid="{4810C284-6250-4CF8-A1F7-EF22E4E95CD9}"/>
    <cellStyle name="Style 25 2 3 9" xfId="35475" xr:uid="{B085E273-927A-4531-8280-CC6C1EC2843D}"/>
    <cellStyle name="Style 25 2 3 9 2" xfId="35476" xr:uid="{F6F9F077-0841-4548-B9B6-B56F5CA8BA49}"/>
    <cellStyle name="Style 25 2 3 9 3" xfId="35477" xr:uid="{8D0CABD1-4378-4122-B193-261D8D2C252A}"/>
    <cellStyle name="Style 25 2 4" xfId="35478" xr:uid="{36D1588A-35A0-4187-900C-FF0C1B3D88BF}"/>
    <cellStyle name="Style 25 2 4 2" xfId="35479" xr:uid="{5EA92D18-A77A-4B08-B0AF-FBA23F1BA816}"/>
    <cellStyle name="Style 25 2 4 2 2" xfId="35480" xr:uid="{934457E2-E01B-4DF6-9DAF-EE788083F51D}"/>
    <cellStyle name="Style 25 2 4 2 2 2" xfId="35481" xr:uid="{B7F56A5C-69AF-434F-A421-F78196128B6D}"/>
    <cellStyle name="Style 25 2 4 2 3" xfId="35482" xr:uid="{615D6982-2A8A-4C0C-B363-8F9EE882A3DC}"/>
    <cellStyle name="Style 25 2 4 2 4" xfId="35483" xr:uid="{CC2E251B-170A-467A-8992-9E5CB1AEAA17}"/>
    <cellStyle name="Style 25 2 4 3" xfId="35484" xr:uid="{9DC6DA5E-646C-477B-B53D-ECEEBB9ACF02}"/>
    <cellStyle name="Style 25 2 4 3 2" xfId="35485" xr:uid="{60F0421A-1C77-4352-A154-57207D0A5ABD}"/>
    <cellStyle name="Style 25 2 4 3 3" xfId="35486" xr:uid="{0B5B5DE5-DD01-4F50-9E38-35AD0D8E6102}"/>
    <cellStyle name="Style 25 2 4 4" xfId="35487" xr:uid="{B6B04470-5451-4EF8-89B2-DC2730A3DA4F}"/>
    <cellStyle name="Style 25 2 4 4 2" xfId="35488" xr:uid="{90C73C04-7816-4786-AD2F-E3FA4F32972B}"/>
    <cellStyle name="Style 25 2 4 5" xfId="35489" xr:uid="{3B251E7C-9538-4526-9649-58A120AE3153}"/>
    <cellStyle name="Style 25 2 4 5 2" xfId="35490" xr:uid="{D04E7C87-8D5F-498E-892B-B47EFBAAAFCC}"/>
    <cellStyle name="Style 25 2 4 6" xfId="35491" xr:uid="{DC70AE70-B55E-4EB4-85AC-736809592ACF}"/>
    <cellStyle name="Style 25 2 5" xfId="35492" xr:uid="{6F2EAFF0-D948-4EFE-947B-76B160FBA409}"/>
    <cellStyle name="Style 25 2 5 2" xfId="35493" xr:uid="{27E8F052-5421-4D77-9716-6501E8549628}"/>
    <cellStyle name="Style 25 2 5 2 2" xfId="35494" xr:uid="{390011D9-83F6-4DED-B630-AB0B53EF8A32}"/>
    <cellStyle name="Style 25 2 5 2 3" xfId="35495" xr:uid="{45900B83-F2C2-48A5-8CC5-28F4B259739A}"/>
    <cellStyle name="Style 25 2 5 3" xfId="35496" xr:uid="{88D10D54-7079-443F-824F-DC1A2DD8499F}"/>
    <cellStyle name="Style 25 2 5 4" xfId="35497" xr:uid="{E5594CD3-AB31-43D3-BC53-CAF214BABF3B}"/>
    <cellStyle name="Style 25 2 5 5" xfId="35498" xr:uid="{6E3B8832-1539-40C1-9EDE-72CF83FC1B47}"/>
    <cellStyle name="Style 25 2 6" xfId="35499" xr:uid="{7C4F9FEE-BDBC-4A93-AB21-60999EE71C49}"/>
    <cellStyle name="Style 25 2 6 2" xfId="35500" xr:uid="{315A35A1-5168-4E57-9ACC-F44C7F5FE987}"/>
    <cellStyle name="Style 25 2 6 2 2" xfId="35501" xr:uid="{70BF162D-934A-48B8-BFB1-8655D916CB08}"/>
    <cellStyle name="Style 25 2 6 2 3" xfId="35502" xr:uid="{EE23DB15-5328-46A5-BFD4-810685C5DAB9}"/>
    <cellStyle name="Style 25 2 6 3" xfId="35503" xr:uid="{AFE1D22D-FEC2-477B-AF72-DF1ECF501463}"/>
    <cellStyle name="Style 25 2 6 4" xfId="35504" xr:uid="{2E91656F-939B-4A8B-8595-D3D8BD43BE0A}"/>
    <cellStyle name="Style 25 2 7" xfId="35505" xr:uid="{D44722B8-A4F5-4774-9550-02590F0AE323}"/>
    <cellStyle name="Style 25 2 7 2" xfId="35506" xr:uid="{3AD94E80-F863-4C26-94EF-F4232C0FF4F9}"/>
    <cellStyle name="Style 25 2 7 2 2" xfId="35507" xr:uid="{8E553821-2B30-4FB1-9C82-F3DFAA25E780}"/>
    <cellStyle name="Style 25 2 7 2 3" xfId="35508" xr:uid="{0D0E4358-521C-4688-9CC6-D902BAA09CA5}"/>
    <cellStyle name="Style 25 2 7 3" xfId="35509" xr:uid="{7D79CF97-1387-4564-A5D2-710995232973}"/>
    <cellStyle name="Style 25 2 7 4" xfId="35510" xr:uid="{683529EE-AD12-4462-96B2-2D51EF0288B7}"/>
    <cellStyle name="Style 25 2 8" xfId="35511" xr:uid="{390A2749-AB6A-4D40-811D-DDEA4488C680}"/>
    <cellStyle name="Style 25 2 8 2" xfId="35512" xr:uid="{9D84C66D-2CDD-4AE2-9AD3-EF49D82227C1}"/>
    <cellStyle name="Style 25 2 8 3" xfId="35513" xr:uid="{2FC12C12-E2B0-491A-AFEF-B2D21A999240}"/>
    <cellStyle name="Style 25 2 8 4" xfId="35514" xr:uid="{53835AC1-29B6-4DEC-9D30-5CBFA3E3CD69}"/>
    <cellStyle name="Style 25 2 9" xfId="35515" xr:uid="{EB458459-955F-42EE-B41D-53923468475C}"/>
    <cellStyle name="Style 25 2 9 2" xfId="35516" xr:uid="{C50377BE-8D66-4E0F-ABEE-E0F2421C4FA2}"/>
    <cellStyle name="Style 25 2 9 3" xfId="35517" xr:uid="{9FE1015E-A586-4708-965C-FA1C5E786636}"/>
    <cellStyle name="Style 25 2 9 4" xfId="35518" xr:uid="{FD02DB8B-1FAB-4E5E-AF40-78D7D0E51FA7}"/>
    <cellStyle name="Style 25 3" xfId="35519" xr:uid="{8E6A0055-8FE8-452D-966D-385DBA9E8A05}"/>
    <cellStyle name="Style 25 3 10" xfId="35520" xr:uid="{A6306B3B-25AE-4327-85CD-49811EA8C1A3}"/>
    <cellStyle name="Style 25 3 10 2" xfId="35521" xr:uid="{B955D65C-AE6C-4DF7-BAC3-A32C2FB9468D}"/>
    <cellStyle name="Style 25 3 11" xfId="35522" xr:uid="{37AE0B20-C0EC-4CDD-BD1C-F9FECB55F60C}"/>
    <cellStyle name="Style 25 3 12" xfId="35523" xr:uid="{FE25506F-A14C-4FC2-8AC0-310481D0EAAE}"/>
    <cellStyle name="Style 25 3 2" xfId="35524" xr:uid="{888399D6-D286-4E6A-BD2D-9C34CC711F0A}"/>
    <cellStyle name="Style 25 3 2 2" xfId="35525" xr:uid="{D7407078-B838-43CC-899E-6D0E6AC83904}"/>
    <cellStyle name="Style 25 3 2 2 2" xfId="35526" xr:uid="{EA458D11-683D-4338-8012-5F3AF2D7A807}"/>
    <cellStyle name="Style 25 3 2 2 2 2" xfId="35527" xr:uid="{3E40352D-6EAA-4352-9072-07CF2B029B10}"/>
    <cellStyle name="Style 25 3 2 2 3" xfId="35528" xr:uid="{ED601EDB-F59A-4C9C-9ACB-F4EF0D2A45DF}"/>
    <cellStyle name="Style 25 3 2 2 4" xfId="35529" xr:uid="{DB1A01F5-EAED-405E-A5EC-7E657D71004C}"/>
    <cellStyle name="Style 25 3 2 3" xfId="35530" xr:uid="{10848166-A776-437A-9861-1ACAD9DAE253}"/>
    <cellStyle name="Style 25 3 2 4" xfId="35531" xr:uid="{87A5CD8C-7993-4C54-A569-485624FEE7DC}"/>
    <cellStyle name="Style 25 3 2 5" xfId="35532" xr:uid="{3B828C60-1A8E-4A09-B9CD-39D8DC2A0279}"/>
    <cellStyle name="Style 25 3 3" xfId="35533" xr:uid="{306B3EC4-EF6E-4267-8590-99985A813BF0}"/>
    <cellStyle name="Style 25 3 3 2" xfId="35534" xr:uid="{E2E6FA74-9B87-4C04-8946-B0207F4C3B0D}"/>
    <cellStyle name="Style 25 3 3 2 2" xfId="35535" xr:uid="{54252218-B80D-493D-99D2-96241DF9E741}"/>
    <cellStyle name="Style 25 3 3 2 3" xfId="35536" xr:uid="{2BA41165-67EE-4917-8E3E-9EF221945A1B}"/>
    <cellStyle name="Style 25 3 3 3" xfId="35537" xr:uid="{64CBDFDA-8572-450C-978E-B49090FAE871}"/>
    <cellStyle name="Style 25 3 3 3 2" xfId="35538" xr:uid="{ECF3CAB5-C7AC-43B0-9C71-ECFD00C1E1BF}"/>
    <cellStyle name="Style 25 3 3 4" xfId="35539" xr:uid="{B4EE2765-455F-45D5-84DF-0F4752AA0DB9}"/>
    <cellStyle name="Style 25 3 3 4 2" xfId="35540" xr:uid="{737DF7B6-63BD-4F33-A645-FBB153B1FB75}"/>
    <cellStyle name="Style 25 3 3 5" xfId="35541" xr:uid="{96C3783C-11AE-4410-B61C-7471F458AD3E}"/>
    <cellStyle name="Style 25 3 3 6" xfId="35542" xr:uid="{9B030759-94E3-4CC9-B820-6DDE80F0279A}"/>
    <cellStyle name="Style 25 3 4" xfId="35543" xr:uid="{4EFFE671-DF26-4C13-8EC3-D22FE8A2F144}"/>
    <cellStyle name="Style 25 3 4 2" xfId="35544" xr:uid="{48B451D0-859E-47B9-ACBF-EA6A5FC9CEC8}"/>
    <cellStyle name="Style 25 3 4 2 2" xfId="35545" xr:uid="{BEF204D5-72CF-4ECC-BCAF-E9F655F0DF27}"/>
    <cellStyle name="Style 25 3 4 2 3" xfId="35546" xr:uid="{188BE602-B446-47F2-8C70-AD808DA265DA}"/>
    <cellStyle name="Style 25 3 4 3" xfId="35547" xr:uid="{012A07F3-91CB-44A7-A07B-5505E3091E1C}"/>
    <cellStyle name="Style 25 3 4 4" xfId="35548" xr:uid="{C7F036A1-F5A7-4065-A16B-1AB9F1845258}"/>
    <cellStyle name="Style 25 3 5" xfId="35549" xr:uid="{9172E84A-23A1-4E6A-9304-D1F4C64BE4D9}"/>
    <cellStyle name="Style 25 3 5 2" xfId="35550" xr:uid="{CC5AF6D1-15A5-4A7D-95DE-5D25BBFF34DE}"/>
    <cellStyle name="Style 25 3 5 3" xfId="35551" xr:uid="{4CD685BF-7416-48C2-8F3C-2F523A53D71A}"/>
    <cellStyle name="Style 25 3 5 4" xfId="35552" xr:uid="{70B556E5-11F3-4E72-81CD-CEA5C0E21965}"/>
    <cellStyle name="Style 25 3 6" xfId="35553" xr:uid="{230D747E-9231-4400-A0D4-0E758D1E3810}"/>
    <cellStyle name="Style 25 3 6 2" xfId="35554" xr:uid="{89918190-88A9-4E6A-B68D-01C174091299}"/>
    <cellStyle name="Style 25 3 6 3" xfId="35555" xr:uid="{C7EC7BD7-CF59-4592-BC08-FA22839B4E8A}"/>
    <cellStyle name="Style 25 3 6 4" xfId="35556" xr:uid="{F51E27C1-001A-495E-8F55-6367E75F5FB1}"/>
    <cellStyle name="Style 25 3 7" xfId="35557" xr:uid="{93D6C504-9520-4701-87EB-C6374844666C}"/>
    <cellStyle name="Style 25 3 7 2" xfId="35558" xr:uid="{9950010E-CC07-47D3-BEB2-B5826AEC7D09}"/>
    <cellStyle name="Style 25 3 7 3" xfId="35559" xr:uid="{5A998F3B-EA8B-4F2C-81C4-769F1D3D10B2}"/>
    <cellStyle name="Style 25 3 7 4" xfId="35560" xr:uid="{5E1BABA4-8F48-4563-91B6-A3DE95D524E8}"/>
    <cellStyle name="Style 25 3 8" xfId="35561" xr:uid="{7C033643-62EF-426E-9685-1C976E741D76}"/>
    <cellStyle name="Style 25 3 8 2" xfId="35562" xr:uid="{54926BF3-0574-448C-8394-354CEBD81558}"/>
    <cellStyle name="Style 25 3 8 3" xfId="35563" xr:uid="{B279AD69-3E40-490C-8C27-EC5EC020EABD}"/>
    <cellStyle name="Style 25 3 8 4" xfId="35564" xr:uid="{34457FF7-C2AE-45C9-BD5C-4B2DE60DCACD}"/>
    <cellStyle name="Style 25 3 9" xfId="35565" xr:uid="{8D7C8792-3CD8-4666-A3A4-4D9BC5991DAC}"/>
    <cellStyle name="Style 25 3 9 2" xfId="35566" xr:uid="{FF655061-F0AD-489A-A05D-56E0E721C4EA}"/>
    <cellStyle name="Style 25 3 9 3" xfId="35567" xr:uid="{A6E3FDEC-3543-4E6B-9533-36B4F280203B}"/>
    <cellStyle name="Style 25 4" xfId="35568" xr:uid="{D166447A-2616-4F62-9380-CC19E98FDF12}"/>
    <cellStyle name="Style 25 4 10" xfId="35569" xr:uid="{B034585D-7A2C-4067-AFE1-E34E6258618E}"/>
    <cellStyle name="Style 25 4 10 2" xfId="35570" xr:uid="{5C0648AE-F506-405B-A83B-89C49B98D21A}"/>
    <cellStyle name="Style 25 4 11" xfId="35571" xr:uid="{1315DF31-76AD-44D0-84F0-A6C3F9B24429}"/>
    <cellStyle name="Style 25 4 12" xfId="35572" xr:uid="{CE537FFA-9A62-4EF4-BB52-857BB75050CD}"/>
    <cellStyle name="Style 25 4 2" xfId="35573" xr:uid="{8F6478D4-24E6-4F6D-82A5-58C06644DA4F}"/>
    <cellStyle name="Style 25 4 2 2" xfId="35574" xr:uid="{BAD9FA3B-86CE-4FD3-998D-0243AED5471F}"/>
    <cellStyle name="Style 25 4 2 2 2" xfId="35575" xr:uid="{285F7AE1-A9FE-4FB0-8A32-21CD3AE08F16}"/>
    <cellStyle name="Style 25 4 2 2 3" xfId="35576" xr:uid="{54160822-6CFB-49A3-A824-DF1AE5FDE6A6}"/>
    <cellStyle name="Style 25 4 2 3" xfId="35577" xr:uid="{5633FFF0-B6A3-4682-B82B-ECA71051725B}"/>
    <cellStyle name="Style 25 4 2 4" xfId="35578" xr:uid="{11B60499-CB18-4E6C-BEAC-762E9DD4E43B}"/>
    <cellStyle name="Style 25 4 2 5" xfId="35579" xr:uid="{C0A8B625-DEFA-46D3-BCCC-A6D5CE41DCCB}"/>
    <cellStyle name="Style 25 4 3" xfId="35580" xr:uid="{18D0DCD6-8BBE-4AF9-BACD-6799DE934FE7}"/>
    <cellStyle name="Style 25 4 3 2" xfId="35581" xr:uid="{6FE951FD-DE2A-439D-B46D-551914DCB23C}"/>
    <cellStyle name="Style 25 4 3 3" xfId="35582" xr:uid="{8586CB57-3C22-4D78-8109-9BCAD966D839}"/>
    <cellStyle name="Style 25 4 3 4" xfId="35583" xr:uid="{1EF48F22-2D36-48D4-B73B-CB69A0ADD2F2}"/>
    <cellStyle name="Style 25 4 4" xfId="35584" xr:uid="{03D11D7D-16C5-4E85-8AAC-DCE0A5A4CF65}"/>
    <cellStyle name="Style 25 4 4 2" xfId="35585" xr:uid="{93DB4DE2-E3E0-46EC-9E90-220150EF4FA0}"/>
    <cellStyle name="Style 25 4 4 3" xfId="35586" xr:uid="{6C5A578D-C859-4DDD-8CDA-D8725884388C}"/>
    <cellStyle name="Style 25 4 4 4" xfId="35587" xr:uid="{85EA8B28-A262-4622-9A87-CF680A9C193C}"/>
    <cellStyle name="Style 25 4 5" xfId="35588" xr:uid="{DF3099AB-3C2F-465C-803B-71085274F55F}"/>
    <cellStyle name="Style 25 4 5 2" xfId="35589" xr:uid="{286807FE-3681-406B-9CAC-E77C0FACCE09}"/>
    <cellStyle name="Style 25 4 5 3" xfId="35590" xr:uid="{0D7DEE9D-DB15-472F-8F68-2668DE79865E}"/>
    <cellStyle name="Style 25 4 5 4" xfId="35591" xr:uid="{D036C14D-D360-4FEE-BAC7-14C233AE7D1A}"/>
    <cellStyle name="Style 25 4 6" xfId="35592" xr:uid="{4988A3C5-513A-4639-9A11-24EEB290662F}"/>
    <cellStyle name="Style 25 4 6 2" xfId="35593" xr:uid="{3B388359-68E7-42E4-AD85-1A6B2141105A}"/>
    <cellStyle name="Style 25 4 6 3" xfId="35594" xr:uid="{49A293D2-4B01-4596-88B9-BC5D18B720A4}"/>
    <cellStyle name="Style 25 4 6 4" xfId="35595" xr:uid="{C738C6BC-126F-41A1-90B7-1604ABFC2D8D}"/>
    <cellStyle name="Style 25 4 7" xfId="35596" xr:uid="{EA72A609-94D4-49CF-8DA9-0F02EBDC45E3}"/>
    <cellStyle name="Style 25 4 7 2" xfId="35597" xr:uid="{AA444DBA-3FE8-4F02-AEB7-66AB8198AEC8}"/>
    <cellStyle name="Style 25 4 7 3" xfId="35598" xr:uid="{47BD5481-E601-4041-A8A3-B55957ACE748}"/>
    <cellStyle name="Style 25 4 7 4" xfId="35599" xr:uid="{C7C5FFD4-7D85-464B-B582-ADF8BD6A7786}"/>
    <cellStyle name="Style 25 4 8" xfId="35600" xr:uid="{569638BB-60B7-42A1-9614-A7D029BED4BF}"/>
    <cellStyle name="Style 25 4 8 2" xfId="35601" xr:uid="{9265C27A-5A6C-4C8C-B812-C03D5F46A5A7}"/>
    <cellStyle name="Style 25 4 8 3" xfId="35602" xr:uid="{D18A4C76-2290-459F-8A79-D3D534C90D42}"/>
    <cellStyle name="Style 25 4 8 4" xfId="35603" xr:uid="{7363F3FF-7B7D-4E4E-B2A8-F5C7AB0BF741}"/>
    <cellStyle name="Style 25 4 9" xfId="35604" xr:uid="{B44A5EFB-75D9-477A-A418-87D4D3C4341C}"/>
    <cellStyle name="Style 25 4 9 2" xfId="35605" xr:uid="{07FCFE53-2AD9-4BF8-B1CB-EFC219E4EC4F}"/>
    <cellStyle name="Style 25 4 9 3" xfId="35606" xr:uid="{8C145BC1-B364-40A4-9838-C1EAE4205388}"/>
    <cellStyle name="Style 25 5" xfId="35607" xr:uid="{2C668D0F-9977-42BF-B8A1-0E9BDF433D12}"/>
    <cellStyle name="Style 25 5 2" xfId="35608" xr:uid="{C2ADCA5C-6068-4A2C-913B-7CE9BFD70663}"/>
    <cellStyle name="Style 25 5 2 2" xfId="35609" xr:uid="{B6205583-20F5-41D6-BEC4-2CF34FCC5272}"/>
    <cellStyle name="Style 25 5 2 2 2" xfId="35610" xr:uid="{2BC5F2B5-2B17-4221-8912-A320D5E5003E}"/>
    <cellStyle name="Style 25 5 2 3" xfId="35611" xr:uid="{F60B45AE-30B2-4F86-9A69-DBAF77A612ED}"/>
    <cellStyle name="Style 25 5 2 4" xfId="35612" xr:uid="{286DB1B5-45FD-4611-A5E2-52AC1B68ED7D}"/>
    <cellStyle name="Style 25 5 3" xfId="35613" xr:uid="{4FC65CC2-ECF4-4BB9-8218-D19CBE654F31}"/>
    <cellStyle name="Style 25 5 3 2" xfId="35614" xr:uid="{54C59611-426A-4BB1-AC5B-A6A9C0871A5A}"/>
    <cellStyle name="Style 25 5 3 3" xfId="35615" xr:uid="{BC2AB4FB-6554-4D12-AB93-3A4B41577127}"/>
    <cellStyle name="Style 25 5 4" xfId="35616" xr:uid="{E077C640-5B8F-43DE-B481-751B6AFC5F5A}"/>
    <cellStyle name="Style 25 5 4 2" xfId="35617" xr:uid="{1EB4330E-041B-407D-98DB-AE4A089A1ED8}"/>
    <cellStyle name="Style 25 5 5" xfId="35618" xr:uid="{20F4510E-673B-4099-B8AF-7FE20AD761D9}"/>
    <cellStyle name="Style 25 5 5 2" xfId="35619" xr:uid="{480B1852-3FEF-4854-A29F-CC3688B83DD8}"/>
    <cellStyle name="Style 25 5 6" xfId="35620" xr:uid="{7C2D63AE-3C95-4617-B294-5E5B34675D0E}"/>
    <cellStyle name="Style 25 6" xfId="35621" xr:uid="{9D760AD1-1DD7-48D3-846B-1EB9DA990582}"/>
    <cellStyle name="Style 25 6 2" xfId="35622" xr:uid="{2E508C8A-0913-4DB6-8F14-F1371A07E939}"/>
    <cellStyle name="Style 25 6 2 2" xfId="35623" xr:uid="{3BDD6DE2-1001-435D-8CF7-42809146A78D}"/>
    <cellStyle name="Style 25 6 2 3" xfId="35624" xr:uid="{6DD5AD11-30D6-4FE8-A31E-F08FAA05C8DA}"/>
    <cellStyle name="Style 25 6 3" xfId="35625" xr:uid="{CAF408EB-EB90-40F0-A3DC-5E75A96317FA}"/>
    <cellStyle name="Style 25 6 4" xfId="35626" xr:uid="{076A62A6-8B25-42CB-BE62-DCBCD11F72F6}"/>
    <cellStyle name="Style 25 6 5" xfId="35627" xr:uid="{8C2AE713-6503-4F1A-AE45-8249CBBF857B}"/>
    <cellStyle name="Style 25 7" xfId="35628" xr:uid="{7F9235EE-1D0F-47DD-BDA4-4A461272DE29}"/>
    <cellStyle name="Style 25 7 2" xfId="35629" xr:uid="{CA727387-9787-4BBD-9E7F-D63CD98D82AA}"/>
    <cellStyle name="Style 25 7 2 2" xfId="35630" xr:uid="{E1F8B7E9-F071-4911-ACEA-CD695C3DD503}"/>
    <cellStyle name="Style 25 7 2 3" xfId="35631" xr:uid="{08B0ADA5-E7A2-4806-8A0F-6A23076D25DF}"/>
    <cellStyle name="Style 25 7 3" xfId="35632" xr:uid="{44D71BFF-5C88-4BA8-8BC0-6498C6EA7E81}"/>
    <cellStyle name="Style 25 7 4" xfId="35633" xr:uid="{36097E51-92FC-4028-92C1-2D0EF1C5A4AE}"/>
    <cellStyle name="Style 25 8" xfId="35634" xr:uid="{8A147701-429C-48AD-9F72-F27AA49C4205}"/>
    <cellStyle name="Style 25 8 2" xfId="35635" xr:uid="{441A9A01-EB97-438E-A5DF-199191F4DD79}"/>
    <cellStyle name="Style 25 8 2 2" xfId="35636" xr:uid="{7DA467D5-F662-415B-8132-0606F8774F4E}"/>
    <cellStyle name="Style 25 8 2 3" xfId="35637" xr:uid="{4387BDCA-E08F-4AA7-892E-C2D4C9F25039}"/>
    <cellStyle name="Style 25 8 3" xfId="35638" xr:uid="{58A90E6E-9741-4A3D-9F41-82ACC1677C3E}"/>
    <cellStyle name="Style 25 8 4" xfId="35639" xr:uid="{745488A4-5D5B-4776-A2F2-7C61B99DE87A}"/>
    <cellStyle name="Style 25 9" xfId="35640" xr:uid="{8CAE9AC1-5AB3-4C62-8CEE-0EE04B4326E3}"/>
    <cellStyle name="Style 25 9 2" xfId="35641" xr:uid="{20FFBA93-7E47-44BF-9C83-A4773D4CADB7}"/>
    <cellStyle name="Style 25 9 3" xfId="35642" xr:uid="{D7ACF4F4-9C4B-40FA-8808-FD67249A8562}"/>
    <cellStyle name="Style 25 9 4" xfId="35643" xr:uid="{17AE7426-6C23-46C5-AA4F-2C30490EC322}"/>
    <cellStyle name="Style 26" xfId="35644" xr:uid="{F11B6608-B561-4603-AA58-8F5F17AB90AA}"/>
    <cellStyle name="Style 26 2" xfId="35645" xr:uid="{E7DA298E-FE3D-466C-B06E-E4F5FDCC7F24}"/>
    <cellStyle name="Style 26 2 2" xfId="35646" xr:uid="{4E3FBCC7-5EE2-4405-8CF2-B656DB0380A3}"/>
    <cellStyle name="Style 26 2 3" xfId="35647" xr:uid="{4A123E19-B2CF-4C14-96DE-8EBCD663C5CF}"/>
    <cellStyle name="Style 26 3" xfId="35648" xr:uid="{5DDCF794-E8F2-466A-80F2-B76631338E44}"/>
    <cellStyle name="Style 26 3 2" xfId="35649" xr:uid="{CF785A88-0706-4A9E-A975-8C6C573F5B3E}"/>
    <cellStyle name="Style 26 3 3" xfId="35650" xr:uid="{BA23985C-ACA3-4AB1-A823-B7D7A555A4C1}"/>
    <cellStyle name="Style 26 4" xfId="35651" xr:uid="{F712F7E0-8CA7-4CF6-984C-BAD93DCFF171}"/>
    <cellStyle name="Style 26 5" xfId="35652" xr:uid="{C4F07F31-6088-4B25-996B-B6D542BB0111}"/>
    <cellStyle name="Style 26 6" xfId="35653" xr:uid="{5DBA4E16-26C8-4027-B7F5-9D50C4098EF4}"/>
    <cellStyle name="Style 26 7" xfId="35654" xr:uid="{A905650A-0AD9-4E82-8AA7-B5A1CC316A88}"/>
    <cellStyle name="Sub heading - 1" xfId="35655" xr:uid="{FF12ACE9-34CD-4211-BB53-801A09A66E83}"/>
    <cellStyle name="Számítás" xfId="35656" xr:uid="{B19EEFDE-26F5-474B-986B-B350E0CA8CFB}"/>
    <cellStyle name="Számítás 10" xfId="35657" xr:uid="{F1237859-7B1E-4CB3-9075-81A06D2A821E}"/>
    <cellStyle name="Számítás 10 2" xfId="35658" xr:uid="{F6FF54FA-0202-4439-8655-DA9F302D5BE7}"/>
    <cellStyle name="Számítás 11" xfId="35659" xr:uid="{5C51569A-C6A6-49DF-A699-DB3C184C09C9}"/>
    <cellStyle name="Számítás 2" xfId="35660" xr:uid="{C605DCA0-90DA-4666-AF44-9F3362047EE1}"/>
    <cellStyle name="Számítás 2 2" xfId="35661" xr:uid="{68E392A8-D8CA-4310-849A-5A0E6CA7E117}"/>
    <cellStyle name="Számítás 2 3" xfId="35662" xr:uid="{CA8EFF7A-8B6B-42B3-A62D-94149C596DB0}"/>
    <cellStyle name="Számítás 2 4" xfId="35663" xr:uid="{C7C0E561-F3E5-44D0-9BB8-2DC0329B05A0}"/>
    <cellStyle name="Számítás 3" xfId="35664" xr:uid="{53A10D98-2D37-4B90-BD6E-A2038634DE09}"/>
    <cellStyle name="Számítás 3 2" xfId="35665" xr:uid="{0184F470-0DA8-4317-A5B8-AB15E08BB77E}"/>
    <cellStyle name="Számítás 3 3" xfId="35666" xr:uid="{6AB13735-BD83-448D-85AB-B537480DFE5D}"/>
    <cellStyle name="Számítás 4" xfId="35667" xr:uid="{6664C7BA-3425-4C78-B304-41E67776F465}"/>
    <cellStyle name="Számítás 4 2" xfId="35668" xr:uid="{0BF9C17F-35F6-42ED-9710-7DCDFE2CAA6A}"/>
    <cellStyle name="Számítás 4 3" xfId="35669" xr:uid="{44C89720-C85A-4F41-A5EA-D112181EB055}"/>
    <cellStyle name="Számítás 5" xfId="35670" xr:uid="{B116FFA2-157D-48EA-83CA-BA085D7BDE79}"/>
    <cellStyle name="Számítás 5 2" xfId="35671" xr:uid="{F3AC0C39-9768-494C-B20F-FDAA724C4326}"/>
    <cellStyle name="Számítás 5 3" xfId="35672" xr:uid="{CF714A08-AB80-4720-9DCB-FEAB967E4FE3}"/>
    <cellStyle name="Számítás 6" xfId="35673" xr:uid="{5D5CBFDA-BF70-475F-9D6B-00F0E7B9B2B5}"/>
    <cellStyle name="Számítás 6 2" xfId="35674" xr:uid="{88987BCD-AFFF-4FAF-B29D-43AFB8E0BB78}"/>
    <cellStyle name="Számítás 6 3" xfId="35675" xr:uid="{5F2BDE68-E5F4-4645-8C0A-A08D643AF8B8}"/>
    <cellStyle name="Számítás 7" xfId="35676" xr:uid="{35C08D17-3F9B-4978-957E-9BE937830C4F}"/>
    <cellStyle name="Számítás 7 2" xfId="35677" xr:uid="{A869CB57-68EE-4207-AD84-E5254089F4E5}"/>
    <cellStyle name="Számítás 7 3" xfId="35678" xr:uid="{8DBAEEC3-6AA9-42E4-B4DA-F8B5B79C17FB}"/>
    <cellStyle name="Számítás 8" xfId="35679" xr:uid="{34464E00-5AD0-4EB1-B6B7-A817BE5F21F2}"/>
    <cellStyle name="Számítás 8 2" xfId="35680" xr:uid="{800864A4-B15B-4998-94D2-8209B972A6E4}"/>
    <cellStyle name="Számítás 8 3" xfId="35681" xr:uid="{D1EA9DC2-B31B-4EA8-A076-8AEDF00BADF0}"/>
    <cellStyle name="Számítás 9" xfId="35682" xr:uid="{C11AE7C3-BE20-4775-A63D-235C6E000FE0}"/>
    <cellStyle name="Számítás 9 2" xfId="35683" xr:uid="{16905B81-1303-4152-95A6-9F8E34D1413F}"/>
    <cellStyle name="Számítás 9 3" xfId="35684" xr:uid="{A13310A2-3D39-4A14-B2C6-F6C4B08E6496}"/>
    <cellStyle name="Table" xfId="35685" xr:uid="{40E70FD0-3A1C-4214-99CE-D711E046B4BB}"/>
    <cellStyle name="Table heading" xfId="35686" xr:uid="{767B03E7-B1FD-474D-8DFC-0573A3171337}"/>
    <cellStyle name="tableau | cellule | normal | decimal 1" xfId="35687" xr:uid="{E16E00B8-2FFB-494F-B768-52435E0011E5}"/>
    <cellStyle name="tableau | cellule | normal | decimal 1 10" xfId="35688" xr:uid="{E6777E62-A2EF-4DE3-8B51-5B2A8D9BFC5A}"/>
    <cellStyle name="tableau | cellule | normal | decimal 1 10 2" xfId="35689" xr:uid="{BBEFBDF6-F81B-43D1-B721-5634D0B16D25}"/>
    <cellStyle name="tableau | cellule | normal | decimal 1 11" xfId="35690" xr:uid="{3D1025DD-D3F6-4FA7-AC45-3D1045321663}"/>
    <cellStyle name="tableau | cellule | normal | decimal 1 2" xfId="35691" xr:uid="{153B6E13-B481-4A62-BB5B-F8552D94EE30}"/>
    <cellStyle name="tableau | cellule | normal | decimal 1 2 2" xfId="35692" xr:uid="{2B15CFC3-78CB-4258-B508-F907B750071B}"/>
    <cellStyle name="tableau | cellule | normal | decimal 1 2 2 2" xfId="35693" xr:uid="{0E0B977B-CE1E-48C0-80BD-05721BFD3409}"/>
    <cellStyle name="tableau | cellule | normal | decimal 1 2 3" xfId="35694" xr:uid="{D2B9FDCE-BEFE-4896-8BE4-3FF73DFABBEA}"/>
    <cellStyle name="tableau | cellule | normal | decimal 1 2 4" xfId="35695" xr:uid="{52D08C33-9D71-41D3-8AF0-1628ADDC1F78}"/>
    <cellStyle name="tableau | cellule | normal | decimal 1 3" xfId="35696" xr:uid="{5FCEF316-7F10-491F-936B-AD74B5FA3695}"/>
    <cellStyle name="tableau | cellule | normal | decimal 1 3 2" xfId="35697" xr:uid="{9A9EF1F4-91D2-484D-BF6A-666355C60BC6}"/>
    <cellStyle name="tableau | cellule | normal | decimal 1 3 3" xfId="35698" xr:uid="{0CEDCA2E-B65A-440A-97E8-66F87CE8903F}"/>
    <cellStyle name="tableau | cellule | normal | decimal 1 4" xfId="35699" xr:uid="{A6E218B1-72EB-4F77-BAB6-EE8769AA422C}"/>
    <cellStyle name="tableau | cellule | normal | decimal 1 4 2" xfId="35700" xr:uid="{FF821A6C-3BA4-40A3-81A0-AF33DE2AC4C9}"/>
    <cellStyle name="tableau | cellule | normal | decimal 1 4 3" xfId="35701" xr:uid="{A13BA3AE-642F-4F86-8D5A-77B03887326A}"/>
    <cellStyle name="tableau | cellule | normal | decimal 1 5" xfId="35702" xr:uid="{F466D3FC-572F-4389-A5B6-5578F5C09A94}"/>
    <cellStyle name="tableau | cellule | normal | decimal 1 5 2" xfId="35703" xr:uid="{5184CA26-EC48-44B8-B83B-22BC7ECB85C4}"/>
    <cellStyle name="tableau | cellule | normal | decimal 1 5 3" xfId="35704" xr:uid="{56A82750-4FAD-4073-81CE-5E15902F8A65}"/>
    <cellStyle name="tableau | cellule | normal | decimal 1 6" xfId="35705" xr:uid="{CAD8CF26-3F60-4FD2-B0DD-58443B1D38EA}"/>
    <cellStyle name="tableau | cellule | normal | decimal 1 6 2" xfId="35706" xr:uid="{A03C5D30-60E6-4771-99C7-BCDE6B5E769A}"/>
    <cellStyle name="tableau | cellule | normal | decimal 1 6 3" xfId="35707" xr:uid="{12CD2EEF-3796-4C41-9991-996A6052C8C7}"/>
    <cellStyle name="tableau | cellule | normal | decimal 1 7" xfId="35708" xr:uid="{7F549A4C-EB58-4479-A4A1-9B5BDA3B96CB}"/>
    <cellStyle name="tableau | cellule | normal | decimal 1 7 2" xfId="35709" xr:uid="{C426064C-6FDC-417F-9FA9-5828A93A014F}"/>
    <cellStyle name="tableau | cellule | normal | decimal 1 7 3" xfId="35710" xr:uid="{EF37E518-B248-4DF8-BF15-16B8E39A479C}"/>
    <cellStyle name="tableau | cellule | normal | decimal 1 8" xfId="35711" xr:uid="{ED07F341-1FF8-4B07-9979-A907F3F35D80}"/>
    <cellStyle name="tableau | cellule | normal | decimal 1 8 2" xfId="35712" xr:uid="{8A711623-B7B5-4A03-BDAD-A3A3DE9C33EE}"/>
    <cellStyle name="tableau | cellule | normal | decimal 1 8 3" xfId="35713" xr:uid="{1B58CB02-212E-41C4-B46A-4FF27BA1E929}"/>
    <cellStyle name="tableau | cellule | normal | decimal 1 9" xfId="35714" xr:uid="{D389B46D-3553-44B2-933D-E8769813EAA3}"/>
    <cellStyle name="tableau | cellule | normal | decimal 1 9 2" xfId="35715" xr:uid="{7C9D5928-13EA-4C2D-A09B-6F42827E8617}"/>
    <cellStyle name="tableau | cellule | normal | decimal 1 9 3" xfId="35716" xr:uid="{39617417-10AE-441C-948B-4C3CE42EFACA}"/>
    <cellStyle name="tableau | cellule | normal | pourcentage | decimal 1" xfId="35717" xr:uid="{7F12E771-0714-413A-BD6E-0C04A63323B8}"/>
    <cellStyle name="tableau | cellule | normal | pourcentage | decimal 1 10" xfId="35718" xr:uid="{336944C4-5BB2-4629-9C62-D47DCA1F2725}"/>
    <cellStyle name="tableau | cellule | normal | pourcentage | decimal 1 10 2" xfId="35719" xr:uid="{14B848E2-5D25-4042-9D6D-A487942708D3}"/>
    <cellStyle name="tableau | cellule | normal | pourcentage | decimal 1 11" xfId="35720" xr:uid="{F9529010-0851-4838-9CAD-04608966D791}"/>
    <cellStyle name="tableau | cellule | normal | pourcentage | decimal 1 2" xfId="35721" xr:uid="{7B0B440E-6521-4254-82DB-F2E8A644C916}"/>
    <cellStyle name="tableau | cellule | normal | pourcentage | decimal 1 2 2" xfId="35722" xr:uid="{2222F425-CE80-4893-A0B5-4766C631DA19}"/>
    <cellStyle name="tableau | cellule | normal | pourcentage | decimal 1 2 2 2" xfId="35723" xr:uid="{8CB89F60-D9DB-4D53-AD51-D21CC7BD132C}"/>
    <cellStyle name="tableau | cellule | normal | pourcentage | decimal 1 2 3" xfId="35724" xr:uid="{8618E2DE-DB89-4CB9-ACD7-8AC901E1994C}"/>
    <cellStyle name="tableau | cellule | normal | pourcentage | decimal 1 2 4" xfId="35725" xr:uid="{AAA8B211-8986-46C8-B9E4-4E2FF5CA9710}"/>
    <cellStyle name="tableau | cellule | normal | pourcentage | decimal 1 3" xfId="35726" xr:uid="{401CD5C5-E757-45FC-B650-2BFFCE1E30C8}"/>
    <cellStyle name="tableau | cellule | normal | pourcentage | decimal 1 3 2" xfId="35727" xr:uid="{4D4FA01B-E79C-4FB4-95E7-D2CDD176F53D}"/>
    <cellStyle name="tableau | cellule | normal | pourcentage | decimal 1 3 3" xfId="35728" xr:uid="{297255FB-FA39-4C2E-89F3-F0F442650CF7}"/>
    <cellStyle name="tableau | cellule | normal | pourcentage | decimal 1 4" xfId="35729" xr:uid="{5392A071-E4EC-40B5-A963-1444179042F3}"/>
    <cellStyle name="tableau | cellule | normal | pourcentage | decimal 1 4 2" xfId="35730" xr:uid="{E273FEAC-AB40-44AE-B654-127CE5FC85E5}"/>
    <cellStyle name="tableau | cellule | normal | pourcentage | decimal 1 4 3" xfId="35731" xr:uid="{3381D14A-74C8-425A-B2C0-64314ACFE7DD}"/>
    <cellStyle name="tableau | cellule | normal | pourcentage | decimal 1 5" xfId="35732" xr:uid="{4E05DDEB-157C-48A7-945E-5E397248B4ED}"/>
    <cellStyle name="tableau | cellule | normal | pourcentage | decimal 1 5 2" xfId="35733" xr:uid="{353A2D82-84F3-4EEF-852A-DA06CBACBA53}"/>
    <cellStyle name="tableau | cellule | normal | pourcentage | decimal 1 5 3" xfId="35734" xr:uid="{05E201A2-57E2-4067-8BED-F2C55555F7FE}"/>
    <cellStyle name="tableau | cellule | normal | pourcentage | decimal 1 6" xfId="35735" xr:uid="{EACDC5B5-F3CA-46F8-8356-246E4432BB05}"/>
    <cellStyle name="tableau | cellule | normal | pourcentage | decimal 1 6 2" xfId="35736" xr:uid="{BE80EDD9-0C1C-40A4-976A-F8AECF9718D5}"/>
    <cellStyle name="tableau | cellule | normal | pourcentage | decimal 1 6 3" xfId="35737" xr:uid="{E8F48293-34F7-42A8-8E3A-DC032CCA6802}"/>
    <cellStyle name="tableau | cellule | normal | pourcentage | decimal 1 7" xfId="35738" xr:uid="{04EFC7AF-3D7B-4BA2-8885-0D9E81045A0E}"/>
    <cellStyle name="tableau | cellule | normal | pourcentage | decimal 1 7 2" xfId="35739" xr:uid="{C6BC4838-E655-4D6A-B9A2-F37A4A0E77EE}"/>
    <cellStyle name="tableau | cellule | normal | pourcentage | decimal 1 7 3" xfId="35740" xr:uid="{751C1D2C-A966-4CE0-93CD-EFDA5B4FC483}"/>
    <cellStyle name="tableau | cellule | normal | pourcentage | decimal 1 8" xfId="35741" xr:uid="{0492F1DA-A942-4778-9FDA-DFF16FDE3525}"/>
    <cellStyle name="tableau | cellule | normal | pourcentage | decimal 1 8 2" xfId="35742" xr:uid="{D11BB57D-741B-4077-81E3-1AD92A051DDA}"/>
    <cellStyle name="tableau | cellule | normal | pourcentage | decimal 1 8 3" xfId="35743" xr:uid="{DBB242BC-4F76-4DD2-9976-2EE62085C698}"/>
    <cellStyle name="tableau | cellule | normal | pourcentage | decimal 1 9" xfId="35744" xr:uid="{9B158B6D-0914-43DF-83EF-324A0E6D9118}"/>
    <cellStyle name="tableau | cellule | normal | pourcentage | decimal 1 9 2" xfId="35745" xr:uid="{3599666C-B913-4263-A946-4D0A1E77386C}"/>
    <cellStyle name="tableau | cellule | normal | pourcentage | decimal 1 9 3" xfId="35746" xr:uid="{70281A3D-FC9E-48CF-9D5E-856FAF026BCD}"/>
    <cellStyle name="tableau | cellule | total | decimal 1" xfId="35747" xr:uid="{FCFC24D2-756B-4AA8-8AB7-1D09F7ABBC5F}"/>
    <cellStyle name="tableau | cellule | total | decimal 1 10" xfId="35748" xr:uid="{D662B8FD-6CD8-48B3-A2C0-CF44886F878E}"/>
    <cellStyle name="tableau | cellule | total | decimal 1 10 2" xfId="35749" xr:uid="{61581600-F64A-4150-9E18-89FD1D56A115}"/>
    <cellStyle name="tableau | cellule | total | decimal 1 11" xfId="35750" xr:uid="{7247E363-9C09-4B3E-9BFD-FCB310EB9F99}"/>
    <cellStyle name="tableau | cellule | total | decimal 1 2" xfId="35751" xr:uid="{F6BD9AED-4663-4DCC-806B-C976D6E23897}"/>
    <cellStyle name="tableau | cellule | total | decimal 1 2 2" xfId="35752" xr:uid="{2CE8AD9A-03F0-4BA7-BFA0-07D915FF2435}"/>
    <cellStyle name="tableau | cellule | total | decimal 1 2 2 2" xfId="35753" xr:uid="{81A766FB-D3E0-4470-98A3-0AEFA4BE55B7}"/>
    <cellStyle name="tableau | cellule | total | decimal 1 2 3" xfId="35754" xr:uid="{DB4AF31E-BBF1-48A7-AA01-D6B554DEA69A}"/>
    <cellStyle name="tableau | cellule | total | decimal 1 2 4" xfId="35755" xr:uid="{A11B6676-8DDF-4A6F-BBF2-A601BC0D3DD9}"/>
    <cellStyle name="tableau | cellule | total | decimal 1 3" xfId="35756" xr:uid="{9E956765-4CA0-45FD-A32E-D9150F4E7DEB}"/>
    <cellStyle name="tableau | cellule | total | decimal 1 3 2" xfId="35757" xr:uid="{CB5A75C2-8FF3-4182-A98B-562814FDAE97}"/>
    <cellStyle name="tableau | cellule | total | decimal 1 3 3" xfId="35758" xr:uid="{6BFB4211-6820-4FB1-9971-CDCA1B03040E}"/>
    <cellStyle name="tableau | cellule | total | decimal 1 4" xfId="35759" xr:uid="{E366EE82-3145-4311-9CFD-CCB993D61B7E}"/>
    <cellStyle name="tableau | cellule | total | decimal 1 4 2" xfId="35760" xr:uid="{AD84006C-8DA5-4DC6-9ABB-E94751AB3E74}"/>
    <cellStyle name="tableau | cellule | total | decimal 1 4 3" xfId="35761" xr:uid="{D9A568F8-0562-4D68-B701-84698C7F355C}"/>
    <cellStyle name="tableau | cellule | total | decimal 1 5" xfId="35762" xr:uid="{2A2AD7A3-0C8D-42C7-AA64-9A39687BD660}"/>
    <cellStyle name="tableau | cellule | total | decimal 1 5 2" xfId="35763" xr:uid="{0E68B228-79CE-4255-9742-21AE708F1A36}"/>
    <cellStyle name="tableau | cellule | total | decimal 1 5 3" xfId="35764" xr:uid="{86B9CE6A-ED9A-49A9-8FA3-CF73C6E485ED}"/>
    <cellStyle name="tableau | cellule | total | decimal 1 6" xfId="35765" xr:uid="{B33C7705-2F6C-4A43-A97E-EBFD91DB8754}"/>
    <cellStyle name="tableau | cellule | total | decimal 1 6 2" xfId="35766" xr:uid="{3FC38005-660C-46A4-83A5-E8C8B1763B64}"/>
    <cellStyle name="tableau | cellule | total | decimal 1 6 3" xfId="35767" xr:uid="{9B20E9C5-5707-4EEE-8317-EA4E4EEEE60D}"/>
    <cellStyle name="tableau | cellule | total | decimal 1 7" xfId="35768" xr:uid="{70F5220A-4793-41FE-ADDA-9FDA646EB1D0}"/>
    <cellStyle name="tableau | cellule | total | decimal 1 7 2" xfId="35769" xr:uid="{5916BD97-835F-4B0A-9A7B-8AD4B98A13C0}"/>
    <cellStyle name="tableau | cellule | total | decimal 1 7 3" xfId="35770" xr:uid="{0017AC75-F1E8-430D-BD6A-A43A5BE57E3E}"/>
    <cellStyle name="tableau | cellule | total | decimal 1 8" xfId="35771" xr:uid="{D21A1C4F-0CEE-4A3B-B0B9-FCC1EAF00347}"/>
    <cellStyle name="tableau | cellule | total | decimal 1 8 2" xfId="35772" xr:uid="{73E000B3-6540-433E-9E4B-C7D9770FEB3A}"/>
    <cellStyle name="tableau | cellule | total | decimal 1 8 3" xfId="35773" xr:uid="{B5B393BC-BC51-489A-B09F-70F58DDE83CA}"/>
    <cellStyle name="tableau | cellule | total | decimal 1 9" xfId="35774" xr:uid="{8EC255D0-46D9-472C-9D66-24218DA34A7A}"/>
    <cellStyle name="tableau | cellule | total | decimal 1 9 2" xfId="35775" xr:uid="{6A018B39-C797-4E46-BABB-9230C717FA80}"/>
    <cellStyle name="tableau | cellule | total | decimal 1 9 3" xfId="35776" xr:uid="{F1F6E909-F5DC-4B21-A733-8EDA8E6CA12A}"/>
    <cellStyle name="tableau | coin superieur gauche" xfId="35777" xr:uid="{6F32E88D-3C5C-4393-926B-507A07FB5EA1}"/>
    <cellStyle name="tableau | coin superieur gauche 10" xfId="35778" xr:uid="{BEC83D1D-1402-4FC0-983F-E5BB925FCB95}"/>
    <cellStyle name="tableau | coin superieur gauche 10 2" xfId="35779" xr:uid="{8FA8D10C-B902-4232-8604-5F75F52C651D}"/>
    <cellStyle name="tableau | coin superieur gauche 10 3" xfId="35780" xr:uid="{5CCF99A6-A2A5-40F7-8F03-90E87E25190E}"/>
    <cellStyle name="tableau | coin superieur gauche 11" xfId="35781" xr:uid="{5A37C413-892E-4B44-A50D-AF7415DA4E68}"/>
    <cellStyle name="tableau | coin superieur gauche 12" xfId="35782" xr:uid="{630B1617-E876-4DE4-B823-8329E88BD9A3}"/>
    <cellStyle name="tableau | coin superieur gauche 2" xfId="35783" xr:uid="{0BFA9D91-792E-4EC5-84F9-C939550F4B41}"/>
    <cellStyle name="tableau | coin superieur gauche 2 2" xfId="35784" xr:uid="{B787926E-B58C-417B-8D79-8BE46E7370C2}"/>
    <cellStyle name="tableau | coin superieur gauche 2 2 2" xfId="35785" xr:uid="{49CAC874-1B87-4B97-A956-FF893277119E}"/>
    <cellStyle name="tableau | coin superieur gauche 2 3" xfId="35786" xr:uid="{C6F70811-399B-4FBA-B88C-5111777A3F40}"/>
    <cellStyle name="tableau | coin superieur gauche 2 3 2" xfId="35787" xr:uid="{C10E468C-9695-485A-87C1-9B80BB47917E}"/>
    <cellStyle name="tableau | coin superieur gauche 2 4" xfId="35788" xr:uid="{E672F97D-2DAA-41A0-AB2A-9ED2270F633D}"/>
    <cellStyle name="tableau | coin superieur gauche 2 4 2" xfId="35789" xr:uid="{A9BD7C19-8A49-416C-A148-5167E2BD867B}"/>
    <cellStyle name="tableau | coin superieur gauche 2 5" xfId="35790" xr:uid="{46059D63-6478-4583-9B1C-366B3ABAB6B8}"/>
    <cellStyle name="tableau | coin superieur gauche 3" xfId="35791" xr:uid="{F9B6815E-3CA4-45A6-A943-39A0E1427983}"/>
    <cellStyle name="tableau | coin superieur gauche 3 2" xfId="35792" xr:uid="{79684F09-AA0D-48F8-9BCB-BB8CD8D00CB9}"/>
    <cellStyle name="tableau | coin superieur gauche 3 3" xfId="35793" xr:uid="{863D176C-A1D8-4A18-99C9-B26387F662A0}"/>
    <cellStyle name="tableau | coin superieur gauche 4" xfId="35794" xr:uid="{C30AB1AC-3DD7-406A-BAB1-6344EA42C021}"/>
    <cellStyle name="tableau | coin superieur gauche 4 2" xfId="35795" xr:uid="{361F1645-7D8F-4483-9E2F-EA0896C30DFE}"/>
    <cellStyle name="tableau | coin superieur gauche 4 3" xfId="35796" xr:uid="{11FD6FCF-1835-4CE0-892A-254EA3912453}"/>
    <cellStyle name="tableau | coin superieur gauche 5" xfId="35797" xr:uid="{A1D5EE49-B7F5-40E8-BF5C-D6D317FA7924}"/>
    <cellStyle name="tableau | coin superieur gauche 5 2" xfId="35798" xr:uid="{E55E4C84-3707-4B90-A637-846781DF3882}"/>
    <cellStyle name="tableau | coin superieur gauche 5 3" xfId="35799" xr:uid="{C367F455-2006-4083-8AB8-05BFA1A7D0B7}"/>
    <cellStyle name="tableau | coin superieur gauche 6" xfId="35800" xr:uid="{220D8DC1-5E36-4DC1-9C06-67AD714F02F5}"/>
    <cellStyle name="tableau | coin superieur gauche 6 2" xfId="35801" xr:uid="{17401A0C-451D-452D-9994-736C4F19EB2C}"/>
    <cellStyle name="tableau | coin superieur gauche 6 3" xfId="35802" xr:uid="{3AD497C5-6486-412F-96C2-5D4607F0ED48}"/>
    <cellStyle name="tableau | coin superieur gauche 7" xfId="35803" xr:uid="{741F65AA-29FE-4D1D-AB87-ED8AF0B82760}"/>
    <cellStyle name="tableau | coin superieur gauche 7 2" xfId="35804" xr:uid="{6CD7F6C6-A2D0-42F8-A2B3-8BC10CF0A297}"/>
    <cellStyle name="tableau | coin superieur gauche 7 3" xfId="35805" xr:uid="{F3C8EC40-29A4-4DAF-BD3A-A01CAFEB4E97}"/>
    <cellStyle name="tableau | coin superieur gauche 8" xfId="35806" xr:uid="{4AF8CE4A-B81E-4D97-8FBA-4F1395CC7110}"/>
    <cellStyle name="tableau | coin superieur gauche 8 2" xfId="35807" xr:uid="{9FD38CE1-7CA8-4854-A322-FBDD51C4DA23}"/>
    <cellStyle name="tableau | coin superieur gauche 8 3" xfId="35808" xr:uid="{F00330D7-A41D-4296-B209-7E4CA6180623}"/>
    <cellStyle name="tableau | coin superieur gauche 9" xfId="35809" xr:uid="{A17EE848-AD82-46F2-B8A5-1D65A2BF99B4}"/>
    <cellStyle name="tableau | coin superieur gauche 9 2" xfId="35810" xr:uid="{2565C42D-7843-46F8-9D1C-5DACB3D05C8D}"/>
    <cellStyle name="tableau | coin superieur gauche 9 3" xfId="35811" xr:uid="{ADF250D3-1C41-44C1-AA9C-216EE85EBD6E}"/>
    <cellStyle name="tableau | entete-colonne | series" xfId="35812" xr:uid="{E0E263CF-82F1-4C59-9BB9-9A5C0CDC2516}"/>
    <cellStyle name="tableau | entete-colonne | series 10" xfId="35813" xr:uid="{3F878A25-BE6E-4BCA-AB75-F8865533E7E3}"/>
    <cellStyle name="tableau | entete-colonne | series 10 2" xfId="35814" xr:uid="{704B87BE-B89C-4FDE-B064-DFB6DFA7F462}"/>
    <cellStyle name="tableau | entete-colonne | series 11" xfId="35815" xr:uid="{ED5BBD5A-2978-4604-9C49-89ABDDFFECAB}"/>
    <cellStyle name="tableau | entete-colonne | series 12" xfId="35816" xr:uid="{3614EFB4-1A7E-4FFE-ADD4-6565E0DB71B2}"/>
    <cellStyle name="tableau | entete-colonne | series 13" xfId="35817" xr:uid="{20B03956-0877-43E6-88E3-E85A9C65978C}"/>
    <cellStyle name="tableau | entete-colonne | series 2" xfId="35818" xr:uid="{F2A24AE7-5EDF-4B43-B65D-DD69FFC44311}"/>
    <cellStyle name="tableau | entete-colonne | series 2 2" xfId="35819" xr:uid="{1672BE15-4112-466C-8149-B0B9281B9EEA}"/>
    <cellStyle name="tableau | entete-colonne | series 2 2 2" xfId="35820" xr:uid="{8EB845C1-83C1-40DB-BB0B-F1D7F0076A98}"/>
    <cellStyle name="tableau | entete-colonne | series 2 2 3" xfId="35821" xr:uid="{FD64E78F-BBE1-4AE4-9F7E-5211587EEA45}"/>
    <cellStyle name="tableau | entete-colonne | series 2 3" xfId="35822" xr:uid="{DED487D1-2C93-4884-B6DE-4FB59416C3DF}"/>
    <cellStyle name="tableau | entete-colonne | series 2 4" xfId="35823" xr:uid="{9300D6B6-DB4A-491E-964C-B89572D81382}"/>
    <cellStyle name="tableau | entete-colonne | series 3" xfId="35824" xr:uid="{CD52393B-CA98-4134-868B-26BE5024FBBB}"/>
    <cellStyle name="tableau | entete-colonne | series 3 2" xfId="35825" xr:uid="{D28C5DE9-1EE0-4607-B533-DBE94CCAD1BC}"/>
    <cellStyle name="tableau | entete-colonne | series 3 3" xfId="35826" xr:uid="{B87A3604-E3AF-40B6-985D-8C11FB24A8BE}"/>
    <cellStyle name="tableau | entete-colonne | series 3 4" xfId="35827" xr:uid="{1820CDD3-C4E6-4B53-B181-DFF53DA110F3}"/>
    <cellStyle name="tableau | entete-colonne | series 4" xfId="35828" xr:uid="{05E89870-2600-4C6E-8443-C4265DFA9AF6}"/>
    <cellStyle name="tableau | entete-colonne | series 4 2" xfId="35829" xr:uid="{CA29C10E-B771-4285-98D5-DFE11DF70337}"/>
    <cellStyle name="tableau | entete-colonne | series 4 3" xfId="35830" xr:uid="{F4286E56-5449-4B04-BD77-27FD814833C4}"/>
    <cellStyle name="tableau | entete-colonne | series 4 4" xfId="35831" xr:uid="{FDEC71DF-AC2E-4B2B-AEE7-3E8822E50E3B}"/>
    <cellStyle name="tableau | entete-colonne | series 5" xfId="35832" xr:uid="{5FA6DCA5-F1DE-4CDF-BFCA-A975B506526B}"/>
    <cellStyle name="tableau | entete-colonne | series 5 2" xfId="35833" xr:uid="{EAE676C2-48D8-4675-BCBE-C6C811877B5A}"/>
    <cellStyle name="tableau | entete-colonne | series 5 3" xfId="35834" xr:uid="{9E6DE256-0599-459A-92FB-841843D9E65E}"/>
    <cellStyle name="tableau | entete-colonne | series 5 4" xfId="35835" xr:uid="{636929B6-E5A5-4A50-A672-A9178DF65995}"/>
    <cellStyle name="tableau | entete-colonne | series 6" xfId="35836" xr:uid="{7C532B4E-BDCF-4EA5-90D7-13FA488645A3}"/>
    <cellStyle name="tableau | entete-colonne | series 6 2" xfId="35837" xr:uid="{0209DC70-C266-4B04-AD43-86878D5A853C}"/>
    <cellStyle name="tableau | entete-colonne | series 6 3" xfId="35838" xr:uid="{1FC22097-86CC-4ED3-BA81-BD6592F0531F}"/>
    <cellStyle name="tableau | entete-colonne | series 6 4" xfId="35839" xr:uid="{CDAA50AE-79D9-41BB-A55C-78E9BB3C4345}"/>
    <cellStyle name="tableau | entete-colonne | series 7" xfId="35840" xr:uid="{1C0E8E3F-D37A-4C39-B000-B91A09D63DB0}"/>
    <cellStyle name="tableau | entete-colonne | series 7 2" xfId="35841" xr:uid="{9EB5D843-1EBC-4FDB-9AF4-D28D7C7B51F2}"/>
    <cellStyle name="tableau | entete-colonne | series 7 3" xfId="35842" xr:uid="{042F73A6-E841-4210-8959-10929A7CC26C}"/>
    <cellStyle name="tableau | entete-colonne | series 7 4" xfId="35843" xr:uid="{FDCBEBFA-6EE7-4185-9790-1E70818EC78D}"/>
    <cellStyle name="tableau | entete-colonne | series 8" xfId="35844" xr:uid="{3F154BB9-E3E3-4AEA-B9FD-B3222FB3139E}"/>
    <cellStyle name="tableau | entete-colonne | series 8 2" xfId="35845" xr:uid="{91CC2E59-7740-4BA7-AAD5-025DA674C9C0}"/>
    <cellStyle name="tableau | entete-colonne | series 8 3" xfId="35846" xr:uid="{D0215550-9F93-45BD-AD03-E596221AB4D7}"/>
    <cellStyle name="tableau | entete-colonne | series 8 4" xfId="35847" xr:uid="{5E015F5A-8690-45DF-AA62-2A883E02417B}"/>
    <cellStyle name="tableau | entete-colonne | series 9" xfId="35848" xr:uid="{2E5387EF-42D8-41C8-8536-101095DA96A5}"/>
    <cellStyle name="tableau | entete-colonne | series 9 2" xfId="35849" xr:uid="{D7C05E4F-5B33-4D3A-8A6F-9B3E763C2687}"/>
    <cellStyle name="tableau | entete-colonne | series 9 3" xfId="35850" xr:uid="{900D4B17-E7B2-422E-937B-8C171FB3BE3A}"/>
    <cellStyle name="tableau | entete-ligne | normal" xfId="35851" xr:uid="{DFDEED7B-BF6D-476C-A2EE-CF3B75892EF1}"/>
    <cellStyle name="tableau | entete-ligne | normal 10" xfId="35852" xr:uid="{C885CFF3-712F-40C0-B2EC-70AE1E487570}"/>
    <cellStyle name="tableau | entete-ligne | normal 10 2" xfId="35853" xr:uid="{66187AAE-9783-45FB-9F08-90D5A6FD9307}"/>
    <cellStyle name="tableau | entete-ligne | normal 10 3" xfId="35854" xr:uid="{EE34BCCF-7AB1-4BF5-BE85-2F3C002D9BE6}"/>
    <cellStyle name="tableau | entete-ligne | normal 11" xfId="35855" xr:uid="{21E539B6-E1C3-4021-B8AA-4F4A91157584}"/>
    <cellStyle name="tableau | entete-ligne | normal 12" xfId="35856" xr:uid="{0B98BB20-2BCB-44EB-930E-15B479D5F1A5}"/>
    <cellStyle name="tableau | entete-ligne | normal 13" xfId="35857" xr:uid="{F7A3E0F3-5A62-44BE-8E67-14D5BB76D985}"/>
    <cellStyle name="tableau | entete-ligne | normal 2" xfId="35858" xr:uid="{01CA0FF1-05A6-43CE-822E-3E92CD98BE76}"/>
    <cellStyle name="tableau | entete-ligne | normal 2 2" xfId="35859" xr:uid="{7279D906-E76F-4087-9048-5C17747C6281}"/>
    <cellStyle name="tableau | entete-ligne | normal 2 2 2" xfId="35860" xr:uid="{DAC850C5-B703-4159-98A0-67A77AD1A53B}"/>
    <cellStyle name="tableau | entete-ligne | normal 2 2 3" xfId="35861" xr:uid="{731345DF-E503-4A4B-9A4D-227F01E83805}"/>
    <cellStyle name="tableau | entete-ligne | normal 2 3" xfId="35862" xr:uid="{56220DF8-FDCD-482D-BF61-DA3EFF093FC5}"/>
    <cellStyle name="tableau | entete-ligne | normal 2 3 2" xfId="35863" xr:uid="{DA35CC05-1419-4990-BB09-0A7DBEFA1FB7}"/>
    <cellStyle name="tableau | entete-ligne | normal 2 4" xfId="35864" xr:uid="{44BE2524-D4F4-434A-813B-D184FFF261A3}"/>
    <cellStyle name="tableau | entete-ligne | normal 2 5" xfId="35865" xr:uid="{8A1B2F6E-031E-47CF-A257-82ECD8083DE9}"/>
    <cellStyle name="tableau | entete-ligne | normal 3" xfId="35866" xr:uid="{4D8049BC-73DA-46B2-B1FB-89AB7300DDF1}"/>
    <cellStyle name="tableau | entete-ligne | normal 3 2" xfId="35867" xr:uid="{86F9A4BE-925F-49A0-A39C-440FBDCBCCC7}"/>
    <cellStyle name="tableau | entete-ligne | normal 3 3" xfId="35868" xr:uid="{FF2A257F-7793-49EC-ABBA-DCED62E1875B}"/>
    <cellStyle name="tableau | entete-ligne | normal 3 4" xfId="35869" xr:uid="{4B491D25-5ECD-4ED6-8C82-4902BC63D0E7}"/>
    <cellStyle name="tableau | entete-ligne | normal 4" xfId="35870" xr:uid="{43E9CFD4-42E6-4F61-B0F1-A415E47922F0}"/>
    <cellStyle name="tableau | entete-ligne | normal 4 2" xfId="35871" xr:uid="{C8321A87-03DF-43D3-9BB0-3947F8A1C69F}"/>
    <cellStyle name="tableau | entete-ligne | normal 4 3" xfId="35872" xr:uid="{EA1BA182-CA7D-4128-9070-28A5FC0FFF9B}"/>
    <cellStyle name="tableau | entete-ligne | normal 4 4" xfId="35873" xr:uid="{13C92AD5-AF53-491F-867B-689D3205E2FC}"/>
    <cellStyle name="tableau | entete-ligne | normal 5" xfId="35874" xr:uid="{B43344B1-9E3A-47D3-9352-D95E77925307}"/>
    <cellStyle name="tableau | entete-ligne | normal 5 2" xfId="35875" xr:uid="{52FDF0F7-684F-4DF8-B9B8-CC2818B8C62C}"/>
    <cellStyle name="tableau | entete-ligne | normal 5 3" xfId="35876" xr:uid="{4F5A48E3-361A-47F1-A6EF-047E7365E134}"/>
    <cellStyle name="tableau | entete-ligne | normal 5 4" xfId="35877" xr:uid="{116A75D5-5C7A-4E79-9DC1-82E5C5D215C0}"/>
    <cellStyle name="tableau | entete-ligne | normal 6" xfId="35878" xr:uid="{59FBDB5D-CFD6-4A5C-97F2-14C18E0C0DED}"/>
    <cellStyle name="tableau | entete-ligne | normal 6 2" xfId="35879" xr:uid="{D22B2739-CD6C-45DD-9B03-EDA9561D0955}"/>
    <cellStyle name="tableau | entete-ligne | normal 6 3" xfId="35880" xr:uid="{CD932255-421D-4637-B888-522EF17B5C92}"/>
    <cellStyle name="tableau | entete-ligne | normal 6 4" xfId="35881" xr:uid="{A4163066-655F-43A9-A6C3-C8B90863DB36}"/>
    <cellStyle name="tableau | entete-ligne | normal 7" xfId="35882" xr:uid="{7CACA8C3-6D02-4EE2-AEC9-91AC58955285}"/>
    <cellStyle name="tableau | entete-ligne | normal 7 2" xfId="35883" xr:uid="{F1421884-5188-4E8E-9B14-CA8B8FF05E95}"/>
    <cellStyle name="tableau | entete-ligne | normal 7 3" xfId="35884" xr:uid="{C263FC84-0502-41A3-B409-D73ED73E629E}"/>
    <cellStyle name="tableau | entete-ligne | normal 7 4" xfId="35885" xr:uid="{20A43B94-17F5-4253-ACD2-D79EF4EB6864}"/>
    <cellStyle name="tableau | entete-ligne | normal 8" xfId="35886" xr:uid="{4F4EF75A-D6EF-4DCC-8B0A-2BC1212F7C3C}"/>
    <cellStyle name="tableau | entete-ligne | normal 8 2" xfId="35887" xr:uid="{A64CE513-DE4F-4E34-8253-36F78C4C7328}"/>
    <cellStyle name="tableau | entete-ligne | normal 8 3" xfId="35888" xr:uid="{CC6DDE24-5706-48B9-8859-9B0B1584D12F}"/>
    <cellStyle name="tableau | entete-ligne | normal 8 4" xfId="35889" xr:uid="{91AA66F4-DA16-4351-B2E3-D83840928C3F}"/>
    <cellStyle name="tableau | entete-ligne | normal 9" xfId="35890" xr:uid="{21BA6C60-8827-400A-8EFB-DA54AA6CAA81}"/>
    <cellStyle name="tableau | entete-ligne | normal 9 2" xfId="35891" xr:uid="{2002E5E1-74D3-4031-9BF3-25035F4033E3}"/>
    <cellStyle name="tableau | entete-ligne | normal 9 3" xfId="35892" xr:uid="{B21EDD29-CE78-425D-BB4D-E46107EE4CE5}"/>
    <cellStyle name="tableau | entete-ligne | total" xfId="35893" xr:uid="{8329DF7E-B63D-437C-9AB8-267735F30A37}"/>
    <cellStyle name="tableau | entete-ligne | total 10" xfId="35894" xr:uid="{805E525A-A434-4819-A042-D0607BD9F43C}"/>
    <cellStyle name="tableau | entete-ligne | total 10 2" xfId="35895" xr:uid="{C0375B9B-4F97-4B97-BECC-E164932CB216}"/>
    <cellStyle name="tableau | entete-ligne | total 11" xfId="35896" xr:uid="{344A7359-F3BA-4621-BE5A-57F765B68A64}"/>
    <cellStyle name="tableau | entete-ligne | total 12" xfId="35897" xr:uid="{AD4D5924-AA7D-412D-BD90-75ED81D02581}"/>
    <cellStyle name="tableau | entete-ligne | total 13" xfId="35898" xr:uid="{A07B6416-793D-4085-8A24-F633FD802FD8}"/>
    <cellStyle name="tableau | entete-ligne | total 2" xfId="35899" xr:uid="{120DDD9B-59F5-41AF-A6C9-0A4147908DB5}"/>
    <cellStyle name="tableau | entete-ligne | total 2 2" xfId="35900" xr:uid="{0AD90AF9-0625-4362-B09F-B703B555A10D}"/>
    <cellStyle name="tableau | entete-ligne | total 2 2 2" xfId="35901" xr:uid="{03CBE5E5-0381-4826-85D8-91E103656FBB}"/>
    <cellStyle name="tableau | entete-ligne | total 2 2 3" xfId="35902" xr:uid="{D5192E97-1D1D-4F54-AA43-52AAED92FEC3}"/>
    <cellStyle name="tableau | entete-ligne | total 2 3" xfId="35903" xr:uid="{3475D586-03AC-4508-88D7-CF303EAC1441}"/>
    <cellStyle name="tableau | entete-ligne | total 2 4" xfId="35904" xr:uid="{4A8F3B08-90C9-47D3-9D2F-4F1B2367104A}"/>
    <cellStyle name="tableau | entete-ligne | total 3" xfId="35905" xr:uid="{20455D90-93E5-4801-822E-F9F74843CC8F}"/>
    <cellStyle name="tableau | entete-ligne | total 3 2" xfId="35906" xr:uid="{B83741CB-7C1E-4F99-9D64-8E85071ED35F}"/>
    <cellStyle name="tableau | entete-ligne | total 3 3" xfId="35907" xr:uid="{68EC6717-414A-43E7-B08C-730C3C005F63}"/>
    <cellStyle name="tableau | entete-ligne | total 3 4" xfId="35908" xr:uid="{7503FBF2-740F-4F8D-9544-AAE64EE1F326}"/>
    <cellStyle name="tableau | entete-ligne | total 4" xfId="35909" xr:uid="{B85D45D5-3DF2-400D-8A88-B223D0596A62}"/>
    <cellStyle name="tableau | entete-ligne | total 4 2" xfId="35910" xr:uid="{447A1117-02E5-4493-8772-549BDF989A97}"/>
    <cellStyle name="tableau | entete-ligne | total 4 3" xfId="35911" xr:uid="{DF722ECD-725B-4B91-AEF2-E03EC5F281BF}"/>
    <cellStyle name="tableau | entete-ligne | total 4 4" xfId="35912" xr:uid="{D334B1D9-A0B0-4A3A-93FD-ADBD572A627F}"/>
    <cellStyle name="tableau | entete-ligne | total 5" xfId="35913" xr:uid="{0DCBDE7C-CE27-4D7D-BBBC-3E0C70EDC2A9}"/>
    <cellStyle name="tableau | entete-ligne | total 5 2" xfId="35914" xr:uid="{9523AACF-55C9-43B3-B695-2043B0444B20}"/>
    <cellStyle name="tableau | entete-ligne | total 5 3" xfId="35915" xr:uid="{39BC9D98-EBDC-40B4-BC86-3F47677117A9}"/>
    <cellStyle name="tableau | entete-ligne | total 5 4" xfId="35916" xr:uid="{B39D0700-8BC9-4A81-8181-EA63F8DB81FA}"/>
    <cellStyle name="tableau | entete-ligne | total 6" xfId="35917" xr:uid="{8C53F472-6658-4B72-9F03-113025A7E74C}"/>
    <cellStyle name="tableau | entete-ligne | total 6 2" xfId="35918" xr:uid="{FB30F359-E36C-49FD-9920-3BFDD8417572}"/>
    <cellStyle name="tableau | entete-ligne | total 6 3" xfId="35919" xr:uid="{51E86068-E9D2-4B63-A4B5-03DBDF9B510B}"/>
    <cellStyle name="tableau | entete-ligne | total 6 4" xfId="35920" xr:uid="{C058090A-5EA0-4DB7-B488-C885CC353BE6}"/>
    <cellStyle name="tableau | entete-ligne | total 7" xfId="35921" xr:uid="{A033A7E2-BC2B-4B66-841A-C52DE7F013EA}"/>
    <cellStyle name="tableau | entete-ligne | total 7 2" xfId="35922" xr:uid="{F95A7D59-223D-4144-B5FD-54B44453EF1C}"/>
    <cellStyle name="tableau | entete-ligne | total 7 3" xfId="35923" xr:uid="{2F0365DC-2EED-4828-8130-627AA03620DD}"/>
    <cellStyle name="tableau | entete-ligne | total 7 4" xfId="35924" xr:uid="{5198AB62-7DBB-48C5-944C-374CD5C5930B}"/>
    <cellStyle name="tableau | entete-ligne | total 8" xfId="35925" xr:uid="{9AAEA415-1697-4B08-AD36-00722E8AE344}"/>
    <cellStyle name="tableau | entete-ligne | total 8 2" xfId="35926" xr:uid="{36C6C2D5-824A-4129-B5EA-35AE8717B0D9}"/>
    <cellStyle name="tableau | entete-ligne | total 8 3" xfId="35927" xr:uid="{43392481-3C44-4E68-A3C6-62BDB720437D}"/>
    <cellStyle name="tableau | entete-ligne | total 8 4" xfId="35928" xr:uid="{90212426-92C4-44AA-9EF9-EEB2CA3007A3}"/>
    <cellStyle name="tableau | entete-ligne | total 9" xfId="35929" xr:uid="{6952BC0D-759B-41C0-9F1F-8F9463580703}"/>
    <cellStyle name="tableau | entete-ligne | total 9 2" xfId="35930" xr:uid="{CF0380AB-B877-49C2-BEA1-CB304A9690F4}"/>
    <cellStyle name="tableau | entete-ligne | total 9 3" xfId="35931" xr:uid="{EEC36BFA-B175-4446-ABD6-339C25ABD731}"/>
    <cellStyle name="tableau | ligne-titre | niveau1" xfId="35932" xr:uid="{410A0265-57EB-4F09-86BA-BB787BE6B133}"/>
    <cellStyle name="tableau | ligne-titre | niveau1 10" xfId="35933" xr:uid="{7A969A69-256C-43B2-982F-5822CD1E76A0}"/>
    <cellStyle name="tableau | ligne-titre | niveau1 10 2" xfId="35934" xr:uid="{0457BA2B-B6F1-4C91-81AA-47C83832FE25}"/>
    <cellStyle name="tableau | ligne-titre | niveau1 11" xfId="35935" xr:uid="{EDF87736-C4BF-44BD-B091-92A6910403A0}"/>
    <cellStyle name="tableau | ligne-titre | niveau1 12" xfId="35936" xr:uid="{33BD3A93-BC83-4592-9C07-5DF5172FE189}"/>
    <cellStyle name="tableau | ligne-titre | niveau1 13" xfId="35937" xr:uid="{FC186F69-15A9-4887-B528-B5007AF23ED6}"/>
    <cellStyle name="tableau | ligne-titre | niveau1 2" xfId="35938" xr:uid="{5E1983BB-1197-4E03-8CDA-9DCF1AD04147}"/>
    <cellStyle name="tableau | ligne-titre | niveau1 2 2" xfId="35939" xr:uid="{A60AE291-3F2F-43DF-9C05-2F6C2ABCA475}"/>
    <cellStyle name="tableau | ligne-titre | niveau1 2 2 2" xfId="35940" xr:uid="{00A6A155-BA51-4E15-B742-7F7851FCA8DF}"/>
    <cellStyle name="tableau | ligne-titre | niveau1 2 2 3" xfId="35941" xr:uid="{001E8802-22DC-45C3-AB87-F000E3BB693A}"/>
    <cellStyle name="tableau | ligne-titre | niveau1 2 3" xfId="35942" xr:uid="{CFEC9240-F4D0-41B3-9A8B-00E576EE2D62}"/>
    <cellStyle name="tableau | ligne-titre | niveau1 2 4" xfId="35943" xr:uid="{8116F8C4-3899-4E79-8E5E-A7A947B649BC}"/>
    <cellStyle name="tableau | ligne-titre | niveau1 3" xfId="35944" xr:uid="{8F575F08-8505-4973-84A8-02A7A6A3BB90}"/>
    <cellStyle name="tableau | ligne-titre | niveau1 3 2" xfId="35945" xr:uid="{90D1AA1F-1053-4E61-B9A5-3FD50336E871}"/>
    <cellStyle name="tableau | ligne-titre | niveau1 3 3" xfId="35946" xr:uid="{F9A5F064-CE6F-45A1-B9AD-BC4BCF220A3F}"/>
    <cellStyle name="tableau | ligne-titre | niveau1 3 4" xfId="35947" xr:uid="{C1D5DD31-5A14-4ED4-9D07-069DB986B7BD}"/>
    <cellStyle name="tableau | ligne-titre | niveau1 4" xfId="35948" xr:uid="{C41CD325-19BB-4804-A74D-BFC1FBC0F28D}"/>
    <cellStyle name="tableau | ligne-titre | niveau1 4 2" xfId="35949" xr:uid="{BE91C18E-7568-4CE4-A4AF-3D1781E6836C}"/>
    <cellStyle name="tableau | ligne-titre | niveau1 4 3" xfId="35950" xr:uid="{C434036F-8884-4C38-B190-A308E809AB9C}"/>
    <cellStyle name="tableau | ligne-titre | niveau1 4 4" xfId="35951" xr:uid="{2C4A87F9-D2BC-4BC1-8BBB-DEB0B817A0CA}"/>
    <cellStyle name="tableau | ligne-titre | niveau1 5" xfId="35952" xr:uid="{93453673-0E98-42FB-B8A9-358E8B4A56BA}"/>
    <cellStyle name="tableau | ligne-titre | niveau1 5 2" xfId="35953" xr:uid="{9C830262-B7C3-48DF-988B-61D5FA8A1886}"/>
    <cellStyle name="tableau | ligne-titre | niveau1 5 3" xfId="35954" xr:uid="{008DD7F7-F4F2-4CE9-9AD1-951C57AE11D3}"/>
    <cellStyle name="tableau | ligne-titre | niveau1 5 4" xfId="35955" xr:uid="{BB519842-E5DD-4551-B414-D8BE50600E9C}"/>
    <cellStyle name="tableau | ligne-titre | niveau1 6" xfId="35956" xr:uid="{CD3690E9-FFA6-416B-A3D2-35DF5F34A6D0}"/>
    <cellStyle name="tableau | ligne-titre | niveau1 6 2" xfId="35957" xr:uid="{66CFA960-6AE5-4153-93C9-5B87FD5559A1}"/>
    <cellStyle name="tableau | ligne-titre | niveau1 6 3" xfId="35958" xr:uid="{A37A349D-DE5E-4CF1-859D-28D9164C1D1B}"/>
    <cellStyle name="tableau | ligne-titre | niveau1 6 4" xfId="35959" xr:uid="{47372A62-47AD-4EF2-90E1-628E2E4D5651}"/>
    <cellStyle name="tableau | ligne-titre | niveau1 7" xfId="35960" xr:uid="{53FDE9EA-8267-42A8-98A9-221AA1EA723E}"/>
    <cellStyle name="tableau | ligne-titre | niveau1 7 2" xfId="35961" xr:uid="{8A19E91F-DF14-433C-AE4F-86870D8F9685}"/>
    <cellStyle name="tableau | ligne-titre | niveau1 7 3" xfId="35962" xr:uid="{6166F1B6-AD83-4046-8853-55177174C946}"/>
    <cellStyle name="tableau | ligne-titre | niveau1 7 4" xfId="35963" xr:uid="{5568E00B-E215-4E6A-91F5-C4F91B80F8BF}"/>
    <cellStyle name="tableau | ligne-titre | niveau1 8" xfId="35964" xr:uid="{6CEBC47A-03E9-411A-9C54-5E2A004AB579}"/>
    <cellStyle name="tableau | ligne-titre | niveau1 8 2" xfId="35965" xr:uid="{D0200483-0BA5-4DE7-8D50-EC8EAAEC1309}"/>
    <cellStyle name="tableau | ligne-titre | niveau1 8 3" xfId="35966" xr:uid="{D7D23595-E8CF-45DF-AA02-4693627314A3}"/>
    <cellStyle name="tableau | ligne-titre | niveau1 8 4" xfId="35967" xr:uid="{21DFF9E6-5149-4249-B805-E8A5FFB79CDB}"/>
    <cellStyle name="tableau | ligne-titre | niveau1 9" xfId="35968" xr:uid="{80EDC026-9FEE-4516-82B3-BBCA6FAF256F}"/>
    <cellStyle name="tableau | ligne-titre | niveau1 9 2" xfId="35969" xr:uid="{F55F4FED-9E1C-4135-B6F8-A0C55AAFC6F5}"/>
    <cellStyle name="tableau | ligne-titre | niveau1 9 3" xfId="35970" xr:uid="{47541BA6-892B-43E8-8ED0-167402FAB7EB}"/>
    <cellStyle name="tableau | ligne-titre | niveau2" xfId="35971" xr:uid="{9FB43FCF-FFF4-4585-BEEE-48E01039E693}"/>
    <cellStyle name="tableau | ligne-titre | niveau2 10" xfId="35972" xr:uid="{7B35CE9F-6861-4D49-9F91-9242F4B33B99}"/>
    <cellStyle name="tableau | ligne-titre | niveau2 10 2" xfId="35973" xr:uid="{BAE1E97D-670C-4F75-8228-E104AADCAEB9}"/>
    <cellStyle name="tableau | ligne-titre | niveau2 11" xfId="35974" xr:uid="{AB567E26-4390-4821-878F-BF1AB79230CD}"/>
    <cellStyle name="tableau | ligne-titre | niveau2 12" xfId="35975" xr:uid="{121BDA8D-D211-43F2-9455-3A34BF47F7DA}"/>
    <cellStyle name="tableau | ligne-titre | niveau2 13" xfId="35976" xr:uid="{6A4A1582-7618-4CF2-A468-9B5A421DBAD6}"/>
    <cellStyle name="tableau | ligne-titre | niveau2 2" xfId="35977" xr:uid="{3DD5E8DB-63F9-49B1-9911-18EEA550F228}"/>
    <cellStyle name="tableau | ligne-titre | niveau2 2 2" xfId="35978" xr:uid="{8CEE6F73-73FF-462B-9AB9-946870C5D575}"/>
    <cellStyle name="tableau | ligne-titre | niveau2 2 2 2" xfId="35979" xr:uid="{E7F6E72F-2AF0-453D-8042-0C9A542CE357}"/>
    <cellStyle name="tableau | ligne-titre | niveau2 2 2 3" xfId="35980" xr:uid="{169FD1C5-E182-4841-B4CA-819633DA68AA}"/>
    <cellStyle name="tableau | ligne-titre | niveau2 2 3" xfId="35981" xr:uid="{28AB5081-C8F5-40C2-9E1A-65DFAC4EF485}"/>
    <cellStyle name="tableau | ligne-titre | niveau2 2 4" xfId="35982" xr:uid="{4D5F777E-C635-4FCF-8062-4F32BD1915DA}"/>
    <cellStyle name="tableau | ligne-titre | niveau2 3" xfId="35983" xr:uid="{82A579C6-2E3E-4FC0-9B21-3C9E970A681A}"/>
    <cellStyle name="tableau | ligne-titre | niveau2 3 2" xfId="35984" xr:uid="{E56B82BB-0E58-41CA-90B6-A9AAD4C10621}"/>
    <cellStyle name="tableau | ligne-titre | niveau2 3 3" xfId="35985" xr:uid="{CDC5FB89-500C-4082-8CB0-CFAA6F27E0FD}"/>
    <cellStyle name="tableau | ligne-titre | niveau2 3 4" xfId="35986" xr:uid="{5074BE5E-8015-4666-8CD3-B694A83A892A}"/>
    <cellStyle name="tableau | ligne-titre | niveau2 4" xfId="35987" xr:uid="{03257BCA-92B2-4E53-8F18-2BBAAB4A9676}"/>
    <cellStyle name="tableau | ligne-titre | niveau2 4 2" xfId="35988" xr:uid="{B7F9D18C-0192-494E-8675-9426551DF59A}"/>
    <cellStyle name="tableau | ligne-titre | niveau2 4 3" xfId="35989" xr:uid="{60D2126E-94F3-42EF-9D7D-540E292F356F}"/>
    <cellStyle name="tableau | ligne-titre | niveau2 4 4" xfId="35990" xr:uid="{2ADC2912-EB3B-4956-9D40-750AB5877139}"/>
    <cellStyle name="tableau | ligne-titre | niveau2 5" xfId="35991" xr:uid="{A44AD1FA-EA17-4D59-A407-35D331DDEB84}"/>
    <cellStyle name="tableau | ligne-titre | niveau2 5 2" xfId="35992" xr:uid="{150AAEFE-A20F-493E-AE20-2B364116503C}"/>
    <cellStyle name="tableau | ligne-titre | niveau2 5 3" xfId="35993" xr:uid="{DC72EECD-E27F-4446-8584-ED3AE9FD8839}"/>
    <cellStyle name="tableau | ligne-titre | niveau2 5 4" xfId="35994" xr:uid="{D9EE4EDD-234C-49E1-AF0B-796C909D26D0}"/>
    <cellStyle name="tableau | ligne-titre | niveau2 6" xfId="35995" xr:uid="{DFEC9EBF-0E3B-4FE1-889E-BA076598B1D0}"/>
    <cellStyle name="tableau | ligne-titre | niveau2 6 2" xfId="35996" xr:uid="{7D96F40B-5899-48CB-8F52-01C48D5ADDEA}"/>
    <cellStyle name="tableau | ligne-titre | niveau2 6 3" xfId="35997" xr:uid="{C447C0F4-E0BD-45A1-B43A-65C5BC98FC65}"/>
    <cellStyle name="tableau | ligne-titre | niveau2 6 4" xfId="35998" xr:uid="{01AEE32B-86AC-4478-9FEF-35045FE0425A}"/>
    <cellStyle name="tableau | ligne-titre | niveau2 7" xfId="35999" xr:uid="{0B6C826E-F6DD-431D-B540-D472957D3D19}"/>
    <cellStyle name="tableau | ligne-titre | niveau2 7 2" xfId="36000" xr:uid="{6455AD41-A198-4ECF-A95B-D79602F36183}"/>
    <cellStyle name="tableau | ligne-titre | niveau2 7 3" xfId="36001" xr:uid="{11DA2053-B312-41BF-A46F-7B6EA3EEC97A}"/>
    <cellStyle name="tableau | ligne-titre | niveau2 7 4" xfId="36002" xr:uid="{90D252D5-C00D-4139-B3EE-786EFD0E5056}"/>
    <cellStyle name="tableau | ligne-titre | niveau2 8" xfId="36003" xr:uid="{12C7AA70-117C-4788-A8C7-B35C4E67DD1D}"/>
    <cellStyle name="tableau | ligne-titre | niveau2 8 2" xfId="36004" xr:uid="{DB782126-E653-454A-B24F-EF10A67E7203}"/>
    <cellStyle name="tableau | ligne-titre | niveau2 8 3" xfId="36005" xr:uid="{BA0E3584-6A5D-46C1-A959-21A6011AB1C1}"/>
    <cellStyle name="tableau | ligne-titre | niveau2 8 4" xfId="36006" xr:uid="{92D4D41A-2C41-4A36-8993-6A381AD09814}"/>
    <cellStyle name="tableau | ligne-titre | niveau2 9" xfId="36007" xr:uid="{FDD7CECA-F07F-4EE3-BB62-155820A18753}"/>
    <cellStyle name="tableau | ligne-titre | niveau2 9 2" xfId="36008" xr:uid="{0F100EBD-7BA2-4510-BD09-40946A98AA34}"/>
    <cellStyle name="tableau | ligne-titre | niveau2 9 3" xfId="36009" xr:uid="{630A5B43-D0DA-4FBF-803C-409F40BAD9EE}"/>
    <cellStyle name="Tabref" xfId="36010" xr:uid="{2CED0135-0D08-49C6-8D76-9C3CDAC84732}"/>
    <cellStyle name="Testo avviso" xfId="36011" xr:uid="{EFB5EA72-C46D-4C93-A530-A464CF928222}"/>
    <cellStyle name="Testo descrittivo" xfId="36012" xr:uid="{CAC0941F-888E-44FA-BEA2-9FC9FD18137D}"/>
    <cellStyle name="Texte explicatif" xfId="36013" xr:uid="{4782CAB5-0119-4395-93D7-DFC4A4847C37}"/>
    <cellStyle name="Title 10" xfId="36014" xr:uid="{4D29417A-FF93-4E18-AF4C-5630F31316A2}"/>
    <cellStyle name="Title 10 2" xfId="36015" xr:uid="{86423C99-A46B-43DB-BF72-D162A43F89DC}"/>
    <cellStyle name="Title 10 2 2" xfId="36016" xr:uid="{49D0C4CF-4B69-4CE9-A7A3-C1184CD90146}"/>
    <cellStyle name="Title 10 2 3" xfId="36017" xr:uid="{D974350F-D93A-487F-90BF-1AC6A32CDD95}"/>
    <cellStyle name="Title 10 3" xfId="36018" xr:uid="{A0DD42CE-2438-4223-91AF-BDC7D15382D3}"/>
    <cellStyle name="Title 10 3 2" xfId="36019" xr:uid="{97F3A91A-5E61-40E2-AD2E-57B2C8EF8E43}"/>
    <cellStyle name="Title 10 3 3" xfId="36020" xr:uid="{BA2820D3-AF6B-4205-9620-2DC50338347A}"/>
    <cellStyle name="Title 10 4" xfId="36021" xr:uid="{C4954422-7E95-4588-874B-C5E18523DE1C}"/>
    <cellStyle name="Title 10 5" xfId="36022" xr:uid="{271A0CA6-4FB1-4452-9F4A-85395ABDD9EB}"/>
    <cellStyle name="Title 10 5 2" xfId="36023" xr:uid="{76508A62-FB86-4C38-8DF8-394620D3405B}"/>
    <cellStyle name="Title 10 5 3" xfId="36024" xr:uid="{E16343C5-4DA6-4CE5-89F3-A254949F6F05}"/>
    <cellStyle name="Title 10 6" xfId="36025" xr:uid="{24733199-06D1-480D-9430-50EDE0CFA031}"/>
    <cellStyle name="Title 11" xfId="36026" xr:uid="{4E4B60AA-ED4D-414B-A436-DC6294FB1F12}"/>
    <cellStyle name="Title 12" xfId="36027" xr:uid="{17BF579D-DF6D-41CF-A8F8-BDE83709BD36}"/>
    <cellStyle name="Title 13" xfId="36028" xr:uid="{FF3DD14C-11A5-4A83-83EA-20494853B289}"/>
    <cellStyle name="Title 14" xfId="36029" xr:uid="{A13AF714-3CC3-48D1-8236-9260D2918F42}"/>
    <cellStyle name="Title 15" xfId="36030" xr:uid="{FDBB432D-37BB-44E7-B9B6-4ECDD751AD94}"/>
    <cellStyle name="Title 16" xfId="36031" xr:uid="{C59B9DE8-3A85-4B53-9318-037A95E3FBDC}"/>
    <cellStyle name="Title 17" xfId="36032" xr:uid="{79910DAE-7833-4370-BCA0-0E48E80D8FA6}"/>
    <cellStyle name="Title 18" xfId="36033" xr:uid="{F1A470A5-96AF-4601-A81B-D34EF60AFC53}"/>
    <cellStyle name="Title 19" xfId="36034" xr:uid="{2E49A562-AC45-461B-A7C2-BF9A6CE9C012}"/>
    <cellStyle name="Title 2" xfId="36035" xr:uid="{4DF1B2F2-2125-4E23-805F-B52F909DB91E}"/>
    <cellStyle name="Title 2 10" xfId="36036" xr:uid="{4344D0DD-6A18-4C4F-9490-B9F3480FEDC8}"/>
    <cellStyle name="Title 2 10 2" xfId="36037" xr:uid="{4E12F045-A406-4E13-B9E0-86E9F16F46D9}"/>
    <cellStyle name="Title 2 10 2 2" xfId="36038" xr:uid="{6887C693-5BE3-4D1E-9586-A4ACB31A306F}"/>
    <cellStyle name="Title 2 10 2 3" xfId="36039" xr:uid="{C36882C4-F814-4A42-86CB-180601423B7D}"/>
    <cellStyle name="Title 2 10 3" xfId="36040" xr:uid="{7CB454ED-0DDB-487C-9950-0ED17B8DCD7B}"/>
    <cellStyle name="Title 2 10 3 2" xfId="36041" xr:uid="{C4166C5B-FB07-49DC-B2A4-047A4E78B182}"/>
    <cellStyle name="Title 2 10 3 3" xfId="36042" xr:uid="{1D14477A-CC9B-4D50-8B63-B7891F1F0504}"/>
    <cellStyle name="Title 2 10 4" xfId="36043" xr:uid="{E06506AB-D54C-48D3-A9F6-9428B0717B75}"/>
    <cellStyle name="Title 2 10 5" xfId="36044" xr:uid="{D0AEC779-95F2-4891-A6DF-D5B24D73836E}"/>
    <cellStyle name="Title 2 10 6" xfId="36045" xr:uid="{8BB53CBB-C70C-435F-8AEA-7C4C402497A4}"/>
    <cellStyle name="Title 2 10 6 2" xfId="36046" xr:uid="{86946D7B-08BF-43BD-AFD5-8DEB67A7E53A}"/>
    <cellStyle name="Title 2 10 6 3" xfId="36047" xr:uid="{E058C8F1-AC9B-4754-9292-8F5153F4AAF7}"/>
    <cellStyle name="Title 2 10 7" xfId="36048" xr:uid="{3302055A-0000-4135-B1DE-71CEDEBB3412}"/>
    <cellStyle name="Title 2 11" xfId="36049" xr:uid="{45CEF1B3-93C5-41A8-9CC3-4EAA62C67670}"/>
    <cellStyle name="Title 2 11 2" xfId="36050" xr:uid="{98948E13-32FC-4362-B25F-318694D60097}"/>
    <cellStyle name="Title 2 11 2 2" xfId="36051" xr:uid="{A04197F5-6992-4691-9E96-3675FA223257}"/>
    <cellStyle name="Title 2 11 2 3" xfId="36052" xr:uid="{B88B994B-08AC-4F48-901B-3F9104AD35C3}"/>
    <cellStyle name="Title 2 11 3" xfId="36053" xr:uid="{1451D23A-AFFF-4860-AD1C-A0C2FAD93724}"/>
    <cellStyle name="Title 2 11 3 2" xfId="36054" xr:uid="{51E10449-B173-49FE-90CE-60FF049B8942}"/>
    <cellStyle name="Title 2 11 3 3" xfId="36055" xr:uid="{3D05D702-CEF1-4BA9-A19F-F32541877C50}"/>
    <cellStyle name="Title 2 11 4" xfId="36056" xr:uid="{CBB66D5F-A822-4141-82FE-9A302DC0CA30}"/>
    <cellStyle name="Title 2 11 5" xfId="36057" xr:uid="{A70597F0-2D90-4B9E-99F9-3C43F8C45BC2}"/>
    <cellStyle name="Title 2 11 5 2" xfId="36058" xr:uid="{BF44A8A8-A169-4935-A732-F1396D1BEFF8}"/>
    <cellStyle name="Title 2 11 5 3" xfId="36059" xr:uid="{3AB25463-6191-416F-8201-EFF87960DEDB}"/>
    <cellStyle name="Title 2 11 6" xfId="36060" xr:uid="{C49F6971-5450-439B-9AB9-2817F35213F8}"/>
    <cellStyle name="Title 2 12" xfId="36061" xr:uid="{96646BC7-F2AB-4DBD-853D-CBC45688F05E}"/>
    <cellStyle name="Title 2 12 2" xfId="36062" xr:uid="{0A69D476-244E-459B-A271-9A525433C775}"/>
    <cellStyle name="Title 2 12 3" xfId="36063" xr:uid="{4A5B433A-D1D2-49C6-9C2F-EEBA38C96804}"/>
    <cellStyle name="Title 2 13" xfId="36064" xr:uid="{C262E3A5-B08F-43F7-ADC7-93A541F7C0DC}"/>
    <cellStyle name="Title 2 13 2" xfId="36065" xr:uid="{0B229EE9-1061-4293-AD30-F8D49E6D85E1}"/>
    <cellStyle name="Title 2 13 3" xfId="36066" xr:uid="{397B6B01-66EE-4885-B889-D591FAF51988}"/>
    <cellStyle name="Title 2 14" xfId="36067" xr:uid="{8DD12F47-FA3D-40F2-8B25-D019F51E0E06}"/>
    <cellStyle name="Title 2 15" xfId="36068" xr:uid="{1C0668CF-ADD3-4289-972A-F33ED92BCD16}"/>
    <cellStyle name="Title 2 16" xfId="36069" xr:uid="{B13FE53A-86AD-4148-AE2A-1EE62D73515B}"/>
    <cellStyle name="Title 2 17" xfId="36070" xr:uid="{9455C9CA-A2AD-4487-86F7-4AC2D657FF01}"/>
    <cellStyle name="Title 2 18" xfId="36071" xr:uid="{7CCA1551-7D9C-44FB-A8D1-557631CC84C8}"/>
    <cellStyle name="Title 2 19" xfId="42284" xr:uid="{E168B6CD-040C-4D2D-BFA4-3DCE7CB67F0C}"/>
    <cellStyle name="Title 2 2" xfId="36072" xr:uid="{CFC991EC-A88A-45A4-8F79-3896DB920838}"/>
    <cellStyle name="Title 2 2 2" xfId="36073" xr:uid="{1B40842A-8AC7-41D9-BE0C-9583509EC328}"/>
    <cellStyle name="Title 2 2 2 2" xfId="36074" xr:uid="{7FE096A5-7944-4D09-BDF1-34DE0D46887B}"/>
    <cellStyle name="Title 2 2 2 3" xfId="36075" xr:uid="{23B444A9-81FA-484F-A1AF-7462B845DE7B}"/>
    <cellStyle name="Title 2 2 3" xfId="36076" xr:uid="{6863B2B1-86B1-4B18-9384-DDE9CC7E15DE}"/>
    <cellStyle name="Title 2 2 3 2" xfId="36077" xr:uid="{5AE6E0FB-0269-46AB-ADB3-B59397E7D94A}"/>
    <cellStyle name="Title 2 2 3 3" xfId="36078" xr:uid="{E9D60D2C-C93A-41F2-8902-A7831F4D2D30}"/>
    <cellStyle name="Title 2 2 4" xfId="36079" xr:uid="{0BE0CC73-99B7-4EE9-926B-45C641796E40}"/>
    <cellStyle name="Title 2 2 5" xfId="36080" xr:uid="{3BCC076C-D366-407E-9239-BFDFD663623C}"/>
    <cellStyle name="Title 2 2 6" xfId="36081" xr:uid="{845DA383-91FF-4592-85D7-D1F7E0B4550E}"/>
    <cellStyle name="Title 2 2 6 2" xfId="36082" xr:uid="{BBCF2634-C12C-4BFF-97D0-09DBE51DFFAC}"/>
    <cellStyle name="Title 2 2 6 3" xfId="36083" xr:uid="{BA16F9D0-A3E3-4359-8B8D-98FA564C77E7}"/>
    <cellStyle name="Title 2 2 7" xfId="36084" xr:uid="{F0E2FFA4-5B4D-46C2-B806-788394270ECF}"/>
    <cellStyle name="Title 2 3" xfId="36085" xr:uid="{E8CC1CC6-7861-4CE3-891D-78459CB6328A}"/>
    <cellStyle name="Title 2 3 2" xfId="36086" xr:uid="{35E480FF-3694-41A5-B76F-BEA5EC0132D6}"/>
    <cellStyle name="Title 2 3 2 2" xfId="36087" xr:uid="{37EBEAFD-0499-4735-836D-699F4B6944E4}"/>
    <cellStyle name="Title 2 3 2 3" xfId="36088" xr:uid="{DA4897A7-9407-4978-AD53-E4E954B1F842}"/>
    <cellStyle name="Title 2 3 3" xfId="36089" xr:uid="{87A3C356-D972-4B53-9D5D-5CA02806B34B}"/>
    <cellStyle name="Title 2 3 3 2" xfId="36090" xr:uid="{7A7C92AA-A212-42E9-8BFE-9E95A85ADC49}"/>
    <cellStyle name="Title 2 3 3 3" xfId="36091" xr:uid="{D9A63D99-68CC-41F4-A1DC-4C23BD19D3F9}"/>
    <cellStyle name="Title 2 3 4" xfId="36092" xr:uid="{4B2B859A-D256-405E-9671-E96F2BD80C12}"/>
    <cellStyle name="Title 2 3 5" xfId="36093" xr:uid="{57181F4E-5E01-409B-ABBA-F7232BDA1889}"/>
    <cellStyle name="Title 2 3 6" xfId="36094" xr:uid="{1541F74A-4C7A-4607-B64D-296928D55B94}"/>
    <cellStyle name="Title 2 3 6 2" xfId="36095" xr:uid="{619A7E6E-BA89-41AD-974B-675E4AA2332E}"/>
    <cellStyle name="Title 2 3 6 3" xfId="36096" xr:uid="{D6CE04AE-3F09-4B5A-8262-A30F04A86F58}"/>
    <cellStyle name="Title 2 3 7" xfId="36097" xr:uid="{F4D40B02-778A-486A-AEC7-FE801821E075}"/>
    <cellStyle name="Title 2 4" xfId="36098" xr:uid="{CA46C070-F192-4E9A-9397-CC9688F9698B}"/>
    <cellStyle name="Title 2 4 2" xfId="36099" xr:uid="{15BA31D8-A744-4551-BD08-368DA1BCF1AF}"/>
    <cellStyle name="Title 2 4 2 2" xfId="36100" xr:uid="{9E81950B-7D45-4ECA-BEE3-CD1DE4B3FF0F}"/>
    <cellStyle name="Title 2 4 2 3" xfId="36101" xr:uid="{CA2D6DDB-12A1-4C78-B87B-06668120EC11}"/>
    <cellStyle name="Title 2 4 3" xfId="36102" xr:uid="{F69DE005-55E9-40A7-99A6-F3A73ED78D36}"/>
    <cellStyle name="Title 2 4 3 2" xfId="36103" xr:uid="{A01A20E7-3128-4625-A95A-D0D756394595}"/>
    <cellStyle name="Title 2 4 3 3" xfId="36104" xr:uid="{6E294263-BC98-48B4-A50E-0016706BC876}"/>
    <cellStyle name="Title 2 4 4" xfId="36105" xr:uid="{84405C57-8021-4C90-B8A4-E34F3E6B9237}"/>
    <cellStyle name="Title 2 4 5" xfId="36106" xr:uid="{A73D55E5-7AF3-4356-9E1A-FE2F5D3D223B}"/>
    <cellStyle name="Title 2 4 6" xfId="36107" xr:uid="{FB22BF07-997E-499C-9611-DA0D4B515ADA}"/>
    <cellStyle name="Title 2 4 6 2" xfId="36108" xr:uid="{1AEB734D-42E5-400C-9E63-BC64448B685A}"/>
    <cellStyle name="Title 2 4 6 3" xfId="36109" xr:uid="{0F67C06C-E9C4-433B-8EF9-C97222B4CAFA}"/>
    <cellStyle name="Title 2 4 7" xfId="36110" xr:uid="{E9DDC269-2568-4DD5-8F74-5419A89CF83A}"/>
    <cellStyle name="Title 2 5" xfId="36111" xr:uid="{713C163B-5A06-4F8F-A43E-769B6CA551B9}"/>
    <cellStyle name="Title 2 5 2" xfId="36112" xr:uid="{CBB175EA-1B16-47DF-9310-93858BB523EC}"/>
    <cellStyle name="Title 2 5 2 2" xfId="36113" xr:uid="{4CF0E975-C458-47AE-B8D0-8AAA14C9F92A}"/>
    <cellStyle name="Title 2 5 2 3" xfId="36114" xr:uid="{24DCFA0A-1D4E-4725-BC25-94A44C98FEF1}"/>
    <cellStyle name="Title 2 5 3" xfId="36115" xr:uid="{626F858E-542C-49AB-921C-474B45340828}"/>
    <cellStyle name="Title 2 5 3 2" xfId="36116" xr:uid="{F51177B8-5C9F-4BD0-83AE-F090BE11028B}"/>
    <cellStyle name="Title 2 5 3 3" xfId="36117" xr:uid="{293A482B-D3E1-47C9-84DD-E54579561409}"/>
    <cellStyle name="Title 2 5 4" xfId="36118" xr:uid="{3DE7A3AE-6942-4080-B305-F58E5C51D0F1}"/>
    <cellStyle name="Title 2 5 5" xfId="36119" xr:uid="{F0B8D869-534E-4371-B6EA-72360F7C204B}"/>
    <cellStyle name="Title 2 5 6" xfId="36120" xr:uid="{66906DE8-C639-4A84-8C93-D7D8A107B4E5}"/>
    <cellStyle name="Title 2 5 6 2" xfId="36121" xr:uid="{562CD29A-B3E4-41E8-A84B-A889DE0B24BC}"/>
    <cellStyle name="Title 2 5 6 3" xfId="36122" xr:uid="{BD01530B-7ED4-4AAC-9CC5-621FD43FC7C8}"/>
    <cellStyle name="Title 2 5 7" xfId="36123" xr:uid="{12E1B145-64D1-46A9-92FE-A868A6343CF2}"/>
    <cellStyle name="Title 2 6" xfId="36124" xr:uid="{604D5398-C7A6-4A62-8182-DA8EF2C2E148}"/>
    <cellStyle name="Title 2 6 2" xfId="36125" xr:uid="{A5F0D74C-B51E-4CFE-B085-9CA752B52C01}"/>
    <cellStyle name="Title 2 6 2 2" xfId="36126" xr:uid="{3AD21A55-EB71-4D28-A055-52B63FE187A7}"/>
    <cellStyle name="Title 2 6 2 3" xfId="36127" xr:uid="{40EB105E-8B9D-4D97-BDF2-4E768DC36D61}"/>
    <cellStyle name="Title 2 6 3" xfId="36128" xr:uid="{F1E4158C-D5AC-42FD-972D-1DED58F088C5}"/>
    <cellStyle name="Title 2 6 3 2" xfId="36129" xr:uid="{B2199D59-6454-4B6F-B666-A4463CA0A0A2}"/>
    <cellStyle name="Title 2 6 3 3" xfId="36130" xr:uid="{2CBBF688-AAD8-4A5C-BE6F-F44E2EA5BB72}"/>
    <cellStyle name="Title 2 6 4" xfId="36131" xr:uid="{C0430F2F-EFEB-41DD-A534-7C43B2769F57}"/>
    <cellStyle name="Title 2 6 5" xfId="36132" xr:uid="{FA92C569-953C-4F05-A81B-91B2250A4545}"/>
    <cellStyle name="Title 2 6 6" xfId="36133" xr:uid="{0E315202-BDB1-4111-8342-5D3694113E15}"/>
    <cellStyle name="Title 2 6 6 2" xfId="36134" xr:uid="{892DCD0B-4BAE-459A-A09C-3AD75EB28510}"/>
    <cellStyle name="Title 2 6 6 3" xfId="36135" xr:uid="{92920848-F4FB-4027-B2ED-C36670E00A65}"/>
    <cellStyle name="Title 2 6 7" xfId="36136" xr:uid="{2A2304C5-136E-414F-81AD-F2E046CCDA6C}"/>
    <cellStyle name="Title 2 7" xfId="36137" xr:uid="{C0D6771B-1F14-49F8-808A-EE475DBF7745}"/>
    <cellStyle name="Title 2 7 2" xfId="36138" xr:uid="{36336714-91A2-4D38-A73F-F8ED9D8DD02F}"/>
    <cellStyle name="Title 2 7 2 2" xfId="36139" xr:uid="{B346098E-2A2F-4D53-AB0E-4882DDB6DF1B}"/>
    <cellStyle name="Title 2 7 2 3" xfId="36140" xr:uid="{18D0293D-8BAD-4129-B9EA-F019651951C9}"/>
    <cellStyle name="Title 2 7 3" xfId="36141" xr:uid="{ABC5CB43-3D6A-4226-8D29-D1390F392F0B}"/>
    <cellStyle name="Title 2 7 3 2" xfId="36142" xr:uid="{558A51E2-BA1B-420C-AE1E-09253762CECD}"/>
    <cellStyle name="Title 2 7 3 3" xfId="36143" xr:uid="{C35CD0DE-2B76-4F5C-B0CB-87915AB2CBD8}"/>
    <cellStyle name="Title 2 7 4" xfId="36144" xr:uid="{C791A4D8-C013-4CE0-9A85-C248797A2EDA}"/>
    <cellStyle name="Title 2 7 5" xfId="36145" xr:uid="{40066891-5033-4416-91F6-2B99A9C045B3}"/>
    <cellStyle name="Title 2 7 6" xfId="36146" xr:uid="{F2365F65-8E44-403C-A8FC-CE51525B53BA}"/>
    <cellStyle name="Title 2 7 6 2" xfId="36147" xr:uid="{E43F528F-9221-4273-8D40-97B231EF4B16}"/>
    <cellStyle name="Title 2 7 6 3" xfId="36148" xr:uid="{ADC02A18-E540-4B4B-A9FC-A76040E7C3AF}"/>
    <cellStyle name="Title 2 7 7" xfId="36149" xr:uid="{3452F8FE-9AEE-4041-A8D0-7C00428513A9}"/>
    <cellStyle name="Title 2 8" xfId="36150" xr:uid="{E3AD3136-6C11-4798-8A5C-D4B9256698BD}"/>
    <cellStyle name="Title 2 8 2" xfId="36151" xr:uid="{4EB9FE99-63B8-4140-AF2A-E5BA593531E6}"/>
    <cellStyle name="Title 2 8 2 2" xfId="36152" xr:uid="{864BDC3A-1695-4890-8891-42E9E4E876C5}"/>
    <cellStyle name="Title 2 8 2 3" xfId="36153" xr:uid="{FC312A75-8B83-4552-8A73-FF4159F1267F}"/>
    <cellStyle name="Title 2 8 3" xfId="36154" xr:uid="{D039773B-DF10-42DD-A52A-0625757DA031}"/>
    <cellStyle name="Title 2 8 3 2" xfId="36155" xr:uid="{CFE3AF6F-92FE-4E3A-BE0B-D90D6EA47638}"/>
    <cellStyle name="Title 2 8 3 3" xfId="36156" xr:uid="{E463BA4A-F35E-423D-9E8B-4053D408CC8F}"/>
    <cellStyle name="Title 2 8 4" xfId="36157" xr:uid="{EA1E6E0E-2532-4ABA-8D26-66963B8AF16F}"/>
    <cellStyle name="Title 2 8 5" xfId="36158" xr:uid="{03308E49-1E3D-4817-B574-3DC4F52FC782}"/>
    <cellStyle name="Title 2 8 6" xfId="36159" xr:uid="{D8D19EAC-9117-4DC6-ACAC-BA334F216CAC}"/>
    <cellStyle name="Title 2 8 6 2" xfId="36160" xr:uid="{A94FEC36-F72F-4F15-8A13-05E8A216E43F}"/>
    <cellStyle name="Title 2 8 6 3" xfId="36161" xr:uid="{981BB335-6441-4431-90C9-4BAFB8A9336F}"/>
    <cellStyle name="Title 2 8 7" xfId="36162" xr:uid="{3F39DDAB-B3FC-4CF5-B81B-72F4E0909B16}"/>
    <cellStyle name="Title 2 9" xfId="36163" xr:uid="{19BF033F-DAF9-4ADE-8496-7EF9A270049C}"/>
    <cellStyle name="Title 2 9 2" xfId="36164" xr:uid="{0F979FDF-6BAE-4EEC-9401-8A9A590FD905}"/>
    <cellStyle name="Title 2 9 2 2" xfId="36165" xr:uid="{BDEE86E0-626F-487D-8961-1CF6830DE277}"/>
    <cellStyle name="Title 2 9 2 3" xfId="36166" xr:uid="{0216F52E-75A6-46ED-A46F-A65B20086DC7}"/>
    <cellStyle name="Title 2 9 3" xfId="36167" xr:uid="{82F4E43B-0384-4D0E-B7BA-BFA0075CB03A}"/>
    <cellStyle name="Title 2 9 3 2" xfId="36168" xr:uid="{3A4F2D33-0520-41AC-8927-F6653D11BDB6}"/>
    <cellStyle name="Title 2 9 3 3" xfId="36169" xr:uid="{45C800A9-7473-4B68-B0B8-0265B1CC31DC}"/>
    <cellStyle name="Title 2 9 4" xfId="36170" xr:uid="{D7EFE43C-447D-43B4-AFBD-5EF73F40B696}"/>
    <cellStyle name="Title 2 9 5" xfId="36171" xr:uid="{1547BED6-A06B-422B-AF39-F5A9A709EA10}"/>
    <cellStyle name="Title 2 9 6" xfId="36172" xr:uid="{6B381B5C-48D3-499C-8EB8-3488CD5DD082}"/>
    <cellStyle name="Title 2 9 6 2" xfId="36173" xr:uid="{1D898B7B-1120-4312-9AFB-87FCFDFC1ABA}"/>
    <cellStyle name="Title 2 9 6 3" xfId="36174" xr:uid="{ECF0DCD4-D9F4-4797-B6FD-40A1C1678C46}"/>
    <cellStyle name="Title 2 9 7" xfId="36175" xr:uid="{3C0D3229-E0CF-4835-8DAE-D5E90F641A93}"/>
    <cellStyle name="Title 20" xfId="36176" xr:uid="{E03E37FA-3619-46F2-8CAB-3CC58E3746F4}"/>
    <cellStyle name="Title 21" xfId="36177" xr:uid="{B6F0B570-A8CF-4814-9573-5AB13B89813E}"/>
    <cellStyle name="Title 22" xfId="36178" xr:uid="{D8B7E209-A2CE-4387-ABF3-14950124407C}"/>
    <cellStyle name="Title 23" xfId="36179" xr:uid="{CC0E49CE-96F2-4805-8AAB-AE41537C4060}"/>
    <cellStyle name="Title 24" xfId="36180" xr:uid="{F8747E1D-A1E5-499B-ACB2-1E5A8539BAD7}"/>
    <cellStyle name="Title 25" xfId="36181" xr:uid="{CDC8B1B2-07B4-4D6C-8B6B-F1FD6F662751}"/>
    <cellStyle name="Title 26" xfId="36182" xr:uid="{26F35887-6491-4F88-8F74-ADDA3839A828}"/>
    <cellStyle name="Title 27" xfId="36183" xr:uid="{6B4A5839-DB8E-4373-AEBC-D51E330AACF8}"/>
    <cellStyle name="Title 28" xfId="36184" xr:uid="{EFAFD65B-FBE1-47E6-8466-81A6095D5C6C}"/>
    <cellStyle name="Title 29" xfId="36185" xr:uid="{7175F4BC-5097-4DCE-9745-88C4A5AA7A59}"/>
    <cellStyle name="Title 3" xfId="36186" xr:uid="{F5FE50A9-1052-41FC-BB88-B58D480F1F67}"/>
    <cellStyle name="Title 3 10" xfId="36187" xr:uid="{B0AFE650-26E9-498B-9826-56F348723142}"/>
    <cellStyle name="Title 3 10 2" xfId="36188" xr:uid="{177F9083-D232-43CE-A8DA-CF9D1DD746A6}"/>
    <cellStyle name="Title 3 10 2 2" xfId="36189" xr:uid="{DDD54532-88AF-4126-BE0D-C3500773CF36}"/>
    <cellStyle name="Title 3 10 2 3" xfId="36190" xr:uid="{520D90D9-E800-415B-97A4-56CDF41514B9}"/>
    <cellStyle name="Title 3 10 3" xfId="36191" xr:uid="{13CD42E9-3318-4BA1-9943-553E491C4EEB}"/>
    <cellStyle name="Title 3 10 3 2" xfId="36192" xr:uid="{5ADBFDBB-EADF-43DD-AB1F-0344B1C8E70D}"/>
    <cellStyle name="Title 3 10 3 3" xfId="36193" xr:uid="{D09BF5DB-0E26-4909-A6CD-17D15A5EC4A7}"/>
    <cellStyle name="Title 3 10 4" xfId="36194" xr:uid="{46AC75C5-074A-450D-8E99-8570973FCC35}"/>
    <cellStyle name="Title 3 10 5" xfId="36195" xr:uid="{EB02AE2C-35D8-4414-B1BD-C3BA9A299561}"/>
    <cellStyle name="Title 3 10 5 2" xfId="36196" xr:uid="{C4CEB1F8-2A0B-43C8-9B23-2BF210A21478}"/>
    <cellStyle name="Title 3 10 5 3" xfId="36197" xr:uid="{10D2037C-D05F-4637-9F54-854B95BFEFEA}"/>
    <cellStyle name="Title 3 10 6" xfId="36198" xr:uid="{E0F47F02-6960-4B47-8D1B-281414E52248}"/>
    <cellStyle name="Title 3 11" xfId="36199" xr:uid="{D428E940-291E-445B-8182-96381F8D9F0B}"/>
    <cellStyle name="Title 3 11 2" xfId="36200" xr:uid="{7A61F8F6-2579-4D45-9050-6A05B4753A82}"/>
    <cellStyle name="Title 3 11 2 2" xfId="36201" xr:uid="{7670AB19-62CC-4821-9F97-62D67BEC37AD}"/>
    <cellStyle name="Title 3 11 2 3" xfId="36202" xr:uid="{1401B6E0-1A7B-45E5-8A24-A1EEF103C5C0}"/>
    <cellStyle name="Title 3 11 3" xfId="36203" xr:uid="{9EBB13E2-CDCF-40E7-BA01-9AC3F0B86FC6}"/>
    <cellStyle name="Title 3 11 3 2" xfId="36204" xr:uid="{A2CA48BC-9D4D-4C64-A79C-26A474B5A9C1}"/>
    <cellStyle name="Title 3 11 3 3" xfId="36205" xr:uid="{DFBEFA0B-54AB-4E86-80C8-EEE6D3B3B108}"/>
    <cellStyle name="Title 3 11 4" xfId="36206" xr:uid="{8E3F0E8F-BBD6-4B00-AB82-AC75B57A256C}"/>
    <cellStyle name="Title 3 11 5" xfId="36207" xr:uid="{AFBEC0A7-5BE7-499D-A8E2-17F00E28F748}"/>
    <cellStyle name="Title 3 11 5 2" xfId="36208" xr:uid="{4F936873-7DE6-4880-8FA5-E8D4B7423215}"/>
    <cellStyle name="Title 3 11 5 3" xfId="36209" xr:uid="{0A18214B-EC49-4959-A95A-94DAA052E045}"/>
    <cellStyle name="Title 3 11 6" xfId="36210" xr:uid="{2D6CC758-4561-41E9-8A9F-5D8EC82158D7}"/>
    <cellStyle name="Title 3 12" xfId="36211" xr:uid="{8CF31198-C68F-4E58-88BC-CD9CF5857724}"/>
    <cellStyle name="Title 3 12 2" xfId="36212" xr:uid="{7BDD723B-FBF0-4C68-8B92-D3AA3CA4BA59}"/>
    <cellStyle name="Title 3 12 3" xfId="36213" xr:uid="{5E8D945D-F72D-4D3C-8C98-7D437D21D8C2}"/>
    <cellStyle name="Title 3 13" xfId="36214" xr:uid="{EB3ED609-ECBB-426F-9D23-10CD3B9AF673}"/>
    <cellStyle name="Title 3 13 2" xfId="36215" xr:uid="{A9A2574F-5CC0-487B-AD71-9EC31361F6D7}"/>
    <cellStyle name="Title 3 13 3" xfId="36216" xr:uid="{3C7215E8-E028-44B0-A471-DD9F1B05B720}"/>
    <cellStyle name="Title 3 14" xfId="36217" xr:uid="{E0C37009-9BC5-4924-A545-E027663EF5F6}"/>
    <cellStyle name="Title 3 15" xfId="36218" xr:uid="{769AB8A2-B203-4095-BC1E-6B193E4701BF}"/>
    <cellStyle name="Title 3 16" xfId="36219" xr:uid="{EF9FA50A-494A-4936-9243-469434BE304B}"/>
    <cellStyle name="Title 3 16 2" xfId="36220" xr:uid="{4EEE4D4C-7788-40B3-8C43-3827F8E0721F}"/>
    <cellStyle name="Title 3 16 3" xfId="36221" xr:uid="{B28C8F67-EB61-489D-AFD8-369F71707683}"/>
    <cellStyle name="Title 3 17" xfId="36222" xr:uid="{E4493BA9-49FE-4C03-B865-9CDEB1409C1C}"/>
    <cellStyle name="Title 3 18" xfId="42334" xr:uid="{5910062F-D131-4924-A016-DEC4E6965D8A}"/>
    <cellStyle name="Title 3 2" xfId="36223" xr:uid="{B2FF47A1-BE6E-4535-83BF-0CFAAE0A10E0}"/>
    <cellStyle name="Title 3 2 2" xfId="36224" xr:uid="{B275D61D-A074-46E5-8E63-82BA5BDF3D81}"/>
    <cellStyle name="Title 3 2 2 2" xfId="36225" xr:uid="{192865F1-1C3D-4217-A07A-9615D6F8BF30}"/>
    <cellStyle name="Title 3 2 2 3" xfId="36226" xr:uid="{1672A0C1-9597-480C-A205-555DE1D4F4C9}"/>
    <cellStyle name="Title 3 2 3" xfId="36227" xr:uid="{8A2A2228-FF07-4E98-8570-336CB4034F0E}"/>
    <cellStyle name="Title 3 2 3 2" xfId="36228" xr:uid="{C31C1254-BB64-45D8-826F-E1206DB9F35D}"/>
    <cellStyle name="Title 3 2 3 3" xfId="36229" xr:uid="{5D38A4E5-ABFA-4171-B9DC-0DD8752ECC2D}"/>
    <cellStyle name="Title 3 2 4" xfId="36230" xr:uid="{518B14BE-80AA-4A12-A6F3-AF02219AA7B2}"/>
    <cellStyle name="Title 3 2 5" xfId="36231" xr:uid="{2FBCB3A7-A743-43C0-9931-DE1D366A9F3C}"/>
    <cellStyle name="Title 3 2 5 2" xfId="36232" xr:uid="{F32500CA-B65C-4DF1-A666-0A1133E57BB6}"/>
    <cellStyle name="Title 3 2 5 3" xfId="36233" xr:uid="{F1DB9167-0C10-4FE9-B165-EB93034181B4}"/>
    <cellStyle name="Title 3 2 6" xfId="36234" xr:uid="{10DF25F2-7297-4250-8432-444F06F0953F}"/>
    <cellStyle name="Title 3 3" xfId="36235" xr:uid="{F7B31FFE-20C5-4690-8992-7B5D9C36CE2D}"/>
    <cellStyle name="Title 3 3 2" xfId="36236" xr:uid="{8CD92169-3886-4440-AA73-10ED3E530C15}"/>
    <cellStyle name="Title 3 3 2 2" xfId="36237" xr:uid="{59C3A3DE-6875-4C90-B526-11E68C4C7804}"/>
    <cellStyle name="Title 3 3 2 3" xfId="36238" xr:uid="{07C51A9E-C54E-4B17-AEA8-4FC7D8BAE863}"/>
    <cellStyle name="Title 3 3 3" xfId="36239" xr:uid="{186E4370-0E6E-4A4D-A23D-143568D718FA}"/>
    <cellStyle name="Title 3 3 3 2" xfId="36240" xr:uid="{76EB8564-EE65-483C-9D00-B5CE6D6DF8E0}"/>
    <cellStyle name="Title 3 3 3 3" xfId="36241" xr:uid="{481AC794-8795-4EE4-A274-80378F789951}"/>
    <cellStyle name="Title 3 3 4" xfId="36242" xr:uid="{3627979C-1B05-4FBC-8B82-A1EC83ABD443}"/>
    <cellStyle name="Title 3 3 5" xfId="36243" xr:uid="{B91A451E-B815-4390-BD89-4E9EEDA1D4DA}"/>
    <cellStyle name="Title 3 3 5 2" xfId="36244" xr:uid="{E7C40192-ED6E-42BE-A34B-B8D314CA586E}"/>
    <cellStyle name="Title 3 3 5 3" xfId="36245" xr:uid="{BDCBC6B8-C3A5-47E9-8074-D960FEA2B729}"/>
    <cellStyle name="Title 3 3 6" xfId="36246" xr:uid="{736E59BE-5EBB-4EBF-B8F9-26B4E7AAB2B9}"/>
    <cellStyle name="Title 3 4" xfId="36247" xr:uid="{FA5B5738-873A-4306-BA68-BDF1B9741B9E}"/>
    <cellStyle name="Title 3 4 2" xfId="36248" xr:uid="{12816C43-2406-4263-BD54-84B8B943FC1E}"/>
    <cellStyle name="Title 3 4 2 2" xfId="36249" xr:uid="{53F125AF-F50D-4FA2-9F95-150AA4A4D6DF}"/>
    <cellStyle name="Title 3 4 2 3" xfId="36250" xr:uid="{5BE67668-3A88-44CD-BE68-5A39947674F0}"/>
    <cellStyle name="Title 3 4 3" xfId="36251" xr:uid="{7B4CDC46-EB46-4DE0-A9A2-5A2408E7CAD0}"/>
    <cellStyle name="Title 3 4 3 2" xfId="36252" xr:uid="{2A4E8973-059C-42B6-9F83-AC937BF45B47}"/>
    <cellStyle name="Title 3 4 3 3" xfId="36253" xr:uid="{F4AC9DE4-9093-4EA9-81D9-5D96EBE087D9}"/>
    <cellStyle name="Title 3 4 4" xfId="36254" xr:uid="{F3A11512-D830-4333-9278-85EF49A19038}"/>
    <cellStyle name="Title 3 4 5" xfId="36255" xr:uid="{83DECBB4-6F50-48C6-9305-5894E36334CE}"/>
    <cellStyle name="Title 3 4 5 2" xfId="36256" xr:uid="{2FC08AFC-BA50-4BDD-AC2E-4F2C18076E01}"/>
    <cellStyle name="Title 3 4 5 3" xfId="36257" xr:uid="{BECAC0CE-A899-4A28-9BA5-10F9EB578A5D}"/>
    <cellStyle name="Title 3 4 6" xfId="36258" xr:uid="{09E73981-8E3B-4BC4-81AE-4D0E4D2292AF}"/>
    <cellStyle name="Title 3 5" xfId="36259" xr:uid="{2FC9A129-8676-4790-B319-C104988F35DB}"/>
    <cellStyle name="Title 3 5 2" xfId="36260" xr:uid="{841ADF05-617F-4115-859E-102EDED6819E}"/>
    <cellStyle name="Title 3 5 2 2" xfId="36261" xr:uid="{48BEA96A-E151-4E2D-966A-BAC24613811B}"/>
    <cellStyle name="Title 3 5 2 3" xfId="36262" xr:uid="{0F1BC538-B9B2-4833-87AB-C6B759C86467}"/>
    <cellStyle name="Title 3 5 3" xfId="36263" xr:uid="{84619BD3-5BB0-4979-B781-BB32F30AF9C7}"/>
    <cellStyle name="Title 3 5 3 2" xfId="36264" xr:uid="{E7B8BA14-B19B-41D0-9AFC-338B9D16DFCA}"/>
    <cellStyle name="Title 3 5 3 3" xfId="36265" xr:uid="{B2EA774E-36B2-4977-826B-605E9228DDED}"/>
    <cellStyle name="Title 3 5 4" xfId="36266" xr:uid="{BC444F4A-5D97-4ADF-80EF-6ED2852EEC8F}"/>
    <cellStyle name="Title 3 5 5" xfId="36267" xr:uid="{08A429DC-82E7-40DF-B26E-8BA7BC095573}"/>
    <cellStyle name="Title 3 5 5 2" xfId="36268" xr:uid="{2288A54F-F036-4524-BFF0-E88B120B10D9}"/>
    <cellStyle name="Title 3 5 5 3" xfId="36269" xr:uid="{BF5A04FE-88C6-4BEE-A87A-A89137342C27}"/>
    <cellStyle name="Title 3 5 6" xfId="36270" xr:uid="{9C50C90A-F51C-4150-9C60-8F2EB96DA2AF}"/>
    <cellStyle name="Title 3 6" xfId="36271" xr:uid="{95DA45CC-B323-415C-A16E-3CAA15F53C38}"/>
    <cellStyle name="Title 3 6 2" xfId="36272" xr:uid="{CEA41C0E-F441-40AD-9F97-0AFE99A8ABFE}"/>
    <cellStyle name="Title 3 6 2 2" xfId="36273" xr:uid="{4412B46D-4382-4806-92C0-9598C9E9B3BD}"/>
    <cellStyle name="Title 3 6 2 3" xfId="36274" xr:uid="{2704A45C-B54A-40B1-84A7-314183DC2143}"/>
    <cellStyle name="Title 3 6 3" xfId="36275" xr:uid="{913515DA-F68C-4106-A54E-2AAB2ECFFEAB}"/>
    <cellStyle name="Title 3 6 3 2" xfId="36276" xr:uid="{02FB00A6-5AA6-4810-AD75-E3B900E62FD8}"/>
    <cellStyle name="Title 3 6 3 3" xfId="36277" xr:uid="{D584BE0B-AA7F-40C2-BF3F-AADA2A19352F}"/>
    <cellStyle name="Title 3 6 4" xfId="36278" xr:uid="{21F017BF-AA89-4F74-BC3D-84862948BBCD}"/>
    <cellStyle name="Title 3 6 5" xfId="36279" xr:uid="{6CD80058-F8AC-42AB-BB49-5C185E6DAE9E}"/>
    <cellStyle name="Title 3 6 5 2" xfId="36280" xr:uid="{9D33E068-5A0E-45ED-9F91-48F8CB8CC8B4}"/>
    <cellStyle name="Title 3 6 5 3" xfId="36281" xr:uid="{78EDFB1E-1236-47B6-BF79-CC41DE3E4A54}"/>
    <cellStyle name="Title 3 6 6" xfId="36282" xr:uid="{8487A371-D156-41B7-A60C-1817A3DFE8DE}"/>
    <cellStyle name="Title 3 7" xfId="36283" xr:uid="{75177C47-A74F-4625-89F5-6DD3F9F66EB1}"/>
    <cellStyle name="Title 3 7 2" xfId="36284" xr:uid="{E6E000EF-059E-4552-B6EF-1503A6FEAF5C}"/>
    <cellStyle name="Title 3 7 2 2" xfId="36285" xr:uid="{9F2E2D87-180E-411B-9480-4ADFD1F71BA0}"/>
    <cellStyle name="Title 3 7 2 3" xfId="36286" xr:uid="{72B6EB3A-45F4-4D7D-BDAC-43F819046012}"/>
    <cellStyle name="Title 3 7 3" xfId="36287" xr:uid="{D779797D-51A4-4F1F-9B82-E56301E729FE}"/>
    <cellStyle name="Title 3 7 3 2" xfId="36288" xr:uid="{37889C53-DBDF-4BD6-9182-2519BCEA5FCC}"/>
    <cellStyle name="Title 3 7 3 3" xfId="36289" xr:uid="{7C81BBCA-AD9A-4FB3-BC1D-56D4F83F7860}"/>
    <cellStyle name="Title 3 7 4" xfId="36290" xr:uid="{399BE716-252E-48F0-A85F-E0ECC91D8888}"/>
    <cellStyle name="Title 3 7 5" xfId="36291" xr:uid="{6E84653A-23B3-40FC-ABEE-A71C6BB30141}"/>
    <cellStyle name="Title 3 7 5 2" xfId="36292" xr:uid="{31692692-C7D0-4F12-A6A8-67B17F379431}"/>
    <cellStyle name="Title 3 7 5 3" xfId="36293" xr:uid="{BD5B20A7-EEED-4BCD-8F37-256E14E247C6}"/>
    <cellStyle name="Title 3 7 6" xfId="36294" xr:uid="{8CD9C61C-1F52-4301-8947-116D21B43583}"/>
    <cellStyle name="Title 3 8" xfId="36295" xr:uid="{07ED5E8B-5C72-4545-9046-59A2617700C3}"/>
    <cellStyle name="Title 3 8 2" xfId="36296" xr:uid="{865C88C9-7DA8-4F38-8A6C-450B9569302A}"/>
    <cellStyle name="Title 3 8 2 2" xfId="36297" xr:uid="{DBABFF84-7E3A-48C2-BB80-88BC79C3612B}"/>
    <cellStyle name="Title 3 8 2 3" xfId="36298" xr:uid="{CAC7D9FB-DA63-44B6-B61D-C1A0C38EBD4B}"/>
    <cellStyle name="Title 3 8 3" xfId="36299" xr:uid="{6244ECE6-1BB2-4630-B60C-8B660D83766D}"/>
    <cellStyle name="Title 3 8 3 2" xfId="36300" xr:uid="{FEC8C259-C010-42EB-AF07-602760306908}"/>
    <cellStyle name="Title 3 8 3 3" xfId="36301" xr:uid="{77EBAB35-6DFD-4A6D-8460-63F713DDFF7A}"/>
    <cellStyle name="Title 3 8 4" xfId="36302" xr:uid="{15A0FCA0-F6A4-4778-98F1-E962AFCAEB35}"/>
    <cellStyle name="Title 3 8 5" xfId="36303" xr:uid="{E5FD3E9B-72E9-4D43-9CAD-B1C3C1EDC0DC}"/>
    <cellStyle name="Title 3 8 5 2" xfId="36304" xr:uid="{ED48693F-1220-4CA9-827D-5263A22095A9}"/>
    <cellStyle name="Title 3 8 5 3" xfId="36305" xr:uid="{F63CD9CC-E5C0-4F27-87DB-137A2DC4D7DF}"/>
    <cellStyle name="Title 3 8 6" xfId="36306" xr:uid="{5079610D-C3EE-4BDA-BB7B-ECEF7102F105}"/>
    <cellStyle name="Title 3 9" xfId="36307" xr:uid="{086D59D4-7722-4A8E-8E03-B1714A5B4741}"/>
    <cellStyle name="Title 3 9 2" xfId="36308" xr:uid="{BF31CC95-6DD5-4CC2-804F-20ABA8A41F24}"/>
    <cellStyle name="Title 3 9 2 2" xfId="36309" xr:uid="{F9A08160-2AEF-464E-9AF0-F4458E64CAAC}"/>
    <cellStyle name="Title 3 9 2 3" xfId="36310" xr:uid="{9C9DD1C9-C712-4CEF-91D9-C2CBA45BE6A2}"/>
    <cellStyle name="Title 3 9 3" xfId="36311" xr:uid="{6976F530-AD02-428A-88CA-8D751A0D0A0D}"/>
    <cellStyle name="Title 3 9 3 2" xfId="36312" xr:uid="{3114099D-57DD-481E-93B5-82C43AC260E4}"/>
    <cellStyle name="Title 3 9 3 3" xfId="36313" xr:uid="{BAB9BA5F-15FC-48E2-B192-BA4EB330654E}"/>
    <cellStyle name="Title 3 9 4" xfId="36314" xr:uid="{B9D2289D-C7C7-4A16-B96D-E3412BE7E7BB}"/>
    <cellStyle name="Title 3 9 5" xfId="36315" xr:uid="{BCD7FA87-45A6-42E3-954B-215E877682B0}"/>
    <cellStyle name="Title 3 9 5 2" xfId="36316" xr:uid="{9A333AD6-0BB8-426F-91F5-39E38614795D}"/>
    <cellStyle name="Title 3 9 5 3" xfId="36317" xr:uid="{87E63FD5-4174-401B-9F80-E953000266D0}"/>
    <cellStyle name="Title 3 9 6" xfId="36318" xr:uid="{BA2091E2-572D-47AB-98D1-935BD492A384}"/>
    <cellStyle name="Title 30" xfId="36319" xr:uid="{87A81C35-5EF1-46E0-8869-F8915A74415F}"/>
    <cellStyle name="Title 31" xfId="36320" xr:uid="{9282CFB5-BC92-4BA4-8285-EC7D63E0E259}"/>
    <cellStyle name="Title 32" xfId="36321" xr:uid="{FA89CCB1-1D78-42C1-AF82-11E805D53E36}"/>
    <cellStyle name="Title 33" xfId="36322" xr:uid="{1BA57771-C986-4533-BE38-4B7699B54315}"/>
    <cellStyle name="Title 34" xfId="36323" xr:uid="{1DEE12AA-1A82-4CE0-9BD6-78F494BA21B5}"/>
    <cellStyle name="Title 35" xfId="36324" xr:uid="{2F47BDDD-66A0-47FE-8DA4-9615F466F255}"/>
    <cellStyle name="Title 36" xfId="36325" xr:uid="{2A9ACA3A-2B6B-4521-A0A6-E220409420EC}"/>
    <cellStyle name="Title 37" xfId="36326" xr:uid="{8EAB47F0-3590-4C13-9B94-FEC262A38BB5}"/>
    <cellStyle name="Title 38" xfId="36327" xr:uid="{110FF937-E722-4134-ACEB-F56BAC47F360}"/>
    <cellStyle name="Title 39" xfId="36328" xr:uid="{6116E08D-0FEB-423B-8A7D-2C34592299C3}"/>
    <cellStyle name="Title 4" xfId="36329" xr:uid="{7CF14786-B2D3-46CB-B4D0-CD5D378D8992}"/>
    <cellStyle name="Title 4 10" xfId="36330" xr:uid="{6D5A7A1F-ED8E-48F8-8069-F174744652E9}"/>
    <cellStyle name="Title 4 10 2" xfId="36331" xr:uid="{28F7F39A-49F3-452D-90E0-E470C82DBA0E}"/>
    <cellStyle name="Title 4 10 2 2" xfId="36332" xr:uid="{20DEB0D2-BC07-4FCF-AD40-B826083F47FE}"/>
    <cellStyle name="Title 4 10 2 3" xfId="36333" xr:uid="{CAA8049A-F125-46C2-87C6-8C491118AB9A}"/>
    <cellStyle name="Title 4 10 3" xfId="36334" xr:uid="{5798A5DD-E6F5-441D-BBD2-0D6EE5B2E1AD}"/>
    <cellStyle name="Title 4 10 3 2" xfId="36335" xr:uid="{DDE09E17-A4BD-456B-9FBE-BB784074B620}"/>
    <cellStyle name="Title 4 10 3 3" xfId="36336" xr:uid="{100FCA68-237D-41BD-B728-790227963685}"/>
    <cellStyle name="Title 4 10 4" xfId="36337" xr:uid="{4CDEE9F7-C5D0-4084-8960-4DF90800D13B}"/>
    <cellStyle name="Title 4 10 5" xfId="36338" xr:uid="{57BF5FC6-22FC-42BF-A980-D495C2498B7E}"/>
    <cellStyle name="Title 4 10 5 2" xfId="36339" xr:uid="{63AD7D24-5432-431B-9C96-8D4EFF771F6A}"/>
    <cellStyle name="Title 4 10 5 3" xfId="36340" xr:uid="{F66EBF6C-89BD-4EF6-BCB2-70E938D48F06}"/>
    <cellStyle name="Title 4 10 6" xfId="36341" xr:uid="{77A3F9C9-490D-4F68-BE81-90421B6BD46C}"/>
    <cellStyle name="Title 4 11" xfId="36342" xr:uid="{EF55FF15-1955-4BF0-A8C9-E8B9F7EBE909}"/>
    <cellStyle name="Title 4 11 2" xfId="36343" xr:uid="{FBA5991A-0A35-44EB-9117-A837DEF7B3BB}"/>
    <cellStyle name="Title 4 11 2 2" xfId="36344" xr:uid="{EA748FE3-2166-4E55-BF71-A3CAA5CDA60F}"/>
    <cellStyle name="Title 4 11 2 3" xfId="36345" xr:uid="{D7DE5C4A-BB44-45D6-BBC4-92E9A6EBA424}"/>
    <cellStyle name="Title 4 11 3" xfId="36346" xr:uid="{F58955CD-ED42-4AC3-92D5-D92D82B7CF6E}"/>
    <cellStyle name="Title 4 11 3 2" xfId="36347" xr:uid="{EF64C90C-F95B-445C-8316-4D66DF3A2B67}"/>
    <cellStyle name="Title 4 11 3 3" xfId="36348" xr:uid="{48B1654D-3872-4C2D-A1DA-27C2FA06A7F1}"/>
    <cellStyle name="Title 4 11 4" xfId="36349" xr:uid="{3CF943F2-1790-4DB6-B305-306E0E39D9D4}"/>
    <cellStyle name="Title 4 11 5" xfId="36350" xr:uid="{926264C5-08ED-4DBF-9E3B-F7C25C14BD28}"/>
    <cellStyle name="Title 4 11 5 2" xfId="36351" xr:uid="{1268EC5E-C0FD-4BD5-9EEB-C5290396E7F6}"/>
    <cellStyle name="Title 4 11 5 3" xfId="36352" xr:uid="{FF70D233-EB26-427E-B82A-883C68C520FB}"/>
    <cellStyle name="Title 4 11 6" xfId="36353" xr:uid="{839AE43D-D826-4090-8763-29397D8FE39C}"/>
    <cellStyle name="Title 4 12" xfId="36354" xr:uid="{6F2E9611-B2BF-484C-B045-44E749A78587}"/>
    <cellStyle name="Title 4 12 2" xfId="36355" xr:uid="{D41AF227-64F8-42A2-A916-81BC0E66A495}"/>
    <cellStyle name="Title 4 12 3" xfId="36356" xr:uid="{8667B913-6AEA-4373-A3AD-12CC3278A3D3}"/>
    <cellStyle name="Title 4 13" xfId="36357" xr:uid="{97BC03D1-DD82-4E67-BB61-393E882B3586}"/>
    <cellStyle name="Title 4 13 2" xfId="36358" xr:uid="{DD94FBC2-1939-4807-9A09-53E28E997DD6}"/>
    <cellStyle name="Title 4 13 3" xfId="36359" xr:uid="{F0EC3307-ACA1-4EA7-BE03-B883264FED37}"/>
    <cellStyle name="Title 4 14" xfId="36360" xr:uid="{ECEBB5D9-E781-4AF7-90C7-580446D6E5F6}"/>
    <cellStyle name="Title 4 15" xfId="36361" xr:uid="{4A137617-B4DE-4F78-8631-209B694BC270}"/>
    <cellStyle name="Title 4 15 2" xfId="36362" xr:uid="{A381DF20-9A06-4419-8DAA-C196991D4D78}"/>
    <cellStyle name="Title 4 15 3" xfId="36363" xr:uid="{709AD745-2DBB-4A05-BCFF-A75B41727AD1}"/>
    <cellStyle name="Title 4 16" xfId="36364" xr:uid="{24EB215D-41AD-4B94-948C-70B1586AA849}"/>
    <cellStyle name="Title 4 2" xfId="36365" xr:uid="{67CF06E0-C130-4CF2-A71A-6F6837582F48}"/>
    <cellStyle name="Title 4 2 2" xfId="36366" xr:uid="{D1A877AD-D237-4C16-ADF0-0A21FD1A28FB}"/>
    <cellStyle name="Title 4 2 2 2" xfId="36367" xr:uid="{46F8C9BE-BF2D-4755-B577-7FE2233910B0}"/>
    <cellStyle name="Title 4 2 2 3" xfId="36368" xr:uid="{B58946C4-B625-4E80-96C9-D7589B09D09B}"/>
    <cellStyle name="Title 4 2 3" xfId="36369" xr:uid="{7A09B8A5-D616-4E61-8306-6509BAE557B9}"/>
    <cellStyle name="Title 4 2 3 2" xfId="36370" xr:uid="{28ED38EB-E75E-4AC7-8676-A3E1EDBCDFD2}"/>
    <cellStyle name="Title 4 2 3 3" xfId="36371" xr:uid="{E4F21D6A-0B85-4C32-A6A4-3BD2536F5271}"/>
    <cellStyle name="Title 4 2 4" xfId="36372" xr:uid="{790F69F7-1F2E-45D2-B453-4D248E3E7366}"/>
    <cellStyle name="Title 4 2 5" xfId="36373" xr:uid="{6219D746-79C5-4095-AAB0-2700532CA305}"/>
    <cellStyle name="Title 4 2 5 2" xfId="36374" xr:uid="{9694A0F1-E80A-4399-9146-310B2E4235C5}"/>
    <cellStyle name="Title 4 2 5 3" xfId="36375" xr:uid="{EC9771A9-2692-48B1-966A-A84C32B998C3}"/>
    <cellStyle name="Title 4 2 6" xfId="36376" xr:uid="{47CE34BD-D5A9-47FF-8270-EA369EECA343}"/>
    <cellStyle name="Title 4 3" xfId="36377" xr:uid="{03D57F98-EEDC-4FFB-9E67-53AA595EE87C}"/>
    <cellStyle name="Title 4 3 2" xfId="36378" xr:uid="{34C07B55-27F9-472C-9F78-E5BE736AD371}"/>
    <cellStyle name="Title 4 3 2 2" xfId="36379" xr:uid="{81F6F8E0-CDA5-49F8-AC4D-7EDC9494B0D6}"/>
    <cellStyle name="Title 4 3 2 3" xfId="36380" xr:uid="{BD67057C-224B-4533-8C2E-1A220868BFC3}"/>
    <cellStyle name="Title 4 3 3" xfId="36381" xr:uid="{205F6A2F-CB86-42BD-BD13-0FE9D53AC806}"/>
    <cellStyle name="Title 4 3 3 2" xfId="36382" xr:uid="{320D36FD-1251-414C-A5EF-27B053EFE83D}"/>
    <cellStyle name="Title 4 3 3 3" xfId="36383" xr:uid="{C7857D5B-470D-44B9-89D5-5CDA6E0D1CFA}"/>
    <cellStyle name="Title 4 3 4" xfId="36384" xr:uid="{64247E81-E168-46B2-BD89-3190D2E1B2AA}"/>
    <cellStyle name="Title 4 3 5" xfId="36385" xr:uid="{411E58D0-6293-4E76-AC03-1CDA2CD46B7F}"/>
    <cellStyle name="Title 4 3 5 2" xfId="36386" xr:uid="{351E6982-1D97-4A3E-BF80-0E29BDAB277E}"/>
    <cellStyle name="Title 4 3 5 3" xfId="36387" xr:uid="{20797409-C4BF-49F8-A5DF-2766DB2AB2DC}"/>
    <cellStyle name="Title 4 3 6" xfId="36388" xr:uid="{053E34F8-AEDD-4D77-B936-4FDF72DE3074}"/>
    <cellStyle name="Title 4 4" xfId="36389" xr:uid="{B490E4DA-816F-436F-9F2F-699C1CA15BFE}"/>
    <cellStyle name="Title 4 4 2" xfId="36390" xr:uid="{D853289F-027F-4767-93EC-F4B7D2636CF2}"/>
    <cellStyle name="Title 4 4 2 2" xfId="36391" xr:uid="{2EDBF7C2-FEE0-43DE-A3BD-43BCD76FEAC1}"/>
    <cellStyle name="Title 4 4 2 3" xfId="36392" xr:uid="{6A920114-BE0D-4ADA-90A1-F3DA94E2E6A7}"/>
    <cellStyle name="Title 4 4 3" xfId="36393" xr:uid="{51F3EDB6-73BD-4E84-8697-EC50BB30E4B3}"/>
    <cellStyle name="Title 4 4 3 2" xfId="36394" xr:uid="{8B560869-D692-4DDF-9F0E-DDA52F88E1B9}"/>
    <cellStyle name="Title 4 4 3 3" xfId="36395" xr:uid="{28B7DEDC-EF94-4E1D-8F9F-3E034341CBCE}"/>
    <cellStyle name="Title 4 4 4" xfId="36396" xr:uid="{14077E6A-97B9-4BD5-8F82-878090CAAC8E}"/>
    <cellStyle name="Title 4 4 5" xfId="36397" xr:uid="{CA62E968-59D8-4B2C-AD0B-AEC6E59DC9D6}"/>
    <cellStyle name="Title 4 4 5 2" xfId="36398" xr:uid="{D6FC983A-6CD7-45CB-A936-CDB6313F48B0}"/>
    <cellStyle name="Title 4 4 5 3" xfId="36399" xr:uid="{6F390785-4316-4AA4-8F4F-47FE6B46BF26}"/>
    <cellStyle name="Title 4 4 6" xfId="36400" xr:uid="{CF6B3E1A-692B-40B2-A601-CCE36E9D2CFB}"/>
    <cellStyle name="Title 4 5" xfId="36401" xr:uid="{EB0E4308-4154-45E6-9A66-190B48C0428E}"/>
    <cellStyle name="Title 4 5 2" xfId="36402" xr:uid="{995D15D8-1E97-400E-BD37-ED60F9F2AC6D}"/>
    <cellStyle name="Title 4 5 2 2" xfId="36403" xr:uid="{59B83F3B-7039-4F9F-AD7A-F9FC837320A9}"/>
    <cellStyle name="Title 4 5 2 3" xfId="36404" xr:uid="{F1FC505D-7084-4CD5-AA8E-D27C0AF8E9A9}"/>
    <cellStyle name="Title 4 5 3" xfId="36405" xr:uid="{1B1B65B7-DAA2-42FE-B977-CB23C9CC90BB}"/>
    <cellStyle name="Title 4 5 3 2" xfId="36406" xr:uid="{FC5F4FDC-7A67-4B68-855C-C291BFC7BC51}"/>
    <cellStyle name="Title 4 5 3 3" xfId="36407" xr:uid="{3EE4CF0F-6C42-4C40-B23E-97F08B574616}"/>
    <cellStyle name="Title 4 5 4" xfId="36408" xr:uid="{3681F4B3-F5FD-416D-BD10-C92B56E62E7F}"/>
    <cellStyle name="Title 4 5 5" xfId="36409" xr:uid="{ABA9ECAD-6D68-4B9D-B3D6-D86FB2E9A722}"/>
    <cellStyle name="Title 4 5 5 2" xfId="36410" xr:uid="{A0294819-D79A-4F00-99CC-540CBC0F9304}"/>
    <cellStyle name="Title 4 5 5 3" xfId="36411" xr:uid="{722F8221-B9B6-491B-8D87-B089492CC32C}"/>
    <cellStyle name="Title 4 5 6" xfId="36412" xr:uid="{C4F10CC7-0771-4E81-AC10-1DC20A6965D2}"/>
    <cellStyle name="Title 4 6" xfId="36413" xr:uid="{AE09C284-E1C4-417D-ABB1-F917E552E253}"/>
    <cellStyle name="Title 4 6 2" xfId="36414" xr:uid="{20DCCE66-6838-4C64-AF8D-4DBDA4E2BD09}"/>
    <cellStyle name="Title 4 6 2 2" xfId="36415" xr:uid="{53D0AD11-370A-45BF-A368-FCDAC9C253D3}"/>
    <cellStyle name="Title 4 6 2 3" xfId="36416" xr:uid="{5DFCAAB2-D2AC-4472-B8D1-27AF1D15255E}"/>
    <cellStyle name="Title 4 6 3" xfId="36417" xr:uid="{79FAD68E-400D-4C13-B4C5-F4614E0BBC57}"/>
    <cellStyle name="Title 4 6 3 2" xfId="36418" xr:uid="{D6287EAE-C641-41D3-81B7-F4AEBEB1A7DA}"/>
    <cellStyle name="Title 4 6 3 3" xfId="36419" xr:uid="{D750A9EB-7676-47B5-9AE4-5CABC5C61CA6}"/>
    <cellStyle name="Title 4 6 4" xfId="36420" xr:uid="{7E8CE186-EB9C-448F-A157-1B6DA7FD985A}"/>
    <cellStyle name="Title 4 6 5" xfId="36421" xr:uid="{9A524321-25F1-4C59-B517-87D1EF48271B}"/>
    <cellStyle name="Title 4 6 5 2" xfId="36422" xr:uid="{1DFA2802-09FF-4AAD-A4A6-DE93FA336E24}"/>
    <cellStyle name="Title 4 6 5 3" xfId="36423" xr:uid="{3DD66C66-2D78-4EDD-B33C-08C3C76DFACC}"/>
    <cellStyle name="Title 4 6 6" xfId="36424" xr:uid="{07E3204E-48CA-4C1F-B8CF-D09B4D6166CE}"/>
    <cellStyle name="Title 4 7" xfId="36425" xr:uid="{BA66763B-F51C-4443-AE3C-AD2F1830C23F}"/>
    <cellStyle name="Title 4 7 2" xfId="36426" xr:uid="{6789C4CE-7E1A-461A-8E16-269B57FBEFD3}"/>
    <cellStyle name="Title 4 7 2 2" xfId="36427" xr:uid="{F4C0568E-27D5-4ECC-8D6A-839E1AE5B450}"/>
    <cellStyle name="Title 4 7 2 3" xfId="36428" xr:uid="{568DA21C-C5C5-4C0B-A41F-F6ABEC627802}"/>
    <cellStyle name="Title 4 7 3" xfId="36429" xr:uid="{7F90222F-6604-48BE-8735-A627EE0EEC9D}"/>
    <cellStyle name="Title 4 7 3 2" xfId="36430" xr:uid="{430DF9D6-B4E3-4455-B7E5-D88F4E2774FF}"/>
    <cellStyle name="Title 4 7 3 3" xfId="36431" xr:uid="{C0C66355-CAC7-48EA-8BA0-805FC681A814}"/>
    <cellStyle name="Title 4 7 4" xfId="36432" xr:uid="{912E8FBC-A62C-4E87-8F88-1AB36B648E6C}"/>
    <cellStyle name="Title 4 7 5" xfId="36433" xr:uid="{E417160F-AB65-4DCC-AD46-78BDA3B703E6}"/>
    <cellStyle name="Title 4 7 5 2" xfId="36434" xr:uid="{C755204D-2B62-443A-8DBD-6E5169B12C82}"/>
    <cellStyle name="Title 4 7 5 3" xfId="36435" xr:uid="{5FAD903D-B88B-4BE2-BC17-C610756CA2B4}"/>
    <cellStyle name="Title 4 7 6" xfId="36436" xr:uid="{8BDC831F-EA61-4695-A1F3-0859082A396C}"/>
    <cellStyle name="Title 4 8" xfId="36437" xr:uid="{F46121B6-6E36-426D-BCCD-64ED2E7284C2}"/>
    <cellStyle name="Title 4 8 2" xfId="36438" xr:uid="{08C1B061-3121-488C-A5ED-44903BF8BE2E}"/>
    <cellStyle name="Title 4 8 2 2" xfId="36439" xr:uid="{C35E6DDF-1F77-4759-9F13-B1DFBC39B1F7}"/>
    <cellStyle name="Title 4 8 2 3" xfId="36440" xr:uid="{67BD1AB3-3900-4D8B-B6BF-8157A1F2C73A}"/>
    <cellStyle name="Title 4 8 3" xfId="36441" xr:uid="{2D6E9F27-66E3-433B-AD52-28C39FB31040}"/>
    <cellStyle name="Title 4 8 3 2" xfId="36442" xr:uid="{077E41A0-9062-429D-9704-7E22387F22E5}"/>
    <cellStyle name="Title 4 8 3 3" xfId="36443" xr:uid="{3249B209-4744-4A5F-83FF-4E433AE5764F}"/>
    <cellStyle name="Title 4 8 4" xfId="36444" xr:uid="{76BC10CE-DE07-466B-A5C1-482A2BE40FE9}"/>
    <cellStyle name="Title 4 8 5" xfId="36445" xr:uid="{E0ED19D3-0C6D-4332-B1A5-2CEED5274F1C}"/>
    <cellStyle name="Title 4 8 5 2" xfId="36446" xr:uid="{ABEEF49E-0EEF-43CC-9349-2573B1BD0418}"/>
    <cellStyle name="Title 4 8 5 3" xfId="36447" xr:uid="{F90AB6D9-EAEA-4990-A72F-56E950450B15}"/>
    <cellStyle name="Title 4 8 6" xfId="36448" xr:uid="{24996101-11F7-4EDB-AD5D-583EED6CE948}"/>
    <cellStyle name="Title 4 9" xfId="36449" xr:uid="{42B30651-634A-4207-9FA0-36A512B74DB8}"/>
    <cellStyle name="Title 4 9 2" xfId="36450" xr:uid="{C3429CCB-A4F7-4183-8BA6-837AEBB6656D}"/>
    <cellStyle name="Title 4 9 2 2" xfId="36451" xr:uid="{9EDD4897-E87D-4A58-845F-523766380EBC}"/>
    <cellStyle name="Title 4 9 2 3" xfId="36452" xr:uid="{94A5ECB4-B530-4638-A0D3-051340C63767}"/>
    <cellStyle name="Title 4 9 3" xfId="36453" xr:uid="{6DFF81DA-C8AF-4B81-88BF-8954F3C89A31}"/>
    <cellStyle name="Title 4 9 3 2" xfId="36454" xr:uid="{018961BB-163B-4118-9B14-4E7DA63D39B6}"/>
    <cellStyle name="Title 4 9 3 3" xfId="36455" xr:uid="{D1903157-3660-4E9E-8DF8-5C46F87B8285}"/>
    <cellStyle name="Title 4 9 4" xfId="36456" xr:uid="{A35829D1-B76F-4146-926E-599092E915F5}"/>
    <cellStyle name="Title 4 9 5" xfId="36457" xr:uid="{C79FDC3B-0132-44DE-BFFC-97C9AFDC6357}"/>
    <cellStyle name="Title 4 9 5 2" xfId="36458" xr:uid="{98C7DFB9-94BA-4CF8-8FFE-F5ACF99CDEE8}"/>
    <cellStyle name="Title 4 9 5 3" xfId="36459" xr:uid="{278A60BA-56D3-4938-B14F-A3A435A2C9D6}"/>
    <cellStyle name="Title 4 9 6" xfId="36460" xr:uid="{22D0234D-DF26-442A-8011-AA403D47FED7}"/>
    <cellStyle name="Title 40" xfId="36461" xr:uid="{536ED922-95C6-4BB7-9489-4CEC1370C0C6}"/>
    <cellStyle name="Title 41" xfId="36462" xr:uid="{CF037D18-CE12-4CBD-BA5E-5F38FA9E34B8}"/>
    <cellStyle name="Title 42" xfId="36463" xr:uid="{04A8F8D4-32A3-4578-9696-AF3976133D4C}"/>
    <cellStyle name="Title 43" xfId="36464" xr:uid="{7A0CD9A4-600C-4F52-8775-18ACA297D590}"/>
    <cellStyle name="Title 44" xfId="69" xr:uid="{856B8F26-602D-404C-9251-EC41B836A57A}"/>
    <cellStyle name="Title 5" xfId="36465" xr:uid="{E0BB4C94-25C2-4CEA-B9BE-7C32C4138250}"/>
    <cellStyle name="Title 5 10" xfId="36466" xr:uid="{BF4CBC91-62AA-4D60-8307-434C18FB6803}"/>
    <cellStyle name="Title 5 10 2" xfId="36467" xr:uid="{C41D53D1-6779-4812-A9EC-D5A0954B7062}"/>
    <cellStyle name="Title 5 10 2 2" xfId="36468" xr:uid="{5E023D2A-F3DF-44C7-85BC-824934705A78}"/>
    <cellStyle name="Title 5 10 2 3" xfId="36469" xr:uid="{42ADADEC-B755-495E-A6FF-B33C51BA4488}"/>
    <cellStyle name="Title 5 10 3" xfId="36470" xr:uid="{78DC8272-CFC5-4389-9140-158937057EF5}"/>
    <cellStyle name="Title 5 10 3 2" xfId="36471" xr:uid="{5F9B84F3-07B3-458F-937F-93B37F7178A0}"/>
    <cellStyle name="Title 5 10 3 3" xfId="36472" xr:uid="{1F05B907-0D68-4CF9-9FDE-BF6995A0D709}"/>
    <cellStyle name="Title 5 10 4" xfId="36473" xr:uid="{4EE1B86D-3A2C-49B9-AE67-1668C6D1427F}"/>
    <cellStyle name="Title 5 10 5" xfId="36474" xr:uid="{37B83D3F-C560-4419-B737-16CD5029AC19}"/>
    <cellStyle name="Title 5 10 5 2" xfId="36475" xr:uid="{2B305853-7E06-4479-A307-5950AFD67D66}"/>
    <cellStyle name="Title 5 10 5 3" xfId="36476" xr:uid="{53539977-3871-4E03-B18C-D2DBC42F045B}"/>
    <cellStyle name="Title 5 10 6" xfId="36477" xr:uid="{EAA9F3BC-86C0-49C1-9423-709C2DAA0C70}"/>
    <cellStyle name="Title 5 11" xfId="36478" xr:uid="{4BF2097F-E666-4331-BD0D-C23EEE5EF1EA}"/>
    <cellStyle name="Title 5 11 2" xfId="36479" xr:uid="{A4FBBDF4-D4E6-407F-BDDC-81B5882793B0}"/>
    <cellStyle name="Title 5 11 2 2" xfId="36480" xr:uid="{8EAB1537-1280-47EA-B624-99C4E4B49DF7}"/>
    <cellStyle name="Title 5 11 2 3" xfId="36481" xr:uid="{AC00B31A-CC43-4546-A8DA-08BFE3901C4E}"/>
    <cellStyle name="Title 5 11 3" xfId="36482" xr:uid="{27B59148-B27C-4600-A9E3-7F1985094737}"/>
    <cellStyle name="Title 5 11 3 2" xfId="36483" xr:uid="{AB4C98AD-1CE8-4218-9AC3-F4FAEDAE3FF2}"/>
    <cellStyle name="Title 5 11 3 3" xfId="36484" xr:uid="{3A415193-C31C-4816-BCAB-C4CE37AB132E}"/>
    <cellStyle name="Title 5 11 4" xfId="36485" xr:uid="{93D22907-7276-4656-B4B9-D1CD82AC0808}"/>
    <cellStyle name="Title 5 11 5" xfId="36486" xr:uid="{68F39295-3927-4325-AF2F-E84AE00B8C12}"/>
    <cellStyle name="Title 5 11 5 2" xfId="36487" xr:uid="{5B112838-6F9D-4965-8481-60458CA77FC8}"/>
    <cellStyle name="Title 5 11 5 3" xfId="36488" xr:uid="{94BD64E1-415E-423B-A12E-BAD7F8526EAA}"/>
    <cellStyle name="Title 5 11 6" xfId="36489" xr:uid="{179AD0BF-7DEC-423E-8758-B2D430DE6345}"/>
    <cellStyle name="Title 5 12" xfId="36490" xr:uid="{2569F6F6-42A9-409A-A3F2-65E13C3BA1D7}"/>
    <cellStyle name="Title 5 12 2" xfId="36491" xr:uid="{FD42B194-89D3-457C-9145-A95838475C4A}"/>
    <cellStyle name="Title 5 12 3" xfId="36492" xr:uid="{E83311CA-31D5-4D08-A853-1450C0FB2E8D}"/>
    <cellStyle name="Title 5 13" xfId="36493" xr:uid="{64A2A0D6-8440-4DA3-8FD9-0DFF9671AD72}"/>
    <cellStyle name="Title 5 13 2" xfId="36494" xr:uid="{34646A54-1DB7-4E81-9FC4-21C755EE4F03}"/>
    <cellStyle name="Title 5 13 3" xfId="36495" xr:uid="{C0FEF3A1-A0D4-4007-9A59-5C473200CA8A}"/>
    <cellStyle name="Title 5 14" xfId="36496" xr:uid="{E29EB860-A9D4-4741-A588-184F62B9AED7}"/>
    <cellStyle name="Title 5 15" xfId="36497" xr:uid="{B6011DB8-C773-45A9-9AD2-BF337D1E6F9F}"/>
    <cellStyle name="Title 5 15 2" xfId="36498" xr:uid="{E4E61F2E-C919-4B3C-B2F5-AE838D430665}"/>
    <cellStyle name="Title 5 15 3" xfId="36499" xr:uid="{3AC56EF2-CA9A-43F7-99BB-E7FFCF33A23A}"/>
    <cellStyle name="Title 5 16" xfId="36500" xr:uid="{77C7C978-771A-4019-B1D0-41BD6BB31EAE}"/>
    <cellStyle name="Title 5 2" xfId="36501" xr:uid="{0D03C7FB-6B77-453F-B40B-07890610BC16}"/>
    <cellStyle name="Title 5 2 2" xfId="36502" xr:uid="{F6FE499E-88ED-4969-B290-8C28486637B3}"/>
    <cellStyle name="Title 5 2 2 2" xfId="36503" xr:uid="{491D1176-154D-4481-82EB-BD0EF2E4F075}"/>
    <cellStyle name="Title 5 2 2 3" xfId="36504" xr:uid="{95713E86-5833-445B-9996-1CED6479575A}"/>
    <cellStyle name="Title 5 2 3" xfId="36505" xr:uid="{9DE5AFB8-B73C-4CFC-98B7-B9E3044BC675}"/>
    <cellStyle name="Title 5 2 3 2" xfId="36506" xr:uid="{2548CE26-909E-4E83-801C-61F412ED980B}"/>
    <cellStyle name="Title 5 2 3 3" xfId="36507" xr:uid="{0847F582-85A7-48A1-BDE5-E09B59857466}"/>
    <cellStyle name="Title 5 2 4" xfId="36508" xr:uid="{96F820B8-A6FF-4261-8290-641545A2921D}"/>
    <cellStyle name="Title 5 2 5" xfId="36509" xr:uid="{595A7A12-2C91-4C70-9FD4-DF93268B96B0}"/>
    <cellStyle name="Title 5 2 5 2" xfId="36510" xr:uid="{74BCFBE5-68EE-4A5F-A409-C57CFB605970}"/>
    <cellStyle name="Title 5 2 5 3" xfId="36511" xr:uid="{C519B54A-78F3-49C6-B22E-DB7E6D6C81BC}"/>
    <cellStyle name="Title 5 2 6" xfId="36512" xr:uid="{4900F1A9-1D37-4646-8FD9-7B3E274AC521}"/>
    <cellStyle name="Title 5 3" xfId="36513" xr:uid="{5C3E9814-6201-4A9C-A3FA-FB7EBFF7FD13}"/>
    <cellStyle name="Title 5 3 2" xfId="36514" xr:uid="{A92D6CA8-D3CF-4066-B0D2-7AEC61ED5E5B}"/>
    <cellStyle name="Title 5 3 2 2" xfId="36515" xr:uid="{0D9365E7-1902-4AFB-9C07-9B78C3CBDDD0}"/>
    <cellStyle name="Title 5 3 2 3" xfId="36516" xr:uid="{E10DB42D-D651-4AFE-9E8A-C30F5AD9F677}"/>
    <cellStyle name="Title 5 3 3" xfId="36517" xr:uid="{3D4F4E33-A03F-4A68-8E05-E7A990A20507}"/>
    <cellStyle name="Title 5 3 3 2" xfId="36518" xr:uid="{03BBB20B-71C7-4335-8E64-FC51A78A51C8}"/>
    <cellStyle name="Title 5 3 3 3" xfId="36519" xr:uid="{5B577165-F25D-4211-8747-1DED3F49088A}"/>
    <cellStyle name="Title 5 3 4" xfId="36520" xr:uid="{0FF0CA87-1331-4D70-A9F3-EFF89BAB9045}"/>
    <cellStyle name="Title 5 3 5" xfId="36521" xr:uid="{FF27E971-4DDD-4E46-80C6-DBAEAB4EC860}"/>
    <cellStyle name="Title 5 3 5 2" xfId="36522" xr:uid="{A1F87A4C-4CE9-43C0-A42E-A84F792A7F53}"/>
    <cellStyle name="Title 5 3 5 3" xfId="36523" xr:uid="{97DC46B0-2925-4966-B9E6-DEE9294C6A2E}"/>
    <cellStyle name="Title 5 3 6" xfId="36524" xr:uid="{8E1E19A8-51D7-4A3B-BACE-E648139BCDE4}"/>
    <cellStyle name="Title 5 4" xfId="36525" xr:uid="{855B008D-0508-4C2A-98B8-0597EDD94491}"/>
    <cellStyle name="Title 5 4 2" xfId="36526" xr:uid="{C4F95048-88AB-4E89-A4DF-BC0090E7579A}"/>
    <cellStyle name="Title 5 4 2 2" xfId="36527" xr:uid="{C68EDFD8-653C-475F-A507-82E6A315750F}"/>
    <cellStyle name="Title 5 4 2 3" xfId="36528" xr:uid="{6D1E8225-80D8-42A5-9781-533A9DB095FE}"/>
    <cellStyle name="Title 5 4 3" xfId="36529" xr:uid="{28763E8C-F9ED-462A-AB24-F12ED4AB4F22}"/>
    <cellStyle name="Title 5 4 3 2" xfId="36530" xr:uid="{1F6A8620-7691-43CE-BF0A-F1E845CC451F}"/>
    <cellStyle name="Title 5 4 3 3" xfId="36531" xr:uid="{4DA852C6-0FB6-4A05-A9C1-B1A3510B79E8}"/>
    <cellStyle name="Title 5 4 4" xfId="36532" xr:uid="{A87023B5-35F5-42D1-8676-11DB4DA80DDB}"/>
    <cellStyle name="Title 5 4 5" xfId="36533" xr:uid="{F1A4F718-2681-4AC3-B2DE-DB2A72DF5FC0}"/>
    <cellStyle name="Title 5 4 5 2" xfId="36534" xr:uid="{05073EAE-1BE3-4BA2-8D75-6442B8BEED21}"/>
    <cellStyle name="Title 5 4 5 3" xfId="36535" xr:uid="{2C424B82-1338-4602-9CAA-53F2B294F7C3}"/>
    <cellStyle name="Title 5 4 6" xfId="36536" xr:uid="{54277767-2921-462B-966B-CDA1F49E4583}"/>
    <cellStyle name="Title 5 5" xfId="36537" xr:uid="{F1A02AD4-8AA3-403F-854E-BE46A2086A8B}"/>
    <cellStyle name="Title 5 5 2" xfId="36538" xr:uid="{59DD3FE9-78DC-430F-A6DF-05EF31C6A33A}"/>
    <cellStyle name="Title 5 5 2 2" xfId="36539" xr:uid="{EBECE9A6-7EC3-4620-B71F-6BA4A4774A3F}"/>
    <cellStyle name="Title 5 5 2 3" xfId="36540" xr:uid="{0A5C00BF-9264-4E0A-815F-9A890B6372C9}"/>
    <cellStyle name="Title 5 5 3" xfId="36541" xr:uid="{5E75BB61-AE28-4D32-96BA-C39A4B3C8A17}"/>
    <cellStyle name="Title 5 5 3 2" xfId="36542" xr:uid="{01583F86-5935-4BA5-83FC-C4A7203C0E5A}"/>
    <cellStyle name="Title 5 5 3 3" xfId="36543" xr:uid="{38FE0A18-6D97-4A69-86D1-3EFAF2ABB522}"/>
    <cellStyle name="Title 5 5 4" xfId="36544" xr:uid="{651C438F-DDD0-4992-9961-2CFDDF15645F}"/>
    <cellStyle name="Title 5 5 5" xfId="36545" xr:uid="{967ACBAD-E3CD-4671-B8A4-251A0063AD71}"/>
    <cellStyle name="Title 5 5 5 2" xfId="36546" xr:uid="{4E6F9FB5-84B6-4817-8803-D1FE608985DE}"/>
    <cellStyle name="Title 5 5 5 3" xfId="36547" xr:uid="{DAE7B292-0BA0-473E-9297-CCBE3FE4AA32}"/>
    <cellStyle name="Title 5 5 6" xfId="36548" xr:uid="{6D09A37F-34BA-4966-A482-ECB6B9F01EA2}"/>
    <cellStyle name="Title 5 6" xfId="36549" xr:uid="{1EA6FFD3-C30A-4826-B9C5-26A0E88D0F0F}"/>
    <cellStyle name="Title 5 6 2" xfId="36550" xr:uid="{2F7F6977-7BB6-41AF-8569-8FE7579CCA45}"/>
    <cellStyle name="Title 5 6 2 2" xfId="36551" xr:uid="{2C364306-0A40-4052-BA28-2B7016672A68}"/>
    <cellStyle name="Title 5 6 2 3" xfId="36552" xr:uid="{C4D2CA97-AA0B-4925-94A5-681098433353}"/>
    <cellStyle name="Title 5 6 3" xfId="36553" xr:uid="{14EBB9A7-B638-4BA0-B589-35DB4407034E}"/>
    <cellStyle name="Title 5 6 3 2" xfId="36554" xr:uid="{9E11603D-CA2B-4086-9132-ED13FD1AA429}"/>
    <cellStyle name="Title 5 6 3 3" xfId="36555" xr:uid="{B69573A1-A4BA-4AF4-A0BF-B199C9A4E5DA}"/>
    <cellStyle name="Title 5 6 4" xfId="36556" xr:uid="{140A5A61-89DF-4F4E-833A-462643ABB044}"/>
    <cellStyle name="Title 5 6 5" xfId="36557" xr:uid="{D10C23C8-8261-44EA-AC5C-5D31899690CF}"/>
    <cellStyle name="Title 5 6 5 2" xfId="36558" xr:uid="{C3648BE2-CF85-45AD-861E-D964D174B5B9}"/>
    <cellStyle name="Title 5 6 5 3" xfId="36559" xr:uid="{E7340521-4085-44EB-9E68-261FB4151B18}"/>
    <cellStyle name="Title 5 6 6" xfId="36560" xr:uid="{11E9F75E-71DA-44B4-88D6-A10188CEC13A}"/>
    <cellStyle name="Title 5 7" xfId="36561" xr:uid="{7B55548C-26ED-4643-BE52-1C349019F0EE}"/>
    <cellStyle name="Title 5 7 2" xfId="36562" xr:uid="{4C89B332-5A33-4A04-8963-AF3710B5BFEA}"/>
    <cellStyle name="Title 5 7 2 2" xfId="36563" xr:uid="{90515A40-73A5-4258-B390-1C983F930920}"/>
    <cellStyle name="Title 5 7 2 3" xfId="36564" xr:uid="{420FC93D-22B4-449C-821D-FA8E4052EDB3}"/>
    <cellStyle name="Title 5 7 3" xfId="36565" xr:uid="{56D9DC9D-219E-4ED0-B4E5-800DA04D84AA}"/>
    <cellStyle name="Title 5 7 3 2" xfId="36566" xr:uid="{F1B78779-3BDA-481B-B9E5-ABBA83E5A364}"/>
    <cellStyle name="Title 5 7 3 3" xfId="36567" xr:uid="{B2FD776E-92FB-4D13-AB46-AD5A6B8F6DAD}"/>
    <cellStyle name="Title 5 7 4" xfId="36568" xr:uid="{F716EA9A-F6B0-4913-9FDF-D99C74797E5F}"/>
    <cellStyle name="Title 5 7 5" xfId="36569" xr:uid="{EE53FA94-FFF4-42A0-BF3D-08B8A8E40F86}"/>
    <cellStyle name="Title 5 7 5 2" xfId="36570" xr:uid="{EBDCCD91-E38E-4269-A817-3B8E5010F143}"/>
    <cellStyle name="Title 5 7 5 3" xfId="36571" xr:uid="{32BBDC7D-F9B8-4341-A035-0F591056B1E4}"/>
    <cellStyle name="Title 5 7 6" xfId="36572" xr:uid="{9FD47BD2-4CD2-4CE2-80D7-857C97A300E7}"/>
    <cellStyle name="Title 5 8" xfId="36573" xr:uid="{28F872A5-5A4D-445D-A873-EAE801FE5AF8}"/>
    <cellStyle name="Title 5 8 2" xfId="36574" xr:uid="{2D455229-C500-4122-A646-11232D17094C}"/>
    <cellStyle name="Title 5 8 2 2" xfId="36575" xr:uid="{A11DA0D0-2493-4DA0-B3D6-DC80B91B60F2}"/>
    <cellStyle name="Title 5 8 2 3" xfId="36576" xr:uid="{5DAC3553-0DA8-4008-ADB8-D09F36E01319}"/>
    <cellStyle name="Title 5 8 3" xfId="36577" xr:uid="{221A913E-51F6-4B41-AC90-6BD70F0E7933}"/>
    <cellStyle name="Title 5 8 3 2" xfId="36578" xr:uid="{1ACDFFC1-54C6-448C-9447-940B6B909707}"/>
    <cellStyle name="Title 5 8 3 3" xfId="36579" xr:uid="{99900DBD-DC8D-4184-BDB1-E4968F326D48}"/>
    <cellStyle name="Title 5 8 4" xfId="36580" xr:uid="{4B11E71E-445C-49D4-BD99-278E14A0965F}"/>
    <cellStyle name="Title 5 8 5" xfId="36581" xr:uid="{5D97B228-B324-43CA-B3BB-414B9182E0B7}"/>
    <cellStyle name="Title 5 8 5 2" xfId="36582" xr:uid="{28C969FD-99B4-4408-9BA7-E802D03D50E5}"/>
    <cellStyle name="Title 5 8 5 3" xfId="36583" xr:uid="{64106E42-45C1-47DC-8974-E73E19358243}"/>
    <cellStyle name="Title 5 8 6" xfId="36584" xr:uid="{D0BD658E-4331-4DB4-A615-46FF861704FB}"/>
    <cellStyle name="Title 5 9" xfId="36585" xr:uid="{5D64858E-C995-44C4-BC74-15E52E3266F7}"/>
    <cellStyle name="Title 5 9 2" xfId="36586" xr:uid="{EB12AA52-8413-478B-8EB8-8A39B6AD6D76}"/>
    <cellStyle name="Title 5 9 2 2" xfId="36587" xr:uid="{32A6AE41-B7A2-4A45-B448-3441A0DC170B}"/>
    <cellStyle name="Title 5 9 2 3" xfId="36588" xr:uid="{9137D89C-CF37-4F0C-A2B5-5F335C4CCB18}"/>
    <cellStyle name="Title 5 9 3" xfId="36589" xr:uid="{B54C5EEE-1EDC-495A-8665-01F9B3D788CA}"/>
    <cellStyle name="Title 5 9 3 2" xfId="36590" xr:uid="{0497E70C-6114-4385-82CB-5248BB9DDBF5}"/>
    <cellStyle name="Title 5 9 3 3" xfId="36591" xr:uid="{42C415AC-15C2-4D6B-A0B6-E7EB8D85A1AB}"/>
    <cellStyle name="Title 5 9 4" xfId="36592" xr:uid="{3292C9D8-FF84-488F-AAD4-BB3EA3912DE1}"/>
    <cellStyle name="Title 5 9 5" xfId="36593" xr:uid="{B270ED8B-4738-4E7A-825F-6BF9253966A0}"/>
    <cellStyle name="Title 5 9 5 2" xfId="36594" xr:uid="{1C496026-3658-441B-B301-CD15DE31DB85}"/>
    <cellStyle name="Title 5 9 5 3" xfId="36595" xr:uid="{84E7D1A1-0D7D-467F-BB39-A07FA015EFF1}"/>
    <cellStyle name="Title 5 9 6" xfId="36596" xr:uid="{13A6739F-96A0-4DDF-BDC4-421F3EDE76A2}"/>
    <cellStyle name="Title 6" xfId="36597" xr:uid="{EFBA4F17-6D20-49DB-B8C2-9CE42568C21C}"/>
    <cellStyle name="Title 6 10" xfId="36598" xr:uid="{2CBFF67F-628E-431F-893C-8DB690B01021}"/>
    <cellStyle name="Title 6 10 2" xfId="36599" xr:uid="{DFEDA57C-62C0-49C6-8D29-893BE50CE7B1}"/>
    <cellStyle name="Title 6 10 2 2" xfId="36600" xr:uid="{2A4CD8E1-6FD2-48B0-90CB-0B0AF7172CE6}"/>
    <cellStyle name="Title 6 10 2 3" xfId="36601" xr:uid="{320805BE-6E55-4EAE-A206-56BB87F58064}"/>
    <cellStyle name="Title 6 10 3" xfId="36602" xr:uid="{B3C6B9B1-BC9F-4DCC-BA61-5EF73234C705}"/>
    <cellStyle name="Title 6 10 3 2" xfId="36603" xr:uid="{B979A093-991B-460B-A6FE-CC04B2EB45FE}"/>
    <cellStyle name="Title 6 10 3 3" xfId="36604" xr:uid="{1966E622-B866-4543-B193-BC34EACDD750}"/>
    <cellStyle name="Title 6 10 4" xfId="36605" xr:uid="{E0C67393-6480-4010-B4E7-FBBD49796D10}"/>
    <cellStyle name="Title 6 10 5" xfId="36606" xr:uid="{801D4172-4F99-42FE-855C-8ED358011DD7}"/>
    <cellStyle name="Title 6 10 5 2" xfId="36607" xr:uid="{90856C5D-7DC0-41BD-AA54-7872CD69800A}"/>
    <cellStyle name="Title 6 10 5 3" xfId="36608" xr:uid="{6745FA7E-9801-4DE2-945E-2F9E90E64F36}"/>
    <cellStyle name="Title 6 10 6" xfId="36609" xr:uid="{3AF65BEC-3C91-44D7-A94A-73625652B53F}"/>
    <cellStyle name="Title 6 11" xfId="36610" xr:uid="{9EF69C27-9E40-49FB-8792-941D0A283A43}"/>
    <cellStyle name="Title 6 11 2" xfId="36611" xr:uid="{9C48BDCD-15DD-4CC9-B957-2D8D08308CD1}"/>
    <cellStyle name="Title 6 11 2 2" xfId="36612" xr:uid="{E38B9D7B-63D8-4138-8580-7614F6F65FE9}"/>
    <cellStyle name="Title 6 11 2 3" xfId="36613" xr:uid="{FE1980BC-CB2B-4CAC-B79C-202123A96154}"/>
    <cellStyle name="Title 6 11 3" xfId="36614" xr:uid="{5FFCAB47-9DE4-4E25-94C3-16E76EB6D504}"/>
    <cellStyle name="Title 6 11 3 2" xfId="36615" xr:uid="{38814903-DE33-4654-B373-745669B5C5EA}"/>
    <cellStyle name="Title 6 11 3 3" xfId="36616" xr:uid="{3777331F-9539-4B00-BFC5-B7DE724D7178}"/>
    <cellStyle name="Title 6 11 4" xfId="36617" xr:uid="{C2431FBB-60B2-413E-BBE7-0CEEB664928D}"/>
    <cellStyle name="Title 6 11 5" xfId="36618" xr:uid="{1875EEF7-1883-471C-97B1-96CE83863389}"/>
    <cellStyle name="Title 6 11 5 2" xfId="36619" xr:uid="{026D2100-8CF5-4BEB-A2A6-154E8F964DF8}"/>
    <cellStyle name="Title 6 11 5 3" xfId="36620" xr:uid="{F4FFEBED-3CD9-47F7-8009-75AF85E77C9F}"/>
    <cellStyle name="Title 6 11 6" xfId="36621" xr:uid="{1A1D4288-725A-486B-8EC3-8E9112C7F5EF}"/>
    <cellStyle name="Title 6 12" xfId="36622" xr:uid="{76975424-EC61-4A7B-9F8D-00B5CC5DEEB1}"/>
    <cellStyle name="Title 6 12 2" xfId="36623" xr:uid="{3A0A07E8-3F4E-4AC5-A67E-EB7DA58B35C0}"/>
    <cellStyle name="Title 6 12 3" xfId="36624" xr:uid="{3C367E00-217D-48C2-B738-794136E7D1D1}"/>
    <cellStyle name="Title 6 13" xfId="36625" xr:uid="{501254F4-B90B-4F74-B693-9ED2B9B61ABA}"/>
    <cellStyle name="Title 6 13 2" xfId="36626" xr:uid="{978D46D7-2BE1-44B8-99C1-62474C283840}"/>
    <cellStyle name="Title 6 13 3" xfId="36627" xr:uid="{F07FC20E-7A63-47E6-8B4E-4068781AA4E6}"/>
    <cellStyle name="Title 6 14" xfId="36628" xr:uid="{1FF671F9-7B00-420D-AB1C-7A356FC30789}"/>
    <cellStyle name="Title 6 15" xfId="36629" xr:uid="{26BC6BE0-FA69-4DCB-896E-4B81A418D340}"/>
    <cellStyle name="Title 6 15 2" xfId="36630" xr:uid="{92B80AFE-B1DF-487E-93B5-97A26284E121}"/>
    <cellStyle name="Title 6 15 3" xfId="36631" xr:uid="{675E4F4C-CB91-48C6-9983-681E57B0C8BB}"/>
    <cellStyle name="Title 6 16" xfId="36632" xr:uid="{119F3500-181E-49C3-909F-1E6BF4C8D229}"/>
    <cellStyle name="Title 6 2" xfId="36633" xr:uid="{DB6331CF-2F0B-4542-9E2E-46DC9C4541FD}"/>
    <cellStyle name="Title 6 2 2" xfId="36634" xr:uid="{28D72F53-82D3-4E70-83EF-B3DB31540AC8}"/>
    <cellStyle name="Title 6 2 2 2" xfId="36635" xr:uid="{30D06387-E71E-41EB-A598-5A4F001D33D8}"/>
    <cellStyle name="Title 6 2 2 3" xfId="36636" xr:uid="{F80A52B4-D023-492E-B7A7-75741CDB78D0}"/>
    <cellStyle name="Title 6 2 3" xfId="36637" xr:uid="{6BC47CD4-2B0A-4C92-8838-74F05769D36C}"/>
    <cellStyle name="Title 6 2 3 2" xfId="36638" xr:uid="{3871FD19-ECEB-4CD3-AB4F-376F40D210DA}"/>
    <cellStyle name="Title 6 2 3 3" xfId="36639" xr:uid="{4CE7E6E3-66B8-450B-8058-58B1B62CD8D4}"/>
    <cellStyle name="Title 6 2 4" xfId="36640" xr:uid="{A4344549-53E2-4B84-B227-A394A638F2AB}"/>
    <cellStyle name="Title 6 2 5" xfId="36641" xr:uid="{34816997-9671-467E-A7BF-9BAAEC172A6B}"/>
    <cellStyle name="Title 6 2 5 2" xfId="36642" xr:uid="{84A1FC00-BB63-4EE1-A77D-7A294A10B7A1}"/>
    <cellStyle name="Title 6 2 5 3" xfId="36643" xr:uid="{459B8673-D025-48C4-A1FC-4B68E462B620}"/>
    <cellStyle name="Title 6 2 6" xfId="36644" xr:uid="{6C94C779-591A-4AA9-AE5A-D4F4889F7021}"/>
    <cellStyle name="Title 6 3" xfId="36645" xr:uid="{AEA899FB-A17F-4293-AA70-31881C3C12F7}"/>
    <cellStyle name="Title 6 3 2" xfId="36646" xr:uid="{6468ECC8-4E7F-4EED-914B-9CA4DAEA6E80}"/>
    <cellStyle name="Title 6 3 2 2" xfId="36647" xr:uid="{B883EDBD-3F60-48A0-92E9-4C77F93F1D62}"/>
    <cellStyle name="Title 6 3 2 3" xfId="36648" xr:uid="{2048AF12-65BB-4958-81D0-C2E199F2F528}"/>
    <cellStyle name="Title 6 3 3" xfId="36649" xr:uid="{A5CCE0D9-C54B-47F3-8CEA-4B382F4E6513}"/>
    <cellStyle name="Title 6 3 3 2" xfId="36650" xr:uid="{DCA3937E-C790-404F-B1B1-7FB2A029180F}"/>
    <cellStyle name="Title 6 3 3 3" xfId="36651" xr:uid="{A2AB4276-79EA-4FAE-8116-BF727A881B63}"/>
    <cellStyle name="Title 6 3 4" xfId="36652" xr:uid="{EF50ACDF-39BE-42A3-8078-EBB3C6775DE9}"/>
    <cellStyle name="Title 6 3 5" xfId="36653" xr:uid="{0992711F-9A0E-4832-B8E6-5271C030A015}"/>
    <cellStyle name="Title 6 3 5 2" xfId="36654" xr:uid="{932EEC82-0D71-455E-A6AD-A99664F5F7A2}"/>
    <cellStyle name="Title 6 3 5 3" xfId="36655" xr:uid="{EBA1C4CF-F131-41DE-9C1F-7F59FC57C268}"/>
    <cellStyle name="Title 6 3 6" xfId="36656" xr:uid="{6605FA28-E2D7-4B81-BA13-27A51EAD98C5}"/>
    <cellStyle name="Title 6 4" xfId="36657" xr:uid="{80A54B96-F63E-4650-95C0-95F67CDB2A59}"/>
    <cellStyle name="Title 6 4 2" xfId="36658" xr:uid="{68F007D7-00A1-4B26-8F6A-0A5709D137A9}"/>
    <cellStyle name="Title 6 4 2 2" xfId="36659" xr:uid="{612974B5-D78E-4C95-938B-A442BEB2508B}"/>
    <cellStyle name="Title 6 4 2 3" xfId="36660" xr:uid="{CD78E896-137D-4F3D-9977-23485E30C7F7}"/>
    <cellStyle name="Title 6 4 3" xfId="36661" xr:uid="{58A01A32-C630-4896-8079-02C86C107E41}"/>
    <cellStyle name="Title 6 4 3 2" xfId="36662" xr:uid="{A071F9AC-0BB5-4915-B13D-DC5FA3C887EE}"/>
    <cellStyle name="Title 6 4 3 3" xfId="36663" xr:uid="{1D711705-AF05-46BE-8857-A3E2D13EB114}"/>
    <cellStyle name="Title 6 4 4" xfId="36664" xr:uid="{2453D54B-797D-4B55-91D3-41B6AF39273C}"/>
    <cellStyle name="Title 6 4 5" xfId="36665" xr:uid="{CB9AE3D6-F336-4745-902A-A2514AF41FBD}"/>
    <cellStyle name="Title 6 4 5 2" xfId="36666" xr:uid="{A529B993-EA9B-4014-AA6D-4761FFD5BD05}"/>
    <cellStyle name="Title 6 4 5 3" xfId="36667" xr:uid="{26BBD228-2B10-4DF8-8FF9-AB506CB7D239}"/>
    <cellStyle name="Title 6 4 6" xfId="36668" xr:uid="{EA679A9E-6F12-4B84-994A-AD864B272974}"/>
    <cellStyle name="Title 6 5" xfId="36669" xr:uid="{415EC2A5-FDBB-4579-8591-DAEEFD124039}"/>
    <cellStyle name="Title 6 5 2" xfId="36670" xr:uid="{A2F4C173-8049-4AF7-8DBC-1CF977082EE6}"/>
    <cellStyle name="Title 6 5 2 2" xfId="36671" xr:uid="{B8C99C85-8195-4F1C-9B7D-BC7C63EB9296}"/>
    <cellStyle name="Title 6 5 2 3" xfId="36672" xr:uid="{4DB570F8-7ACC-47AD-92B8-DD61E8AAEDFC}"/>
    <cellStyle name="Title 6 5 3" xfId="36673" xr:uid="{B1A78005-2F28-4F04-96F0-859A18A48B8B}"/>
    <cellStyle name="Title 6 5 3 2" xfId="36674" xr:uid="{ACF953E7-F7F4-420C-A932-4236D5C883B7}"/>
    <cellStyle name="Title 6 5 3 3" xfId="36675" xr:uid="{636D7800-12FE-48A0-9B01-625533C0D625}"/>
    <cellStyle name="Title 6 5 4" xfId="36676" xr:uid="{885EAFFE-9BD7-4646-A23A-516CE3FED5BA}"/>
    <cellStyle name="Title 6 5 5" xfId="36677" xr:uid="{0B5666EB-9DAB-4248-AEE0-61DAB7D4A6B2}"/>
    <cellStyle name="Title 6 5 5 2" xfId="36678" xr:uid="{D6E32D67-AD37-42FD-BA50-D8FCBAEAAEB9}"/>
    <cellStyle name="Title 6 5 5 3" xfId="36679" xr:uid="{65E3AA6A-E137-487C-BD2D-EF058FB16061}"/>
    <cellStyle name="Title 6 5 6" xfId="36680" xr:uid="{10361146-5805-410A-A5BC-727191789AF3}"/>
    <cellStyle name="Title 6 6" xfId="36681" xr:uid="{32DBDE1F-5C99-44F9-9940-5BAF8120919C}"/>
    <cellStyle name="Title 6 6 2" xfId="36682" xr:uid="{49C8C8BE-8532-4352-8A90-D9D716C95E63}"/>
    <cellStyle name="Title 6 6 2 2" xfId="36683" xr:uid="{D7D6B8F7-2EF6-47C7-B028-334E8D2983C2}"/>
    <cellStyle name="Title 6 6 2 3" xfId="36684" xr:uid="{67852884-610A-4516-B816-14D08FA6992C}"/>
    <cellStyle name="Title 6 6 3" xfId="36685" xr:uid="{5EFAF6EB-B71D-4D46-9A8A-6FA0D5607366}"/>
    <cellStyle name="Title 6 6 3 2" xfId="36686" xr:uid="{3FFEFE1A-A8E1-4F60-AB38-9E7198ABC97E}"/>
    <cellStyle name="Title 6 6 3 3" xfId="36687" xr:uid="{750060CD-F1AB-4C2B-A9F5-265D01EBB33F}"/>
    <cellStyle name="Title 6 6 4" xfId="36688" xr:uid="{C1E68CE5-4874-4442-9DFA-72110079C8C7}"/>
    <cellStyle name="Title 6 6 5" xfId="36689" xr:uid="{B028F81F-3F7D-4E9C-ADBA-393DF4984D96}"/>
    <cellStyle name="Title 6 6 5 2" xfId="36690" xr:uid="{0524539F-40B3-4734-A7AD-418B46A3C3E4}"/>
    <cellStyle name="Title 6 6 5 3" xfId="36691" xr:uid="{0D09E92D-9F26-471B-9499-45393BA5CA0F}"/>
    <cellStyle name="Title 6 6 6" xfId="36692" xr:uid="{B9497A65-4382-4007-8270-77FAB16A88DD}"/>
    <cellStyle name="Title 6 7" xfId="36693" xr:uid="{5A487EF1-B70C-4245-88C4-53E2B1318DA7}"/>
    <cellStyle name="Title 6 7 2" xfId="36694" xr:uid="{0F2DDC87-4505-4694-AF5E-E6EDB57156C9}"/>
    <cellStyle name="Title 6 7 2 2" xfId="36695" xr:uid="{3FEA53E4-F886-4561-BC80-15E8935FFACD}"/>
    <cellStyle name="Title 6 7 2 3" xfId="36696" xr:uid="{E58A2C7F-69C0-4731-9D3D-527A635B1B1A}"/>
    <cellStyle name="Title 6 7 3" xfId="36697" xr:uid="{1CF32FB0-549C-4850-804F-6CDB44D42A2A}"/>
    <cellStyle name="Title 6 7 3 2" xfId="36698" xr:uid="{2A2D1305-9C0A-4D48-B1FD-4FE61F4B6CEA}"/>
    <cellStyle name="Title 6 7 3 3" xfId="36699" xr:uid="{416B431C-F93D-4476-AED8-E08F9054F354}"/>
    <cellStyle name="Title 6 7 4" xfId="36700" xr:uid="{FE85848B-19C4-4A80-A823-DB6B619059DE}"/>
    <cellStyle name="Title 6 7 5" xfId="36701" xr:uid="{56416E95-4C45-4BE9-B431-E664D8B48845}"/>
    <cellStyle name="Title 6 7 5 2" xfId="36702" xr:uid="{E936EC7B-3C32-46AB-8D48-1DF379FCA7BD}"/>
    <cellStyle name="Title 6 7 5 3" xfId="36703" xr:uid="{10E9AB4D-439F-4479-944C-B9AE1F53EC99}"/>
    <cellStyle name="Title 6 7 6" xfId="36704" xr:uid="{7305ADC3-F28E-420D-A85A-717A5C0F820A}"/>
    <cellStyle name="Title 6 8" xfId="36705" xr:uid="{D210D70E-6242-4AA6-9CCF-6D47BF0AE5E6}"/>
    <cellStyle name="Title 6 8 2" xfId="36706" xr:uid="{22D1687B-0DDE-4286-AB5B-8592D8B94AE3}"/>
    <cellStyle name="Title 6 8 2 2" xfId="36707" xr:uid="{24A7CFD7-43F8-4AB0-A677-42D8D9F456CE}"/>
    <cellStyle name="Title 6 8 2 3" xfId="36708" xr:uid="{2D34E41C-A4DD-42F8-97C4-58DE2A2D6C02}"/>
    <cellStyle name="Title 6 8 3" xfId="36709" xr:uid="{07A5C807-CE35-4032-AC2E-34717F76C36D}"/>
    <cellStyle name="Title 6 8 3 2" xfId="36710" xr:uid="{BF03270C-BB58-43B0-A5BA-B85ACD43AA11}"/>
    <cellStyle name="Title 6 8 3 3" xfId="36711" xr:uid="{058A992C-B46A-4CEF-88D3-491342F0D27D}"/>
    <cellStyle name="Title 6 8 4" xfId="36712" xr:uid="{4434F036-A438-44A7-99C3-7CE862647BB3}"/>
    <cellStyle name="Title 6 8 5" xfId="36713" xr:uid="{490EBAA1-8586-4D52-A709-A7505A580E60}"/>
    <cellStyle name="Title 6 8 5 2" xfId="36714" xr:uid="{BC4B686C-D290-4D23-B67E-85557337C76E}"/>
    <cellStyle name="Title 6 8 5 3" xfId="36715" xr:uid="{CAAF087A-89CA-445B-B3F9-E2AED918F743}"/>
    <cellStyle name="Title 6 8 6" xfId="36716" xr:uid="{DDA4A7BB-E12D-474F-9889-A9E2B5A24E65}"/>
    <cellStyle name="Title 6 9" xfId="36717" xr:uid="{8671E91E-5F79-4E22-96B4-9EDA98B242A9}"/>
    <cellStyle name="Title 6 9 2" xfId="36718" xr:uid="{504F47EE-7C75-48CF-B396-C048B37C66EB}"/>
    <cellStyle name="Title 6 9 2 2" xfId="36719" xr:uid="{55DDB508-C786-4DCA-B155-34D9C8E245CD}"/>
    <cellStyle name="Title 6 9 2 3" xfId="36720" xr:uid="{32BFA13E-3DB6-4500-81F0-80F1398FD421}"/>
    <cellStyle name="Title 6 9 3" xfId="36721" xr:uid="{F347E570-6006-4453-B868-FAFB57164DB7}"/>
    <cellStyle name="Title 6 9 3 2" xfId="36722" xr:uid="{4CC9367A-E069-41BD-BA05-BD01307A8992}"/>
    <cellStyle name="Title 6 9 3 3" xfId="36723" xr:uid="{3D2D8F07-98B5-4341-81DF-4F7FEA9C7C55}"/>
    <cellStyle name="Title 6 9 4" xfId="36724" xr:uid="{2F24C2A2-47A5-42DA-88A5-D5DB72A6645F}"/>
    <cellStyle name="Title 6 9 5" xfId="36725" xr:uid="{946AEEEB-AA3E-45D6-A748-89323277DE14}"/>
    <cellStyle name="Title 6 9 5 2" xfId="36726" xr:uid="{75A92270-CDD6-4FCD-A6B0-CBF1FB59F725}"/>
    <cellStyle name="Title 6 9 5 3" xfId="36727" xr:uid="{3AAFA953-43FF-4DED-9700-433BB4E87D91}"/>
    <cellStyle name="Title 6 9 6" xfId="36728" xr:uid="{E57BACC6-4D2D-49DD-B864-08448153C47F}"/>
    <cellStyle name="Title 7" xfId="36729" xr:uid="{E2781FF2-FDE6-4485-9B57-77B2B130EF39}"/>
    <cellStyle name="Title 7 2" xfId="36730" xr:uid="{65805446-8B1C-4923-8A86-1D335AE51BC9}"/>
    <cellStyle name="Title 7 2 2" xfId="36731" xr:uid="{219CE62C-E821-484C-906D-CB221179B64F}"/>
    <cellStyle name="Title 7 2 3" xfId="36732" xr:uid="{698B8404-4E36-4BE8-BDB7-09CEFB9CEB71}"/>
    <cellStyle name="Title 7 3" xfId="36733" xr:uid="{828FF82B-FA5C-421C-A36C-008CCCE0FB3D}"/>
    <cellStyle name="Title 7 3 2" xfId="36734" xr:uid="{49EADA8C-AF20-4CA5-A9CF-B91021DD93A2}"/>
    <cellStyle name="Title 7 3 3" xfId="36735" xr:uid="{67556E3D-C9A5-4326-A8DA-33412CEFD546}"/>
    <cellStyle name="Title 7 4" xfId="36736" xr:uid="{4EF5321B-9DF1-4C1F-AE9C-D6407959F8D7}"/>
    <cellStyle name="Title 7 5" xfId="36737" xr:uid="{9F855E0E-4E37-48F1-8D38-9EA5994015E9}"/>
    <cellStyle name="Title 7 5 2" xfId="36738" xr:uid="{F9F61629-1330-417B-BB68-C6C6AF2E6A55}"/>
    <cellStyle name="Title 7 5 3" xfId="36739" xr:uid="{2B636B0C-C8DD-4E43-B27B-1A257E38AB36}"/>
    <cellStyle name="Title 7 6" xfId="36740" xr:uid="{1CCB3703-5298-4462-B8D5-872B23B76A74}"/>
    <cellStyle name="Title 8" xfId="36741" xr:uid="{0103DA28-A97F-4B68-899B-4B5FF826F1D4}"/>
    <cellStyle name="Title 8 2" xfId="36742" xr:uid="{B0393826-4F1F-4B24-A3E6-59281698572C}"/>
    <cellStyle name="Title 8 2 2" xfId="36743" xr:uid="{6F7082C9-FBEC-4304-8717-4578FEDC7B06}"/>
    <cellStyle name="Title 8 2 3" xfId="36744" xr:uid="{674AFDA3-37EE-4F63-BF56-AD4FE7EB2D04}"/>
    <cellStyle name="Title 8 3" xfId="36745" xr:uid="{D572116F-FD97-4112-9A7A-C577763514EA}"/>
    <cellStyle name="Title 8 3 2" xfId="36746" xr:uid="{97574AAC-B69E-4E7F-B30E-32D0D6EF830E}"/>
    <cellStyle name="Title 8 3 3" xfId="36747" xr:uid="{148EEEA1-C034-4792-9BBA-CECCE6107C58}"/>
    <cellStyle name="Title 8 4" xfId="36748" xr:uid="{CF7B44C5-E31A-464A-896E-F7E8A516D5E2}"/>
    <cellStyle name="Title 8 5" xfId="36749" xr:uid="{E27E2BD7-ADB2-4242-BC58-8F9AFC2643C2}"/>
    <cellStyle name="Title 8 5 2" xfId="36750" xr:uid="{B6BD3950-E7C9-4891-817C-EE1D6BAE27AA}"/>
    <cellStyle name="Title 8 5 3" xfId="36751" xr:uid="{511A286A-CABD-41D6-8E42-CCD5D1D0EB1A}"/>
    <cellStyle name="Title 8 6" xfId="36752" xr:uid="{2387F92C-89DA-400A-82BD-47EF65BEC1DE}"/>
    <cellStyle name="Title 9" xfId="36753" xr:uid="{891FE223-66C3-4C53-A1A0-40EED16B894C}"/>
    <cellStyle name="Title 9 2" xfId="36754" xr:uid="{EDD94997-6237-4DC0-B865-D447547F271E}"/>
    <cellStyle name="Title 9 2 2" xfId="36755" xr:uid="{5AC5DCD1-2D33-4CFF-B42C-391973D0EC72}"/>
    <cellStyle name="Title 9 2 3" xfId="36756" xr:uid="{57FF5552-3C55-4204-BCA0-9B561C7F9EE4}"/>
    <cellStyle name="Title 9 3" xfId="36757" xr:uid="{40DB1A35-BAE5-446F-8E5A-8309BDAB1FE0}"/>
    <cellStyle name="Title 9 3 2" xfId="36758" xr:uid="{39D1AD26-FF44-461E-8AB7-17E1CF614673}"/>
    <cellStyle name="Title 9 3 3" xfId="36759" xr:uid="{9763B17A-730C-4E6D-9288-06B6CE3CE1F5}"/>
    <cellStyle name="Title 9 4" xfId="36760" xr:uid="{9CF443FB-1B55-4E6E-817A-4C4431207946}"/>
    <cellStyle name="Title 9 5" xfId="36761" xr:uid="{DDD44035-E6A2-4C86-B12D-A3D2349ED8DB}"/>
    <cellStyle name="Title 9 5 2" xfId="36762" xr:uid="{B424C2A8-7B02-4AF0-A2BA-808819156405}"/>
    <cellStyle name="Title 9 5 3" xfId="36763" xr:uid="{900860FB-D9A9-4597-8090-ABA4EA310EBC}"/>
    <cellStyle name="Title 9 6" xfId="36764" xr:uid="{F60924B5-900C-4530-B6AD-25D1FDDB014C}"/>
    <cellStyle name="Titolo" xfId="36765" xr:uid="{2B0DCAF8-756B-4F85-B18A-8CB711BA76B5}"/>
    <cellStyle name="Titolo 1" xfId="36766" xr:uid="{8B604EEE-AD7A-4232-89E6-0569360813B9}"/>
    <cellStyle name="Titolo 2" xfId="36767" xr:uid="{D44B5640-1A9D-45E9-B87F-6F8D05355F8C}"/>
    <cellStyle name="Titolo 3" xfId="36768" xr:uid="{D6D7F7E3-96AE-46E8-A2C0-EB1583ADEE1E}"/>
    <cellStyle name="Titolo 3 2" xfId="36769" xr:uid="{C6E61A07-E967-44B3-8962-4C08F8E11781}"/>
    <cellStyle name="Titolo 3 2 2" xfId="36770" xr:uid="{2388D988-F194-455F-99EC-A42419B8CA46}"/>
    <cellStyle name="Titolo 3 2 3" xfId="36771" xr:uid="{DC144ACF-D00D-4ED4-8A6A-D569F997B4FE}"/>
    <cellStyle name="Titolo 3 3" xfId="36772" xr:uid="{3E0A2928-BEA7-4352-8AE9-F0234AB8C5AF}"/>
    <cellStyle name="Titolo 3 3 2" xfId="36773" xr:uid="{7A4B1F2C-224F-482D-B14E-B39293BEE59E}"/>
    <cellStyle name="Titolo 3 3 3" xfId="36774" xr:uid="{7CC7A13C-60B9-4801-A76D-BDFF2952B226}"/>
    <cellStyle name="Titolo 3 4" xfId="36775" xr:uid="{3325951E-B3B2-4501-8DA8-C0DABE076384}"/>
    <cellStyle name="Titolo 3 4 2" xfId="36776" xr:uid="{1E695FF3-6939-4BC1-9103-249F0B24BB0E}"/>
    <cellStyle name="Titolo 3 4 3" xfId="36777" xr:uid="{C852D379-C6D7-4227-B3C2-E471F623BB11}"/>
    <cellStyle name="Titolo 3 5" xfId="36778" xr:uid="{712DCAC8-3E58-4914-848C-DA90841BC712}"/>
    <cellStyle name="Titolo 3 5 2" xfId="36779" xr:uid="{15279625-EE56-40CD-B74D-58DC12B7B48E}"/>
    <cellStyle name="Titolo 3 5 3" xfId="36780" xr:uid="{76436F0B-A800-4BDA-BDBC-15EAD038B522}"/>
    <cellStyle name="Titolo 3 6" xfId="36781" xr:uid="{AD507303-9D66-4460-8878-F0D389F000A7}"/>
    <cellStyle name="Titolo 3 7" xfId="36782" xr:uid="{977349B0-9D4C-4981-9753-555FFF493224}"/>
    <cellStyle name="Titolo 3 8" xfId="36783" xr:uid="{14D3E319-ADB5-4924-B01F-8EC60FFCA001}"/>
    <cellStyle name="Titolo 4" xfId="36784" xr:uid="{FC5B550F-B19D-419E-8D59-7DBED2C056D5}"/>
    <cellStyle name="Titre" xfId="36785" xr:uid="{0C1A974E-4F8D-433D-94E4-27C07D11409C}"/>
    <cellStyle name="Titre 1" xfId="36786" xr:uid="{EA902080-F70A-43F1-9B65-717D3D7BD859}"/>
    <cellStyle name="Titre 2" xfId="36787" xr:uid="{1C728BCE-3046-4389-B369-8DD492E2DA40}"/>
    <cellStyle name="Titre 3" xfId="36788" xr:uid="{0B51D62C-6288-48C7-9679-0B61622344EE}"/>
    <cellStyle name="Titre 3 2" xfId="36789" xr:uid="{4B8DF4C7-72FC-4F93-B732-00628543A97A}"/>
    <cellStyle name="Titre 3 2 2" xfId="36790" xr:uid="{27382E03-64A4-40A6-A67C-CCEFEB65BF58}"/>
    <cellStyle name="Titre 3 2 3" xfId="36791" xr:uid="{F2D0C581-ECC5-40AB-8C0A-90519E87104E}"/>
    <cellStyle name="Titre 3 3" xfId="36792" xr:uid="{2BB556DA-18B1-4975-ABAD-878423CFB1DA}"/>
    <cellStyle name="Titre 3 3 2" xfId="36793" xr:uid="{4CD5E674-F948-42AE-8DA3-3A1242A4FA88}"/>
    <cellStyle name="Titre 3 3 3" xfId="36794" xr:uid="{82CFE727-3790-479A-9581-FCB43EC7DCB7}"/>
    <cellStyle name="Titre 3 4" xfId="36795" xr:uid="{820D67A2-CDF9-4120-B11E-89CE38F595F3}"/>
    <cellStyle name="Titre 3 4 2" xfId="36796" xr:uid="{8CCFA346-9035-44D2-9356-F96884F098A1}"/>
    <cellStyle name="Titre 3 4 3" xfId="36797" xr:uid="{5B31B5EA-CC1B-48EF-9103-F9E621D3BBF5}"/>
    <cellStyle name="Titre 3 5" xfId="36798" xr:uid="{50B396FB-11CD-464F-B3F2-A5C87048A6D5}"/>
    <cellStyle name="Titre 3 6" xfId="36799" xr:uid="{4A8EFD6C-2BD2-4D75-AC6E-38CE49B06093}"/>
    <cellStyle name="Titre 4" xfId="36800" xr:uid="{6D9349B0-FAE2-4C08-AEAC-BB4B1E345F48}"/>
    <cellStyle name="Total" xfId="50" builtinId="25" customBuiltin="1"/>
    <cellStyle name="Total 10" xfId="36801" xr:uid="{D813EA46-7446-475D-BF00-98809FA9E9F6}"/>
    <cellStyle name="Total 10 10" xfId="36802" xr:uid="{41A1584E-2CA6-4918-9054-A5BB7297045A}"/>
    <cellStyle name="Total 10 10 2" xfId="36803" xr:uid="{05C4E96B-2EC2-425E-9617-788ECD58754D}"/>
    <cellStyle name="Total 10 10 3" xfId="36804" xr:uid="{584A11F4-F313-4F2D-9E36-EBA43D104DB1}"/>
    <cellStyle name="Total 10 11" xfId="36805" xr:uid="{1597D4B0-9BDB-4342-95DB-356055A86037}"/>
    <cellStyle name="Total 10 11 2" xfId="36806" xr:uid="{2D1524A1-F4B9-43E3-A3C1-E638D5E51B3E}"/>
    <cellStyle name="Total 10 12" xfId="36807" xr:uid="{F9522337-67CB-48F7-A728-63C6A2374555}"/>
    <cellStyle name="Total 10 2" xfId="36808" xr:uid="{F0579A66-6F09-46E7-A898-93D1E381E19D}"/>
    <cellStyle name="Total 10 2 10" xfId="36809" xr:uid="{0E63482C-ABB9-4410-A412-D8AB2D16ADC1}"/>
    <cellStyle name="Total 10 2 10 2" xfId="36810" xr:uid="{7DB6FC38-C238-46F3-8DDA-4CD6DBFF20ED}"/>
    <cellStyle name="Total 10 2 11" xfId="36811" xr:uid="{7DB8791F-F8A5-46C3-95C7-5E2F61E6F1FA}"/>
    <cellStyle name="Total 10 2 2" xfId="36812" xr:uid="{F3E450DB-A27C-47F0-9ACA-EDC9B6245DC7}"/>
    <cellStyle name="Total 10 2 2 2" xfId="36813" xr:uid="{2B52F1DC-FBD8-460B-9E81-D688F5ADFDD8}"/>
    <cellStyle name="Total 10 2 2 2 2" xfId="36814" xr:uid="{F4A4E49D-E24A-4523-8160-BB44C3149611}"/>
    <cellStyle name="Total 10 2 2 2 3" xfId="36815" xr:uid="{D8110F5F-3191-40EE-A5BB-7987D3E543DF}"/>
    <cellStyle name="Total 10 2 2 3" xfId="36816" xr:uid="{0EA24BEA-68CF-4EAD-B36B-36BC17C6DDB8}"/>
    <cellStyle name="Total 10 2 2 3 2" xfId="36817" xr:uid="{C9F68733-B251-42D9-A4FC-81F97B705533}"/>
    <cellStyle name="Total 10 2 2 4" xfId="36818" xr:uid="{86218587-75DD-40C2-AC21-089985501761}"/>
    <cellStyle name="Total 10 2 2 5" xfId="36819" xr:uid="{FA1F1DB0-EAEB-4463-A96E-E4F3A89771F3}"/>
    <cellStyle name="Total 10 2 3" xfId="36820" xr:uid="{FCCAC189-3C15-4518-8E0B-C9267E64A9E9}"/>
    <cellStyle name="Total 10 2 3 2" xfId="36821" xr:uid="{6AEB5F28-0C70-4B32-9F1A-B2B26EFF795D}"/>
    <cellStyle name="Total 10 2 3 3" xfId="36822" xr:uid="{40B5DBFD-72B9-4273-B8B7-229006E5A57B}"/>
    <cellStyle name="Total 10 2 4" xfId="36823" xr:uid="{D4E8535D-537D-423D-BA21-4B07C434DC12}"/>
    <cellStyle name="Total 10 2 4 2" xfId="36824" xr:uid="{53C1C357-DDBF-4DFF-98CF-CCCED1ECAE2C}"/>
    <cellStyle name="Total 10 2 4 3" xfId="36825" xr:uid="{69704099-6EE9-40C2-9F42-21D11BDF5173}"/>
    <cellStyle name="Total 10 2 5" xfId="36826" xr:uid="{8218CC7E-9A2D-4DFD-BB0B-C61946589084}"/>
    <cellStyle name="Total 10 2 5 2" xfId="36827" xr:uid="{1E945545-126C-4972-8C84-28608BEBA165}"/>
    <cellStyle name="Total 10 2 5 3" xfId="36828" xr:uid="{9572BAA1-48FB-44F5-B70A-CAB9889271C7}"/>
    <cellStyle name="Total 10 2 6" xfId="36829" xr:uid="{5CBE60C8-D5EF-4054-A9CF-B11CDD7A2E49}"/>
    <cellStyle name="Total 10 2 6 2" xfId="36830" xr:uid="{8DFAA9B5-421B-4525-B579-1719C51ED2D6}"/>
    <cellStyle name="Total 10 2 6 3" xfId="36831" xr:uid="{EE9ACD42-A5A3-434D-989B-8A7320C86A8A}"/>
    <cellStyle name="Total 10 2 7" xfId="36832" xr:uid="{E31E913D-594A-4641-A5FB-C2E414F77102}"/>
    <cellStyle name="Total 10 2 7 2" xfId="36833" xr:uid="{1F8698EC-EA55-4D49-A994-840C052045B7}"/>
    <cellStyle name="Total 10 2 7 3" xfId="36834" xr:uid="{99DE511D-95E4-4958-A1C6-49C221D4C2AA}"/>
    <cellStyle name="Total 10 2 8" xfId="36835" xr:uid="{DC97C471-74BA-447E-858C-4C06AC059A63}"/>
    <cellStyle name="Total 10 2 8 2" xfId="36836" xr:uid="{303FBCE3-D5EB-4EE8-A558-90845839C815}"/>
    <cellStyle name="Total 10 2 8 3" xfId="36837" xr:uid="{1DBAFCEC-3BE4-4289-8D2F-C49FCF474D43}"/>
    <cellStyle name="Total 10 2 9" xfId="36838" xr:uid="{2ED5E355-DB0C-4E11-A16C-8B636B3E5FCF}"/>
    <cellStyle name="Total 10 2 9 2" xfId="36839" xr:uid="{E7E6C20D-C591-47AD-A00C-FA8CF5A5256A}"/>
    <cellStyle name="Total 10 2 9 3" xfId="36840" xr:uid="{4186AB88-C6B3-4DD4-8BB5-3380B2E2F2AC}"/>
    <cellStyle name="Total 10 3" xfId="36841" xr:uid="{0515BDC3-E568-4C2D-95D7-3E3355F2BAB1}"/>
    <cellStyle name="Total 10 3 2" xfId="36842" xr:uid="{837470B9-B94B-4871-8761-4630A76EC327}"/>
    <cellStyle name="Total 10 3 2 2" xfId="36843" xr:uid="{3E58EEDC-D55E-42AF-9D3A-7EFE537FDEF5}"/>
    <cellStyle name="Total 10 3 2 3" xfId="36844" xr:uid="{29340708-03EF-4AF0-90B2-8396332E5280}"/>
    <cellStyle name="Total 10 3 2 4" xfId="36845" xr:uid="{5F10574A-83F0-4275-9EF4-CA4BE3796149}"/>
    <cellStyle name="Total 10 3 3" xfId="36846" xr:uid="{C0C98DEE-D78D-470B-9DB3-A476DE3F2B64}"/>
    <cellStyle name="Total 10 3 3 2" xfId="36847" xr:uid="{58F13348-176E-455C-9D2D-B729782A809C}"/>
    <cellStyle name="Total 10 3 4" xfId="36848" xr:uid="{D7805383-58F8-4485-902D-2CCCC3DABA3B}"/>
    <cellStyle name="Total 10 3 5" xfId="36849" xr:uid="{5DF49CD4-3D1D-4C73-A3E1-A7DE1B283A36}"/>
    <cellStyle name="Total 10 4" xfId="36850" xr:uid="{6DB96929-8154-4C3A-87F1-C0FA16E4C61B}"/>
    <cellStyle name="Total 10 4 2" xfId="36851" xr:uid="{AA1C5842-341F-4053-A268-02743F90F826}"/>
    <cellStyle name="Total 10 4 2 2" xfId="36852" xr:uid="{6A1962E2-CE03-41F1-8A45-E8DCECC4C542}"/>
    <cellStyle name="Total 10 4 2 3" xfId="36853" xr:uid="{BD81AA50-0C9D-497E-B1E6-7D273FBF1E04}"/>
    <cellStyle name="Total 10 4 3" xfId="36854" xr:uid="{D4A0746A-B767-4C5D-B7A9-ECFAE832CBE8}"/>
    <cellStyle name="Total 10 4 4" xfId="36855" xr:uid="{9E4C891A-6A53-487E-BE70-D308F08823D7}"/>
    <cellStyle name="Total 10 4 5" xfId="36856" xr:uid="{D3126538-4F63-4F87-A9B8-502DA86CC5D7}"/>
    <cellStyle name="Total 10 5" xfId="36857" xr:uid="{F1080636-394E-4C0E-8ABA-8B3E01D4EEE0}"/>
    <cellStyle name="Total 10 5 2" xfId="36858" xr:uid="{2A9BAA71-CF62-43E6-93D0-4CAFD16D98D0}"/>
    <cellStyle name="Total 10 5 2 2" xfId="36859" xr:uid="{248F0899-6E11-4D83-AF92-3AF7A2F4A25B}"/>
    <cellStyle name="Total 10 5 2 3" xfId="36860" xr:uid="{F82CDAE5-6155-4270-84AA-F72B9B5739F9}"/>
    <cellStyle name="Total 10 5 3" xfId="36861" xr:uid="{CF9AABE9-5D07-4B4F-8BB8-6CCF81EF4B23}"/>
    <cellStyle name="Total 10 5 4" xfId="36862" xr:uid="{F1EFDD48-B07E-468E-AE0E-0563A9197563}"/>
    <cellStyle name="Total 10 6" xfId="36863" xr:uid="{4B64FCF9-BBB9-4629-94DC-B1383CE24177}"/>
    <cellStyle name="Total 10 6 2" xfId="36864" xr:uid="{E749213B-90FA-4B6D-B5A9-FBFD9A8F2803}"/>
    <cellStyle name="Total 10 6 3" xfId="36865" xr:uid="{C221B12A-42D0-449A-9B42-CAD7C8A777FB}"/>
    <cellStyle name="Total 10 7" xfId="36866" xr:uid="{943153F0-C629-4E3F-BCA1-E1DFA4438808}"/>
    <cellStyle name="Total 10 7 2" xfId="36867" xr:uid="{E31D8213-1F51-4253-BE4C-E6F54155DAB3}"/>
    <cellStyle name="Total 10 7 3" xfId="36868" xr:uid="{61F9602A-AD36-49F3-B7B9-9A0C3AF19D9B}"/>
    <cellStyle name="Total 10 8" xfId="36869" xr:uid="{13B61D0D-D8EA-4D08-B1A8-08D029613F5C}"/>
    <cellStyle name="Total 10 8 2" xfId="36870" xr:uid="{C4F4211F-1ABA-4C15-82A7-FC627B7A1168}"/>
    <cellStyle name="Total 10 8 3" xfId="36871" xr:uid="{086F020D-BE49-4267-AADA-D1EB3BE6C179}"/>
    <cellStyle name="Total 10 9" xfId="36872" xr:uid="{B4C24C3A-E235-4F3E-A0C7-68C2E3F88C57}"/>
    <cellStyle name="Total 10 9 2" xfId="36873" xr:uid="{32EFB68F-F17E-493C-9EAF-2AF1129EEEBB}"/>
    <cellStyle name="Total 10 9 3" xfId="36874" xr:uid="{114652B9-8416-40D4-AC81-2C6A5B191E8D}"/>
    <cellStyle name="Total 11" xfId="36875" xr:uid="{0B925B9A-EA12-4E0C-8868-1A587A9661C5}"/>
    <cellStyle name="Total 12" xfId="36876" xr:uid="{F5D11A66-6415-41F6-9C72-001D1CDA5BE2}"/>
    <cellStyle name="Total 13" xfId="36877" xr:uid="{274163C6-B06D-4DAA-BA9F-9A945AA7FDA2}"/>
    <cellStyle name="Total 14" xfId="36878" xr:uid="{0F479C60-D3BD-4DE9-BCE6-0CD90458A8D0}"/>
    <cellStyle name="Total 15" xfId="36879" xr:uid="{A7CEDD4B-322F-4B2F-8A30-2F315BD757B4}"/>
    <cellStyle name="Total 16" xfId="36880" xr:uid="{C19C4153-C533-4E21-B7FA-B7C93A3B805E}"/>
    <cellStyle name="Total 17" xfId="36881" xr:uid="{2DCC0891-EC60-4A2E-895F-35F26AD6B6D5}"/>
    <cellStyle name="Total 18" xfId="36882" xr:uid="{1CF0DB2C-342B-498B-B58F-E922461C4C24}"/>
    <cellStyle name="Total 19" xfId="36883" xr:uid="{235FA95B-EC25-4DEE-81BC-7DA2E6F6A11D}"/>
    <cellStyle name="Total 2" xfId="36884" xr:uid="{E3B203B4-2DAA-4108-8983-CCF6CEA2CE36}"/>
    <cellStyle name="Total 2 10" xfId="36885" xr:uid="{3DC1C745-FE31-49C9-86D7-AF693AD18DAB}"/>
    <cellStyle name="Total 2 10 10" xfId="36886" xr:uid="{82A45337-1F87-4F4A-8CCB-2BB8A5B9D24C}"/>
    <cellStyle name="Total 2 10 10 2" xfId="36887" xr:uid="{13C4B42A-4018-412E-B313-7D75234AAD9C}"/>
    <cellStyle name="Total 2 10 10 3" xfId="36888" xr:uid="{F291E91C-426F-41EB-87CA-9BC1718678A7}"/>
    <cellStyle name="Total 2 10 11" xfId="36889" xr:uid="{34FC9901-39A6-425E-9285-518049F4658E}"/>
    <cellStyle name="Total 2 10 11 2" xfId="36890" xr:uid="{66BC964A-49EC-4323-95F6-D7FCBDE5E9E6}"/>
    <cellStyle name="Total 2 10 12" xfId="36891" xr:uid="{D446FD89-32BF-447A-BE0D-A45C1D76A8C8}"/>
    <cellStyle name="Total 2 10 13" xfId="36892" xr:uid="{802F99E6-3132-4336-9A52-297FE48C7411}"/>
    <cellStyle name="Total 2 10 2" xfId="36893" xr:uid="{85B39AA7-11E2-4919-AB3C-AEFE4A54FEE8}"/>
    <cellStyle name="Total 2 10 2 10" xfId="36894" xr:uid="{50F5D8D3-B75F-496A-8EE7-459B75B9DC78}"/>
    <cellStyle name="Total 2 10 2 10 2" xfId="36895" xr:uid="{36677821-7628-487C-8769-3E9562E42448}"/>
    <cellStyle name="Total 2 10 2 11" xfId="36896" xr:uid="{998A0C7A-5CDB-4FCC-A42B-890D258DAAEC}"/>
    <cellStyle name="Total 2 10 2 2" xfId="36897" xr:uid="{0F221B12-5862-4E4E-911D-642C6DEB8CCF}"/>
    <cellStyle name="Total 2 10 2 2 2" xfId="36898" xr:uid="{554C3DAA-6CEA-437B-8E06-BC54A35F76C5}"/>
    <cellStyle name="Total 2 10 2 2 2 2" xfId="36899" xr:uid="{1B4ED827-E9F8-4D5E-9200-A984C01C661B}"/>
    <cellStyle name="Total 2 10 2 2 2 3" xfId="36900" xr:uid="{A1D4AF17-AC03-4978-8F78-EBF6B3E77F5B}"/>
    <cellStyle name="Total 2 10 2 2 3" xfId="36901" xr:uid="{4887C4BE-8BE0-4B7F-BEBD-516C14A22ED3}"/>
    <cellStyle name="Total 2 10 2 2 3 2" xfId="36902" xr:uid="{1FDA3BE9-AAED-42A3-BB68-88C407DD5985}"/>
    <cellStyle name="Total 2 10 2 2 4" xfId="36903" xr:uid="{3270A4F1-2B9F-42F3-B298-6140E1BED6C8}"/>
    <cellStyle name="Total 2 10 2 2 5" xfId="36904" xr:uid="{917B4971-9B14-4482-A4C8-2278B8BE8491}"/>
    <cellStyle name="Total 2 10 2 3" xfId="36905" xr:uid="{F3CC4746-8D21-4C7E-B748-F47BBD71D942}"/>
    <cellStyle name="Total 2 10 2 3 2" xfId="36906" xr:uid="{11B50BB5-5034-4F4C-86D5-4C3CCBBBB567}"/>
    <cellStyle name="Total 2 10 2 3 3" xfId="36907" xr:uid="{C6F8E85E-77C1-47C8-B5C9-76EF65261EB5}"/>
    <cellStyle name="Total 2 10 2 4" xfId="36908" xr:uid="{C2B0F682-8DC6-48CD-970A-9A2E06741CFE}"/>
    <cellStyle name="Total 2 10 2 4 2" xfId="36909" xr:uid="{234E6B6A-D8D2-4D67-B0B8-7606A011775A}"/>
    <cellStyle name="Total 2 10 2 4 3" xfId="36910" xr:uid="{2E949827-2C8B-4A17-8787-DBB6E9428B30}"/>
    <cellStyle name="Total 2 10 2 5" xfId="36911" xr:uid="{0EEECE58-271D-44E6-B9AC-F640A301576D}"/>
    <cellStyle name="Total 2 10 2 5 2" xfId="36912" xr:uid="{6CA6239D-C57C-46A7-89FA-6725859A5CFC}"/>
    <cellStyle name="Total 2 10 2 5 3" xfId="36913" xr:uid="{527725BC-1C6C-4240-87DC-57724A1D6C3F}"/>
    <cellStyle name="Total 2 10 2 6" xfId="36914" xr:uid="{0F9B1F3B-7EAF-4C0D-94F0-D8CA18E15EA0}"/>
    <cellStyle name="Total 2 10 2 6 2" xfId="36915" xr:uid="{0508CA2B-36DE-456E-91A2-9C7DDCDC93FC}"/>
    <cellStyle name="Total 2 10 2 6 3" xfId="36916" xr:uid="{5351802C-656F-41E2-859E-CECF15A72754}"/>
    <cellStyle name="Total 2 10 2 7" xfId="36917" xr:uid="{AB4CA991-6D64-4AAD-9834-8B7C51127F51}"/>
    <cellStyle name="Total 2 10 2 7 2" xfId="36918" xr:uid="{20FE062E-9F8B-442E-B339-62309AE8192A}"/>
    <cellStyle name="Total 2 10 2 7 3" xfId="36919" xr:uid="{ACF26794-D251-4416-9E0E-9585BA404CC8}"/>
    <cellStyle name="Total 2 10 2 8" xfId="36920" xr:uid="{C53CC12F-31AB-40C2-A5A1-29945FD2698D}"/>
    <cellStyle name="Total 2 10 2 8 2" xfId="36921" xr:uid="{77B72652-48FC-48E6-BDA9-E2AC43AC72A4}"/>
    <cellStyle name="Total 2 10 2 8 3" xfId="36922" xr:uid="{5BA6DF08-B6F9-4DF6-8456-324A04A5CC0A}"/>
    <cellStyle name="Total 2 10 2 9" xfId="36923" xr:uid="{B0260B87-0195-4978-8DBD-D1034FFDDA7C}"/>
    <cellStyle name="Total 2 10 2 9 2" xfId="36924" xr:uid="{C6E7E736-E64E-4664-8660-907196A3873F}"/>
    <cellStyle name="Total 2 10 2 9 3" xfId="36925" xr:uid="{41826495-03AF-4663-943D-ADF5092CF835}"/>
    <cellStyle name="Total 2 10 3" xfId="36926" xr:uid="{E0DB8D78-BECA-47D4-A695-1EF52B12EBF7}"/>
    <cellStyle name="Total 2 10 3 2" xfId="36927" xr:uid="{649F1FC0-B689-4DFD-A7CD-EAB69107BF2B}"/>
    <cellStyle name="Total 2 10 3 2 2" xfId="36928" xr:uid="{1FA2C06B-796C-4A27-9CDB-5B01B29B5BBE}"/>
    <cellStyle name="Total 2 10 3 2 3" xfId="36929" xr:uid="{E335B604-0536-4F66-9E4D-487E84E83178}"/>
    <cellStyle name="Total 2 10 3 2 4" xfId="36930" xr:uid="{1D32AAFD-BDE6-49F5-885C-9C35F909BBD5}"/>
    <cellStyle name="Total 2 10 3 3" xfId="36931" xr:uid="{225C5BBE-90D0-44BC-A695-894D555462F6}"/>
    <cellStyle name="Total 2 10 3 3 2" xfId="36932" xr:uid="{77C99CDA-3178-43DE-B65D-7CE3BABE762B}"/>
    <cellStyle name="Total 2 10 3 4" xfId="36933" xr:uid="{C91F520E-9D90-4161-85CC-522E3D6A1DE8}"/>
    <cellStyle name="Total 2 10 3 5" xfId="36934" xr:uid="{E5B05059-1AB5-4044-AAEB-D6556F612A06}"/>
    <cellStyle name="Total 2 10 4" xfId="36935" xr:uid="{1CE3269A-B5A0-4FC9-9926-A795E07BC832}"/>
    <cellStyle name="Total 2 10 4 2" xfId="36936" xr:uid="{A00C504A-6752-4342-9A2F-18E4621511A7}"/>
    <cellStyle name="Total 2 10 4 2 2" xfId="36937" xr:uid="{67BC4CB0-846D-46F5-A782-6930E12A1815}"/>
    <cellStyle name="Total 2 10 4 2 2 2" xfId="36938" xr:uid="{C60F400E-3E8D-48E5-857C-CAF2F41EF23F}"/>
    <cellStyle name="Total 2 10 4 2 3" xfId="36939" xr:uid="{63554DAC-615E-4B96-801D-AF310E32BEF1}"/>
    <cellStyle name="Total 2 10 4 2 3 2" xfId="36940" xr:uid="{B45D2527-371F-4A12-8C36-559752948591}"/>
    <cellStyle name="Total 2 10 4 2 4" xfId="36941" xr:uid="{77C84FA5-290B-4DFE-95EB-FB0A7C73818E}"/>
    <cellStyle name="Total 2 10 4 2 5" xfId="36942" xr:uid="{D5BE7E1A-F9D3-4D93-8647-18527F70EE69}"/>
    <cellStyle name="Total 2 10 4 2 6" xfId="36943" xr:uid="{E2C4E4B2-DEFD-4D7A-BDD4-F2628447CDE7}"/>
    <cellStyle name="Total 2 10 4 3" xfId="36944" xr:uid="{89B4D62B-7C17-4EFF-A4D0-06A36F13E57B}"/>
    <cellStyle name="Total 2 10 4 3 2" xfId="36945" xr:uid="{AB5F61A0-9D5E-439F-B22A-D52426B472B2}"/>
    <cellStyle name="Total 2 10 4 4" xfId="36946" xr:uid="{0EDD214A-B7E7-4556-B7AF-EA5707F66AE8}"/>
    <cellStyle name="Total 2 10 4 4 2" xfId="36947" xr:uid="{134164F4-751F-46C9-8EA8-C3B7B908EA58}"/>
    <cellStyle name="Total 2 10 4 5" xfId="36948" xr:uid="{393B8DEE-FF34-40CC-AB79-53ECACA71C25}"/>
    <cellStyle name="Total 2 10 4 5 2" xfId="36949" xr:uid="{FDD7C359-9337-4138-B961-76C64FA2ADD0}"/>
    <cellStyle name="Total 2 10 4 6" xfId="36950" xr:uid="{E1A5C36D-8D51-4B5E-BCD7-A2CB7E050933}"/>
    <cellStyle name="Total 2 10 4 7" xfId="36951" xr:uid="{4EDB9DB1-2D75-4F1C-9A20-B0C52E1D3C31}"/>
    <cellStyle name="Total 2 10 4 8" xfId="36952" xr:uid="{F8EC37CB-98C8-4A5F-882E-27070E59AF48}"/>
    <cellStyle name="Total 2 10 4 9" xfId="36953" xr:uid="{020AA9DC-C8E9-4DDC-97A6-03E7B972A816}"/>
    <cellStyle name="Total 2 10 5" xfId="36954" xr:uid="{E66E783D-061B-4626-8FCC-466B6BEB606A}"/>
    <cellStyle name="Total 2 10 5 2" xfId="36955" xr:uid="{8A172841-2928-4BD0-864F-792F5E2BD6DA}"/>
    <cellStyle name="Total 2 10 5 2 2" xfId="36956" xr:uid="{E1D96021-5940-4E3D-AA7E-E11C53EB72DD}"/>
    <cellStyle name="Total 2 10 5 2 3" xfId="36957" xr:uid="{F5A86451-579D-49A9-9A87-578A1A3D1228}"/>
    <cellStyle name="Total 2 10 5 3" xfId="36958" xr:uid="{288A721A-F170-457C-9BB3-8548E9025AB2}"/>
    <cellStyle name="Total 2 10 5 4" xfId="36959" xr:uid="{91378273-AEAE-473D-82AE-C4811625B284}"/>
    <cellStyle name="Total 2 10 5 5" xfId="36960" xr:uid="{6ABD88A7-19D0-4DDC-A36F-86C859E50119}"/>
    <cellStyle name="Total 2 10 6" xfId="36961" xr:uid="{B171540F-9FE2-46A0-82E6-EA4B8814B719}"/>
    <cellStyle name="Total 2 10 6 2" xfId="36962" xr:uid="{71D33034-C2F9-4C68-B6C9-18834832DF8B}"/>
    <cellStyle name="Total 2 10 6 2 2" xfId="36963" xr:uid="{6B915B69-9B0C-4E40-B453-FB9CDF9FBB5E}"/>
    <cellStyle name="Total 2 10 6 2 3" xfId="36964" xr:uid="{23BEDAE5-5680-431E-8D3F-CF267BE80004}"/>
    <cellStyle name="Total 2 10 6 3" xfId="36965" xr:uid="{A359FD84-EA7A-468A-9046-B4543189A765}"/>
    <cellStyle name="Total 2 10 6 4" xfId="36966" xr:uid="{0DC9C951-C498-4D4F-8519-D8134B0CD906}"/>
    <cellStyle name="Total 2 10 7" xfId="36967" xr:uid="{20407955-70E8-4483-9B1D-A01DAD3B17AD}"/>
    <cellStyle name="Total 2 10 7 2" xfId="36968" xr:uid="{A3332438-3A98-4968-93A4-5C39128137A0}"/>
    <cellStyle name="Total 2 10 7 3" xfId="36969" xr:uid="{64A67B29-3336-4462-9E53-CF26129814B7}"/>
    <cellStyle name="Total 2 10 8" xfId="36970" xr:uid="{2DA9708B-65D2-42FD-B74C-BE543EB91965}"/>
    <cellStyle name="Total 2 10 8 2" xfId="36971" xr:uid="{01D6173E-0DD1-4C24-9763-D2158C404DD7}"/>
    <cellStyle name="Total 2 10 8 3" xfId="36972" xr:uid="{E6BBF52C-E2B0-4DA6-9FBF-AE51A303FD5D}"/>
    <cellStyle name="Total 2 10 9" xfId="36973" xr:uid="{97335880-BF0A-4669-8CA1-99F2BB7501F7}"/>
    <cellStyle name="Total 2 10 9 2" xfId="36974" xr:uid="{C09F7719-3251-46F8-9160-A6B00524F471}"/>
    <cellStyle name="Total 2 10 9 3" xfId="36975" xr:uid="{7FC33B0E-5DA0-4B41-83D4-45DFD9BBBFAD}"/>
    <cellStyle name="Total 2 11" xfId="36976" xr:uid="{F22515DD-A5FC-4B11-95E2-9506132A38B9}"/>
    <cellStyle name="Total 2 11 10" xfId="36977" xr:uid="{90456ED8-68B0-497C-B2CE-C0FEBF06D5CC}"/>
    <cellStyle name="Total 2 11 10 2" xfId="36978" xr:uid="{703D9F88-638D-4DEA-8833-8E5670FED2B8}"/>
    <cellStyle name="Total 2 11 10 3" xfId="36979" xr:uid="{6AAB411E-7B74-4623-8FD3-E0788A33A585}"/>
    <cellStyle name="Total 2 11 11" xfId="36980" xr:uid="{D7EAA42D-EBF6-4963-9E36-CB118AD163E2}"/>
    <cellStyle name="Total 2 11 11 2" xfId="36981" xr:uid="{5197366E-7C86-442C-95DD-F96ADDB30C61}"/>
    <cellStyle name="Total 2 11 12" xfId="36982" xr:uid="{EE972A1D-93CC-479D-BA14-FCFABE69FE4C}"/>
    <cellStyle name="Total 2 11 2" xfId="36983" xr:uid="{8D2C0776-A87A-448C-9370-9258F1D1ED61}"/>
    <cellStyle name="Total 2 11 2 10" xfId="36984" xr:uid="{C28CA4AA-B5B1-4234-A76C-B7A934510268}"/>
    <cellStyle name="Total 2 11 2 10 2" xfId="36985" xr:uid="{57DCBA2A-C5BE-426F-A340-397B8EB9F469}"/>
    <cellStyle name="Total 2 11 2 11" xfId="36986" xr:uid="{AD645C9B-8B6E-4772-9111-F8F36B941C92}"/>
    <cellStyle name="Total 2 11 2 2" xfId="36987" xr:uid="{E4573449-9BBA-481C-B167-508C4E1772F0}"/>
    <cellStyle name="Total 2 11 2 2 2" xfId="36988" xr:uid="{BD4DBF53-A87D-4CB5-873C-4E5D20CF23D0}"/>
    <cellStyle name="Total 2 11 2 2 2 2" xfId="36989" xr:uid="{2D33418B-6603-4154-BA20-24EA2769E7AA}"/>
    <cellStyle name="Total 2 11 2 2 2 3" xfId="36990" xr:uid="{672D316F-C31E-4C1C-A477-D7197323F4B3}"/>
    <cellStyle name="Total 2 11 2 2 3" xfId="36991" xr:uid="{F4C2A501-59C1-4D22-A987-760D5D792588}"/>
    <cellStyle name="Total 2 11 2 2 3 2" xfId="36992" xr:uid="{DB0D696F-415F-45F9-BD22-B3B1B5FB8A15}"/>
    <cellStyle name="Total 2 11 2 2 4" xfId="36993" xr:uid="{B39696F6-E53B-4ED3-97DC-F6E55E3760B3}"/>
    <cellStyle name="Total 2 11 2 2 5" xfId="36994" xr:uid="{70297D39-68EA-4EE2-91FB-91A6979D522B}"/>
    <cellStyle name="Total 2 11 2 3" xfId="36995" xr:uid="{2F426C3F-3043-4D5D-9A30-423C72F17183}"/>
    <cellStyle name="Total 2 11 2 3 2" xfId="36996" xr:uid="{1C5107DF-59BA-4402-A3DA-73DC5A00B384}"/>
    <cellStyle name="Total 2 11 2 3 3" xfId="36997" xr:uid="{5445654D-7DD4-413F-8131-AEB8B28AA1C2}"/>
    <cellStyle name="Total 2 11 2 4" xfId="36998" xr:uid="{A11E518C-9737-4DF0-B72D-36D9256D57AD}"/>
    <cellStyle name="Total 2 11 2 4 2" xfId="36999" xr:uid="{FE56AE7F-1B6F-47BC-857C-B15E6FDA3342}"/>
    <cellStyle name="Total 2 11 2 4 3" xfId="37000" xr:uid="{DC02E4D6-9769-49D1-81AC-73AC010E9DEF}"/>
    <cellStyle name="Total 2 11 2 5" xfId="37001" xr:uid="{2B50134F-3A83-4E2A-800D-BA48CD99D65C}"/>
    <cellStyle name="Total 2 11 2 5 2" xfId="37002" xr:uid="{39F2F3BE-D7EC-433A-9695-C4522EA2314A}"/>
    <cellStyle name="Total 2 11 2 5 3" xfId="37003" xr:uid="{1F16EF46-1ADC-4591-B91E-D5B918FF0AEA}"/>
    <cellStyle name="Total 2 11 2 6" xfId="37004" xr:uid="{CED92B26-7624-4631-82E7-8AECCE5E3CF0}"/>
    <cellStyle name="Total 2 11 2 6 2" xfId="37005" xr:uid="{F8AD081A-A5D4-419D-AD03-5046D879FD66}"/>
    <cellStyle name="Total 2 11 2 6 3" xfId="37006" xr:uid="{6F92B8C2-99E6-4730-8664-5A8C4F350632}"/>
    <cellStyle name="Total 2 11 2 7" xfId="37007" xr:uid="{49BD3CCD-05F3-40E0-8765-1B081F0223D6}"/>
    <cellStyle name="Total 2 11 2 7 2" xfId="37008" xr:uid="{74FD8710-DE82-442E-AF05-049D19855A93}"/>
    <cellStyle name="Total 2 11 2 7 3" xfId="37009" xr:uid="{BD1C5CAE-7CDC-4ACA-887F-44F56C7B2104}"/>
    <cellStyle name="Total 2 11 2 8" xfId="37010" xr:uid="{7F65B36C-8E98-4468-9387-98F7363D3898}"/>
    <cellStyle name="Total 2 11 2 8 2" xfId="37011" xr:uid="{C23B396D-DC9A-4F57-93DB-4D26EF240F3F}"/>
    <cellStyle name="Total 2 11 2 8 3" xfId="37012" xr:uid="{1770D934-8BA8-43DF-8C54-1ACF7EE6CF6B}"/>
    <cellStyle name="Total 2 11 2 9" xfId="37013" xr:uid="{BA6943A2-453E-4914-A48D-E164CA8B6D32}"/>
    <cellStyle name="Total 2 11 2 9 2" xfId="37014" xr:uid="{5026D431-470D-4058-849B-D9D50BE368DA}"/>
    <cellStyle name="Total 2 11 2 9 3" xfId="37015" xr:uid="{BEF43CE0-90C2-42F9-900D-7B897D1CA10A}"/>
    <cellStyle name="Total 2 11 3" xfId="37016" xr:uid="{FFCD6B87-427B-4858-BC01-01CDC1DF429F}"/>
    <cellStyle name="Total 2 11 3 2" xfId="37017" xr:uid="{103B4770-5063-493C-95AA-4A7C0BC83BD8}"/>
    <cellStyle name="Total 2 11 3 2 2" xfId="37018" xr:uid="{DD15AA3F-DAA7-4A15-A224-88D6F7ACA471}"/>
    <cellStyle name="Total 2 11 3 2 3" xfId="37019" xr:uid="{804261EB-C52E-4ADC-9557-9E03796BB10F}"/>
    <cellStyle name="Total 2 11 3 2 4" xfId="37020" xr:uid="{D75E4DFD-4265-43FA-BADD-98AAFB4B6733}"/>
    <cellStyle name="Total 2 11 3 3" xfId="37021" xr:uid="{6327B739-5FDA-45F4-B70B-80B32C614132}"/>
    <cellStyle name="Total 2 11 3 3 2" xfId="37022" xr:uid="{4BD6EBA3-1F62-4BA8-B4A2-8E8C4C708BF1}"/>
    <cellStyle name="Total 2 11 3 4" xfId="37023" xr:uid="{1BCD68DC-5035-45C4-B8DB-CEE41FCDDA75}"/>
    <cellStyle name="Total 2 11 3 5" xfId="37024" xr:uid="{D1915DD2-0CFB-4A2C-9996-60A7252F1144}"/>
    <cellStyle name="Total 2 11 4" xfId="37025" xr:uid="{8F688E31-61D1-4360-8382-B4718FEBE09D}"/>
    <cellStyle name="Total 2 11 4 2" xfId="37026" xr:uid="{296383B3-0CA3-4485-BBDF-D0C26319C006}"/>
    <cellStyle name="Total 2 11 4 2 2" xfId="37027" xr:uid="{61361BA3-955D-46E3-87DD-247E26EDE01D}"/>
    <cellStyle name="Total 2 11 4 2 3" xfId="37028" xr:uid="{D878C220-27F9-4CB0-8A85-8E6F5929851A}"/>
    <cellStyle name="Total 2 11 4 3" xfId="37029" xr:uid="{B489C7D8-3E47-40FC-AE8A-BADE007228B4}"/>
    <cellStyle name="Total 2 11 4 4" xfId="37030" xr:uid="{0082622B-91D3-4869-A6DA-5E22F65CFFAB}"/>
    <cellStyle name="Total 2 11 4 5" xfId="37031" xr:uid="{474D17EA-6AFE-4C66-8D6B-B23AA402BCBF}"/>
    <cellStyle name="Total 2 11 5" xfId="37032" xr:uid="{D5A3715E-383C-475B-9464-F56BD4EB0A48}"/>
    <cellStyle name="Total 2 11 5 2" xfId="37033" xr:uid="{04F0393C-582C-4FA4-8E1E-AB7FCBD0724A}"/>
    <cellStyle name="Total 2 11 5 2 2" xfId="37034" xr:uid="{DEE55716-B529-4D2D-ADFD-922D38EA0E8D}"/>
    <cellStyle name="Total 2 11 5 2 3" xfId="37035" xr:uid="{890D3A83-C29C-4232-B729-E286D94DB08C}"/>
    <cellStyle name="Total 2 11 5 3" xfId="37036" xr:uid="{85CEF540-2448-40BC-A476-32D66CCEA5EB}"/>
    <cellStyle name="Total 2 11 5 4" xfId="37037" xr:uid="{04B5786F-6E30-493A-837B-D74C4C7D5361}"/>
    <cellStyle name="Total 2 11 6" xfId="37038" xr:uid="{6BA20B08-04D3-4AE2-8787-24D34C61880D}"/>
    <cellStyle name="Total 2 11 6 2" xfId="37039" xr:uid="{A8E065F0-17CF-4E5A-9A4D-3E3312CE330A}"/>
    <cellStyle name="Total 2 11 6 3" xfId="37040" xr:uid="{09C38455-9A99-44EF-B222-9470C13A847E}"/>
    <cellStyle name="Total 2 11 7" xfId="37041" xr:uid="{82C6DCD6-B952-4269-94BA-942DDD5CE098}"/>
    <cellStyle name="Total 2 11 7 2" xfId="37042" xr:uid="{613E02E5-AAA1-4F17-B973-A86604CDB61F}"/>
    <cellStyle name="Total 2 11 7 3" xfId="37043" xr:uid="{DEBAD85C-DBD5-46E0-995F-1A045A611282}"/>
    <cellStyle name="Total 2 11 8" xfId="37044" xr:uid="{43D37510-3879-44E8-A62E-16B9491633E6}"/>
    <cellStyle name="Total 2 11 8 2" xfId="37045" xr:uid="{217F9474-1A04-45FD-98AE-023BCAD051B2}"/>
    <cellStyle name="Total 2 11 8 3" xfId="37046" xr:uid="{AE5D4D93-17C5-4505-B2E0-7A19321E4287}"/>
    <cellStyle name="Total 2 11 9" xfId="37047" xr:uid="{BD431F8F-89C2-42F3-BF2D-B6EEBE6330F0}"/>
    <cellStyle name="Total 2 11 9 2" xfId="37048" xr:uid="{52F992A1-3B4B-4EC9-B53D-0C9EF9A118DB}"/>
    <cellStyle name="Total 2 11 9 3" xfId="37049" xr:uid="{B18AC38A-D4B9-4090-B043-D59149147F08}"/>
    <cellStyle name="Total 2 12" xfId="37050" xr:uid="{A98C002C-2CE5-45AA-BAFD-55A98D9DF43C}"/>
    <cellStyle name="Total 2 12 10" xfId="37051" xr:uid="{A9CE25AB-7DBE-4B6D-87E2-7E31A2CD5FA9}"/>
    <cellStyle name="Total 2 12 10 2" xfId="37052" xr:uid="{D88F6782-CF8E-439D-A421-C05A96F3C751}"/>
    <cellStyle name="Total 2 12 11" xfId="37053" xr:uid="{15F65F40-5AAB-4B10-994C-A7705D8A37C6}"/>
    <cellStyle name="Total 2 12 2" xfId="37054" xr:uid="{51E98050-ACEF-4947-82BD-C946E5E017D1}"/>
    <cellStyle name="Total 2 12 2 2" xfId="37055" xr:uid="{D023D36A-2B89-41F3-884A-DA46DDE79A46}"/>
    <cellStyle name="Total 2 12 2 2 2" xfId="37056" xr:uid="{3C58616A-89FE-430B-BED1-49412CD1F5FB}"/>
    <cellStyle name="Total 2 12 2 2 3" xfId="37057" xr:uid="{5E246B55-284E-4C23-A907-6F23080A5AB9}"/>
    <cellStyle name="Total 2 12 2 3" xfId="37058" xr:uid="{54F62AA0-BAF6-463F-AF29-3D8DAC2FA65B}"/>
    <cellStyle name="Total 2 12 2 3 2" xfId="37059" xr:uid="{A2266FCB-F15B-4C93-8E68-09BD562FC4BD}"/>
    <cellStyle name="Total 2 12 2 4" xfId="37060" xr:uid="{A727C2D1-56AC-40FE-B619-31C36878A61F}"/>
    <cellStyle name="Total 2 12 2 5" xfId="37061" xr:uid="{18D8C316-A217-46D4-B303-B5D4CDD25641}"/>
    <cellStyle name="Total 2 12 3" xfId="37062" xr:uid="{C6C947D1-3D43-4975-8AF7-51D1FBC4A0DE}"/>
    <cellStyle name="Total 2 12 3 2" xfId="37063" xr:uid="{7CE55DC0-2D81-49A7-87D4-D453C36555EA}"/>
    <cellStyle name="Total 2 12 3 3" xfId="37064" xr:uid="{D56EFFF3-E331-4634-B7D9-D5285F5CDA13}"/>
    <cellStyle name="Total 2 12 4" xfId="37065" xr:uid="{38FEF8EF-B4AA-422F-B862-084FBC44F658}"/>
    <cellStyle name="Total 2 12 4 2" xfId="37066" xr:uid="{763F59BC-4C3C-4426-8DDB-56DFC0ADBA78}"/>
    <cellStyle name="Total 2 12 4 3" xfId="37067" xr:uid="{5C473A77-89F6-4414-879C-2BDBB2687688}"/>
    <cellStyle name="Total 2 12 5" xfId="37068" xr:uid="{C74D2CDA-EEA5-467B-A4AC-E21E0A33C0EB}"/>
    <cellStyle name="Total 2 12 5 2" xfId="37069" xr:uid="{EDEA4421-995F-4399-BD7F-66FC2434F398}"/>
    <cellStyle name="Total 2 12 5 3" xfId="37070" xr:uid="{DB9B8CD5-7EFF-46E7-8DA1-D180C950ED6B}"/>
    <cellStyle name="Total 2 12 6" xfId="37071" xr:uid="{33783116-CBAD-4D76-BBB7-FE7240A3B49A}"/>
    <cellStyle name="Total 2 12 6 2" xfId="37072" xr:uid="{BDAB4217-0EAB-4AF6-ABEC-B596054EC40C}"/>
    <cellStyle name="Total 2 12 6 3" xfId="37073" xr:uid="{184497BA-C338-4153-A09F-59673C9F10C3}"/>
    <cellStyle name="Total 2 12 7" xfId="37074" xr:uid="{3193CD39-CEC4-4DC6-9AFF-426CE9872189}"/>
    <cellStyle name="Total 2 12 7 2" xfId="37075" xr:uid="{76AF67C4-53E9-4776-852D-40DA90DCA0C4}"/>
    <cellStyle name="Total 2 12 7 3" xfId="37076" xr:uid="{E00C5595-8DCE-4386-856D-F0501DCC2D44}"/>
    <cellStyle name="Total 2 12 8" xfId="37077" xr:uid="{16916A75-203F-4A26-B3BF-15E4E8E58C00}"/>
    <cellStyle name="Total 2 12 8 2" xfId="37078" xr:uid="{75589E95-1BE6-4A1F-8959-0CB6493E0FB4}"/>
    <cellStyle name="Total 2 12 8 3" xfId="37079" xr:uid="{7B470F09-58EC-4020-A2AA-BA314057460E}"/>
    <cellStyle name="Total 2 12 9" xfId="37080" xr:uid="{56C64CE0-3610-4C7D-99EA-DF7ACA42E01B}"/>
    <cellStyle name="Total 2 12 9 2" xfId="37081" xr:uid="{91650115-C0DA-466E-B432-3BE8DA13D291}"/>
    <cellStyle name="Total 2 12 9 3" xfId="37082" xr:uid="{B58CBF39-61EE-4853-AF9F-CCF93F48BA78}"/>
    <cellStyle name="Total 2 13" xfId="37083" xr:uid="{4AF40544-F4C3-4E3E-BF41-9E3390A1FC31}"/>
    <cellStyle name="Total 2 13 2" xfId="37084" xr:uid="{D981F799-43A7-4F2C-B813-67BEB84028FD}"/>
    <cellStyle name="Total 2 13 2 2" xfId="37085" xr:uid="{8A8698AC-BC6F-4E93-B7C2-F12F0A437B93}"/>
    <cellStyle name="Total 2 13 2 3" xfId="37086" xr:uid="{C726CF19-E403-4389-B76D-31897A3902B0}"/>
    <cellStyle name="Total 2 13 2 4" xfId="37087" xr:uid="{226875E8-E9C2-4532-9FA8-888B07234F64}"/>
    <cellStyle name="Total 2 13 3" xfId="37088" xr:uid="{30226C2E-C523-4177-BE64-BB0ECF908279}"/>
    <cellStyle name="Total 2 13 3 2" xfId="37089" xr:uid="{87EF5EC6-07AE-4E96-A1EE-966C319D2BF9}"/>
    <cellStyle name="Total 2 13 4" xfId="37090" xr:uid="{BE04E011-5432-4BA5-8A22-2C12CEBAAEC6}"/>
    <cellStyle name="Total 2 13 5" xfId="37091" xr:uid="{7B4FA9DA-7187-45FC-B087-C40A13E70D75}"/>
    <cellStyle name="Total 2 14" xfId="37092" xr:uid="{B7928A47-12C7-4044-A4C2-636D84FC566E}"/>
    <cellStyle name="Total 2 14 2" xfId="37093" xr:uid="{0DBD8F43-2BFD-4E63-90DA-37027D6E6AEA}"/>
    <cellStyle name="Total 2 14 2 2" xfId="37094" xr:uid="{F6A6AFED-5886-44BB-B607-24481DE66811}"/>
    <cellStyle name="Total 2 14 3" xfId="37095" xr:uid="{B42A6F68-4058-44AA-B7EF-AB461EF984D7}"/>
    <cellStyle name="Total 2 14 4" xfId="37096" xr:uid="{778DB21C-1663-44DB-AB93-1F84B270A453}"/>
    <cellStyle name="Total 2 15" xfId="37097" xr:uid="{A71AD5DE-E18D-4A6F-9A45-FC70CE27134E}"/>
    <cellStyle name="Total 2 15 2" xfId="37098" xr:uid="{D368B33E-E5A3-43BC-85DC-04271A130715}"/>
    <cellStyle name="Total 2 15 2 2" xfId="37099" xr:uid="{61F8C6A6-4BC2-4F63-AE3A-97B35D71F09E}"/>
    <cellStyle name="Total 2 15 2 3" xfId="37100" xr:uid="{BF6F71D9-34E7-48B5-91FF-951D597A6F4E}"/>
    <cellStyle name="Total 2 15 3" xfId="37101" xr:uid="{0745FFC6-E827-4646-81D0-1F8E25399CEE}"/>
    <cellStyle name="Total 2 15 4" xfId="37102" xr:uid="{DA551024-340F-4968-91F9-02E88109C922}"/>
    <cellStyle name="Total 2 15 5" xfId="37103" xr:uid="{5F5E9095-5C91-44CA-8118-3579ED0DE998}"/>
    <cellStyle name="Total 2 16" xfId="37104" xr:uid="{006538FD-D01B-4BF5-8511-1EF55B8B0C43}"/>
    <cellStyle name="Total 2 16 2" xfId="37105" xr:uid="{55EDCDAA-5CAB-4050-B1D4-C10F76BBD009}"/>
    <cellStyle name="Total 2 16 2 2" xfId="37106" xr:uid="{7C99C15E-37E5-4EB1-8708-D31EDE637802}"/>
    <cellStyle name="Total 2 16 2 3" xfId="37107" xr:uid="{ABCDD87E-000E-4241-8E37-E81ACC0B5452}"/>
    <cellStyle name="Total 2 16 3" xfId="37108" xr:uid="{0AB6694C-476F-4DBA-98DE-18E9765A6064}"/>
    <cellStyle name="Total 2 17" xfId="37109" xr:uid="{47813DB4-65D0-4E9D-9BA6-95574BC29B44}"/>
    <cellStyle name="Total 2 17 2" xfId="37110" xr:uid="{3732BDD8-1796-461F-B5D6-281585911357}"/>
    <cellStyle name="Total 2 17 2 2" xfId="37111" xr:uid="{B9A470B2-65AA-4094-9693-6F82D8D65EDD}"/>
    <cellStyle name="Total 2 17 3" xfId="37112" xr:uid="{29ACFE09-2106-48C0-8DB5-3B11B3E79216}"/>
    <cellStyle name="Total 2 18" xfId="37113" xr:uid="{CFEF9A3C-E840-4108-BB55-E177B2C772E1}"/>
    <cellStyle name="Total 2 18 2" xfId="37114" xr:uid="{246AEC6C-ECAF-49C0-B4FD-898FCCE698C2}"/>
    <cellStyle name="Total 2 18 3" xfId="37115" xr:uid="{05704EC0-C00B-4521-AC19-BF16F073AD9E}"/>
    <cellStyle name="Total 2 19" xfId="37116" xr:uid="{4449C4B7-F7D3-482B-B77C-36AEC4C1CFD3}"/>
    <cellStyle name="Total 2 19 2" xfId="37117" xr:uid="{0A4243BE-37D3-4367-BBEF-F8B623D849D4}"/>
    <cellStyle name="Total 2 19 3" xfId="37118" xr:uid="{A1C92658-71F9-4A8A-8F40-F9A680BB9825}"/>
    <cellStyle name="Total 2 2" xfId="37119" xr:uid="{F83EE024-A46A-430D-B941-D6F78889FB9C}"/>
    <cellStyle name="Total 2 2 10" xfId="37120" xr:uid="{8A0DDDAF-F31A-46E4-8AF7-C413E78F0B8A}"/>
    <cellStyle name="Total 2 2 10 2" xfId="37121" xr:uid="{C4F2CE32-AFD1-4E56-BB21-92C1898AA4E3}"/>
    <cellStyle name="Total 2 2 10 3" xfId="37122" xr:uid="{0F37196F-9292-49C2-BEF0-DE033D6FA3F5}"/>
    <cellStyle name="Total 2 2 11" xfId="37123" xr:uid="{864816D7-58A6-4ECE-A232-45AD4FA8D1AF}"/>
    <cellStyle name="Total 2 2 11 2" xfId="37124" xr:uid="{D6EBE827-A315-4E6A-97EA-90DCF334BB7F}"/>
    <cellStyle name="Total 2 2 12" xfId="37125" xr:uid="{849ABD70-BEC3-493A-884D-978F8ACB72F9}"/>
    <cellStyle name="Total 2 2 13" xfId="37126" xr:uid="{EDCBF4ED-F4E5-4E4C-810A-F9032F612B54}"/>
    <cellStyle name="Total 2 2 14" xfId="42577" xr:uid="{9D9D55FA-99DF-42E8-BCAB-AF2DAFABB724}"/>
    <cellStyle name="Total 2 2 2" xfId="37127" xr:uid="{6955D946-BE01-430F-B432-F42D0137A69B}"/>
    <cellStyle name="Total 2 2 2 10" xfId="37128" xr:uid="{779A654B-9092-4301-AC9D-D11FFBF734FA}"/>
    <cellStyle name="Total 2 2 2 10 2" xfId="37129" xr:uid="{F3EF130F-1FFD-4B84-A78A-483376C71638}"/>
    <cellStyle name="Total 2 2 2 11" xfId="37130" xr:uid="{C03A978C-78BE-43EE-AB3A-E78B67095225}"/>
    <cellStyle name="Total 2 2 2 12" xfId="42773" xr:uid="{0A432B8C-FAB2-456D-9E01-CB1F8C268A29}"/>
    <cellStyle name="Total 2 2 2 2" xfId="37131" xr:uid="{9736EA11-1D4B-48C0-B7C3-A088ECA5ADF0}"/>
    <cellStyle name="Total 2 2 2 2 2" xfId="37132" xr:uid="{BCE81ED3-FACF-46E8-A4EE-E05DFA7B327F}"/>
    <cellStyle name="Total 2 2 2 2 2 2" xfId="37133" xr:uid="{AC254371-4E32-46FA-99B5-9FCA3BD48E8E}"/>
    <cellStyle name="Total 2 2 2 2 2 3" xfId="37134" xr:uid="{7D8E6B2E-AE75-4DD0-AD50-3A505CB3D9EE}"/>
    <cellStyle name="Total 2 2 2 2 3" xfId="37135" xr:uid="{2B1B3D91-BB9E-4300-AFBE-4262E0947398}"/>
    <cellStyle name="Total 2 2 2 2 3 2" xfId="37136" xr:uid="{229E729A-EFE2-4476-AEA0-BB0AA7854568}"/>
    <cellStyle name="Total 2 2 2 2 4" xfId="37137" xr:uid="{D5DE1FAF-0C04-463A-A89B-78006DFAF708}"/>
    <cellStyle name="Total 2 2 2 2 5" xfId="37138" xr:uid="{04F9A86D-A319-4C3C-943C-DE0C9C26B199}"/>
    <cellStyle name="Total 2 2 2 3" xfId="37139" xr:uid="{164CF9E4-6421-4AFF-B356-C37C4630D369}"/>
    <cellStyle name="Total 2 2 2 3 2" xfId="37140" xr:uid="{A00C6B96-E17B-43E2-A63A-36FB34BEB82B}"/>
    <cellStyle name="Total 2 2 2 3 3" xfId="37141" xr:uid="{0D46C1CC-481C-4A4D-8F28-34C88819E91F}"/>
    <cellStyle name="Total 2 2 2 4" xfId="37142" xr:uid="{388CEE87-136B-416B-9761-7DA99F31E3CA}"/>
    <cellStyle name="Total 2 2 2 4 2" xfId="37143" xr:uid="{CFD0A570-C799-4F1B-82B4-28AE172611C5}"/>
    <cellStyle name="Total 2 2 2 4 3" xfId="37144" xr:uid="{C2FD859B-E02A-4CF7-B47B-98D5668DFE18}"/>
    <cellStyle name="Total 2 2 2 5" xfId="37145" xr:uid="{6C1E29B1-CA0D-426E-B868-5A3EF6226555}"/>
    <cellStyle name="Total 2 2 2 5 2" xfId="37146" xr:uid="{561CB119-C628-4008-840E-E8954AEF86EB}"/>
    <cellStyle name="Total 2 2 2 5 3" xfId="37147" xr:uid="{03A14CBB-4B9A-41E7-8556-BB0F9A0EF15E}"/>
    <cellStyle name="Total 2 2 2 6" xfId="37148" xr:uid="{50D5F02B-B8A7-46AB-AD87-172FBFFB7B86}"/>
    <cellStyle name="Total 2 2 2 6 2" xfId="37149" xr:uid="{03EA729F-E8C0-4D54-9177-F317B53E1A34}"/>
    <cellStyle name="Total 2 2 2 6 3" xfId="37150" xr:uid="{0BB51A14-336E-4300-88F1-88EFCFE62F8E}"/>
    <cellStyle name="Total 2 2 2 7" xfId="37151" xr:uid="{051992E2-E663-4E2F-A214-2EB9F840ACDB}"/>
    <cellStyle name="Total 2 2 2 7 2" xfId="37152" xr:uid="{E81DC4E8-69D0-4CFF-9010-CA37739E8F09}"/>
    <cellStyle name="Total 2 2 2 7 3" xfId="37153" xr:uid="{8EA511CA-C89E-47E4-9808-F883B5D1CA0D}"/>
    <cellStyle name="Total 2 2 2 8" xfId="37154" xr:uid="{FCA8D986-06D7-42B2-BDAE-042CE3EBAB2D}"/>
    <cellStyle name="Total 2 2 2 8 2" xfId="37155" xr:uid="{AEA1C25E-1967-4240-BB8E-EF0BB7B7AF44}"/>
    <cellStyle name="Total 2 2 2 8 3" xfId="37156" xr:uid="{30CE911B-2051-49A0-8966-8654F4786CCD}"/>
    <cellStyle name="Total 2 2 2 9" xfId="37157" xr:uid="{412E34AE-9065-4CFE-A2E8-80DDC4153BF3}"/>
    <cellStyle name="Total 2 2 2 9 2" xfId="37158" xr:uid="{858EB04D-2D36-44F9-B5C1-C53B9E082183}"/>
    <cellStyle name="Total 2 2 2 9 3" xfId="37159" xr:uid="{1C96AF09-9814-41A6-BCCB-386C86122D7D}"/>
    <cellStyle name="Total 2 2 3" xfId="37160" xr:uid="{76B27C9B-1795-44E2-B341-722750C3BA48}"/>
    <cellStyle name="Total 2 2 3 2" xfId="37161" xr:uid="{2DCE19C2-7049-4D2D-B66D-817C4E2720AC}"/>
    <cellStyle name="Total 2 2 3 2 2" xfId="37162" xr:uid="{A2BD7A12-4559-4362-85D5-79A5FDACAAB5}"/>
    <cellStyle name="Total 2 2 3 2 3" xfId="37163" xr:uid="{208921A2-21A8-4695-9C33-2CA6C64BA9E3}"/>
    <cellStyle name="Total 2 2 3 2 4" xfId="37164" xr:uid="{959AD351-86F2-42D1-9330-871F9C0ED679}"/>
    <cellStyle name="Total 2 2 3 3" xfId="37165" xr:uid="{ED875EA5-6558-421D-882D-0D393EB3D8D6}"/>
    <cellStyle name="Total 2 2 3 3 2" xfId="37166" xr:uid="{55124BC7-84EB-4137-A744-3B06FE9C1EEF}"/>
    <cellStyle name="Total 2 2 3 4" xfId="37167" xr:uid="{9BCF1D19-51CB-4AF5-BF84-B29228643DB8}"/>
    <cellStyle name="Total 2 2 3 5" xfId="37168" xr:uid="{CEF49B35-F5AA-44EB-8D1E-81A265481969}"/>
    <cellStyle name="Total 2 2 4" xfId="37169" xr:uid="{2558A65A-CD59-4916-84FC-DB12EC51B443}"/>
    <cellStyle name="Total 2 2 4 2" xfId="37170" xr:uid="{6C9177D3-D11D-4F85-B9D9-37D060EEE79D}"/>
    <cellStyle name="Total 2 2 4 2 2" xfId="37171" xr:uid="{B8868C27-2F9D-4153-B636-41DB1C77D517}"/>
    <cellStyle name="Total 2 2 4 2 2 2" xfId="37172" xr:uid="{ECC15DC2-0F8F-4108-BFDB-2FC21EEDC724}"/>
    <cellStyle name="Total 2 2 4 2 3" xfId="37173" xr:uid="{CE6545AC-B5E8-4DB6-93D4-59320C6C86F7}"/>
    <cellStyle name="Total 2 2 4 2 3 2" xfId="37174" xr:uid="{D601B42A-4DDC-4BC9-A667-90CD4D52BBEC}"/>
    <cellStyle name="Total 2 2 4 2 4" xfId="37175" xr:uid="{341E61DF-F961-47C5-BA97-D443C17F2A8D}"/>
    <cellStyle name="Total 2 2 4 2 5" xfId="37176" xr:uid="{68CBFC47-1C2B-4176-8A38-05312164100B}"/>
    <cellStyle name="Total 2 2 4 2 6" xfId="37177" xr:uid="{DCA12F9B-9171-44D8-B2A6-96DA08651278}"/>
    <cellStyle name="Total 2 2 4 3" xfId="37178" xr:uid="{40BB8501-9463-42BE-A566-6D209F8C6A09}"/>
    <cellStyle name="Total 2 2 4 3 2" xfId="37179" xr:uid="{1CB29AD1-2765-4779-98EB-1210BEFAD934}"/>
    <cellStyle name="Total 2 2 4 4" xfId="37180" xr:uid="{9A898189-C9F5-4C88-BECC-309758776F49}"/>
    <cellStyle name="Total 2 2 4 4 2" xfId="37181" xr:uid="{6290CBDB-78AB-4989-9940-CF2160C3FD40}"/>
    <cellStyle name="Total 2 2 4 5" xfId="37182" xr:uid="{9A8BBA81-5D84-4013-8ECB-12F161B042E2}"/>
    <cellStyle name="Total 2 2 4 5 2" xfId="37183" xr:uid="{5851927A-AA12-45C0-BF3C-AF14DF1D4AF3}"/>
    <cellStyle name="Total 2 2 4 6" xfId="37184" xr:uid="{35B5F7D6-0608-4C49-9782-BB2BC440F58D}"/>
    <cellStyle name="Total 2 2 4 7" xfId="37185" xr:uid="{6E9348F8-5B97-4A15-82AC-35A82BB5C7E5}"/>
    <cellStyle name="Total 2 2 4 8" xfId="37186" xr:uid="{C9911796-A189-4FEC-8060-E7D597EF800C}"/>
    <cellStyle name="Total 2 2 4 9" xfId="37187" xr:uid="{5B4A2661-6A56-4D1B-9298-7EB40FA04E23}"/>
    <cellStyle name="Total 2 2 5" xfId="37188" xr:uid="{FE79DCE5-3916-4B26-9B78-280D58AC3C0F}"/>
    <cellStyle name="Total 2 2 5 2" xfId="37189" xr:uid="{0C05140C-E871-4090-9B25-4F81212204B4}"/>
    <cellStyle name="Total 2 2 5 2 2" xfId="37190" xr:uid="{BC29BBCE-7DCB-4F7A-BAEA-BE725C2FD333}"/>
    <cellStyle name="Total 2 2 5 2 3" xfId="37191" xr:uid="{15690050-595D-4B79-990C-241F2122C728}"/>
    <cellStyle name="Total 2 2 5 3" xfId="37192" xr:uid="{11C5ACA9-F963-4F1D-A317-315A31615CA1}"/>
    <cellStyle name="Total 2 2 5 4" xfId="37193" xr:uid="{0A18241C-510C-4560-A52A-84C547A9247A}"/>
    <cellStyle name="Total 2 2 5 5" xfId="37194" xr:uid="{8E594ED0-A5E0-4C74-BF9D-B75BDD79D60F}"/>
    <cellStyle name="Total 2 2 6" xfId="37195" xr:uid="{E778B777-AE78-44AC-949D-D88B2101BAEF}"/>
    <cellStyle name="Total 2 2 6 2" xfId="37196" xr:uid="{628C6B58-2BB0-44FC-A77C-4A3E42C4F41D}"/>
    <cellStyle name="Total 2 2 6 2 2" xfId="37197" xr:uid="{A9840265-0448-4E02-919B-303F4A7B2410}"/>
    <cellStyle name="Total 2 2 6 2 3" xfId="37198" xr:uid="{5EEE912F-398D-4A49-9FA0-344304213925}"/>
    <cellStyle name="Total 2 2 6 3" xfId="37199" xr:uid="{93E868B3-3DE8-40F3-85D9-6893FAE89FC7}"/>
    <cellStyle name="Total 2 2 6 4" xfId="37200" xr:uid="{CEBF3B27-E9DE-47BF-A4E4-A7737E8B498F}"/>
    <cellStyle name="Total 2 2 7" xfId="37201" xr:uid="{437F750C-2F65-4568-A316-9C529492F732}"/>
    <cellStyle name="Total 2 2 7 2" xfId="37202" xr:uid="{98CA3D09-8BAA-45FF-B841-BBFD0C483BAB}"/>
    <cellStyle name="Total 2 2 7 3" xfId="37203" xr:uid="{F42421C4-347A-4F60-88AE-A0741DFD99FE}"/>
    <cellStyle name="Total 2 2 8" xfId="37204" xr:uid="{D2D9E49C-7C2F-4B40-8540-CD5B987DEF78}"/>
    <cellStyle name="Total 2 2 8 2" xfId="37205" xr:uid="{39D960BB-E2B7-451F-A854-CF57338F1ADF}"/>
    <cellStyle name="Total 2 2 8 3" xfId="37206" xr:uid="{E26F6521-84C2-4861-A873-9F37F903D388}"/>
    <cellStyle name="Total 2 2 9" xfId="37207" xr:uid="{F2A8396C-8F96-44B9-81D0-1977E25BC245}"/>
    <cellStyle name="Total 2 2 9 2" xfId="37208" xr:uid="{4655A893-0AAF-4B58-8DD2-BEB5CD99F38D}"/>
    <cellStyle name="Total 2 2 9 3" xfId="37209" xr:uid="{00C0CDBC-F464-4DEC-8097-DE3C0C53EEE1}"/>
    <cellStyle name="Total 2 20" xfId="37210" xr:uid="{D60BCC91-D334-40E9-8348-6F5B4AB9B978}"/>
    <cellStyle name="Total 2 20 2" xfId="37211" xr:uid="{09FC298C-3457-4893-95A8-4DA27E67B1CB}"/>
    <cellStyle name="Total 2 20 3" xfId="37212" xr:uid="{E397163A-04F6-406B-9F62-81EF450966C3}"/>
    <cellStyle name="Total 2 21" xfId="37213" xr:uid="{A4BCDDE6-1417-48B5-90D0-ACC6BB57AFF2}"/>
    <cellStyle name="Total 2 21 2" xfId="37214" xr:uid="{1F3B40BB-B8F5-4D5D-B720-50B96522258B}"/>
    <cellStyle name="Total 2 22" xfId="37215" xr:uid="{5EE1E68E-D3A3-4410-B944-58E5A473EF8B}"/>
    <cellStyle name="Total 2 23" xfId="42285" xr:uid="{56E0E4B1-EB03-4712-8F8D-D3163AD18340}"/>
    <cellStyle name="Total 2 3" xfId="37216" xr:uid="{3735FBC3-142E-4F9F-B466-40772FEA6CF7}"/>
    <cellStyle name="Total 2 3 10" xfId="37217" xr:uid="{73DD5E5E-3057-4870-8C73-6B220B966A92}"/>
    <cellStyle name="Total 2 3 10 2" xfId="37218" xr:uid="{0AE5A292-B4A6-435E-B672-9527380762CD}"/>
    <cellStyle name="Total 2 3 10 3" xfId="37219" xr:uid="{6888888E-08B1-455F-AAD1-79E2BA5C965F}"/>
    <cellStyle name="Total 2 3 11" xfId="37220" xr:uid="{D4079B3A-EDE3-473F-A5FD-1F03E87A2A05}"/>
    <cellStyle name="Total 2 3 11 2" xfId="37221" xr:uid="{7DB117DF-83F7-4B3C-B82D-A0248CDD21CA}"/>
    <cellStyle name="Total 2 3 12" xfId="37222" xr:uid="{8C86EACB-8B67-475C-82FB-30D0AE2C7270}"/>
    <cellStyle name="Total 2 3 13" xfId="37223" xr:uid="{0BD63DCD-854C-4C8A-86CA-FF0FC4284184}"/>
    <cellStyle name="Total 2 3 14" xfId="42633" xr:uid="{D5022D89-09FF-4488-A5B6-FC2CDEE4FCBD}"/>
    <cellStyle name="Total 2 3 2" xfId="37224" xr:uid="{5DA66C07-3E4E-434D-975D-F9C94F3B20C3}"/>
    <cellStyle name="Total 2 3 2 10" xfId="37225" xr:uid="{EB7C948D-6926-4496-9905-6162658274E0}"/>
    <cellStyle name="Total 2 3 2 10 2" xfId="37226" xr:uid="{1E513274-7DB7-40A7-BF95-B985C043EA3F}"/>
    <cellStyle name="Total 2 3 2 11" xfId="37227" xr:uid="{BC3DA7EE-CAF5-4394-AAA0-2CB44F754385}"/>
    <cellStyle name="Total 2 3 2 12" xfId="42831" xr:uid="{911DCB92-927A-4E4C-9939-01513DE49473}"/>
    <cellStyle name="Total 2 3 2 2" xfId="37228" xr:uid="{74E5A464-BF24-4C3B-AC0C-7798367F46EB}"/>
    <cellStyle name="Total 2 3 2 2 2" xfId="37229" xr:uid="{06852CC0-E291-4D5E-A461-1AB89EFF166A}"/>
    <cellStyle name="Total 2 3 2 2 2 2" xfId="37230" xr:uid="{D2C5D8D9-DD2C-438C-AC56-80FEF9079B8B}"/>
    <cellStyle name="Total 2 3 2 2 2 3" xfId="37231" xr:uid="{9207F0AF-A178-4E99-8B3A-DC59804838B4}"/>
    <cellStyle name="Total 2 3 2 2 3" xfId="37232" xr:uid="{192D8943-E2EA-4A01-8A17-D092C686FE98}"/>
    <cellStyle name="Total 2 3 2 2 3 2" xfId="37233" xr:uid="{270A355A-E8B0-4798-9DA5-2FE339D6D5FD}"/>
    <cellStyle name="Total 2 3 2 2 4" xfId="37234" xr:uid="{2BDF63AA-DB29-4018-8916-2F716282A558}"/>
    <cellStyle name="Total 2 3 2 2 5" xfId="37235" xr:uid="{7B2C7F50-D636-48CD-9144-4948B17745D9}"/>
    <cellStyle name="Total 2 3 2 3" xfId="37236" xr:uid="{7DB7591B-7E57-46F1-B3F6-E846ADD7B18C}"/>
    <cellStyle name="Total 2 3 2 3 2" xfId="37237" xr:uid="{DB9BBA56-CE4E-4B18-8288-6601CDD2CC27}"/>
    <cellStyle name="Total 2 3 2 3 3" xfId="37238" xr:uid="{B1342AF7-5771-4677-8876-C56BF561C2D4}"/>
    <cellStyle name="Total 2 3 2 4" xfId="37239" xr:uid="{84C57357-BFC6-43EC-B79A-E8628E19E773}"/>
    <cellStyle name="Total 2 3 2 4 2" xfId="37240" xr:uid="{ACF51228-E0FB-48B9-BFE9-1926348C7015}"/>
    <cellStyle name="Total 2 3 2 4 3" xfId="37241" xr:uid="{3836D291-B307-40AA-B5DE-B881C84DAE2D}"/>
    <cellStyle name="Total 2 3 2 5" xfId="37242" xr:uid="{D2EBDD1B-6079-4978-8E48-992BF10F2A8D}"/>
    <cellStyle name="Total 2 3 2 5 2" xfId="37243" xr:uid="{1817FE0F-FFEC-44D8-8E7B-1A8058340C76}"/>
    <cellStyle name="Total 2 3 2 5 3" xfId="37244" xr:uid="{677CA1D8-09F8-426B-BA48-DA7DFAD0A891}"/>
    <cellStyle name="Total 2 3 2 6" xfId="37245" xr:uid="{9756D35E-0A26-4B2C-93B3-D36683A94268}"/>
    <cellStyle name="Total 2 3 2 6 2" xfId="37246" xr:uid="{CE97EC51-92E0-43EE-A8AD-5691E89A15B1}"/>
    <cellStyle name="Total 2 3 2 6 3" xfId="37247" xr:uid="{36E033E0-F0F5-42FB-8049-39A12D79675E}"/>
    <cellStyle name="Total 2 3 2 7" xfId="37248" xr:uid="{134A67E3-1E27-4385-A564-94A6CB38EBDB}"/>
    <cellStyle name="Total 2 3 2 7 2" xfId="37249" xr:uid="{ED591E8D-7A4E-4B0F-85FC-E7D5DA471D04}"/>
    <cellStyle name="Total 2 3 2 7 3" xfId="37250" xr:uid="{BBA1C12C-7894-4AAE-B45A-4C0B03323D63}"/>
    <cellStyle name="Total 2 3 2 8" xfId="37251" xr:uid="{A82A2D4B-9597-401D-AE34-E695967F63CE}"/>
    <cellStyle name="Total 2 3 2 8 2" xfId="37252" xr:uid="{6B2E48E6-ACD8-4A92-A59D-07AB3B005D56}"/>
    <cellStyle name="Total 2 3 2 8 3" xfId="37253" xr:uid="{074EDD24-4034-48DE-89CA-EC025B4C1F87}"/>
    <cellStyle name="Total 2 3 2 9" xfId="37254" xr:uid="{1E339C9A-5770-4868-9BF7-D9149CE53FBE}"/>
    <cellStyle name="Total 2 3 2 9 2" xfId="37255" xr:uid="{6CCE2699-D479-4863-890C-3847E7380D0B}"/>
    <cellStyle name="Total 2 3 2 9 3" xfId="37256" xr:uid="{13D3B017-A3E4-4DE1-8F23-A3F869A54050}"/>
    <cellStyle name="Total 2 3 3" xfId="37257" xr:uid="{0781F827-79C7-43B0-B13B-30312E2D5D84}"/>
    <cellStyle name="Total 2 3 3 2" xfId="37258" xr:uid="{965D8280-19C0-43F3-AC04-E1ED0C532556}"/>
    <cellStyle name="Total 2 3 3 2 2" xfId="37259" xr:uid="{0BE04C3A-4325-40F7-A0CD-D2E5D2AD26FE}"/>
    <cellStyle name="Total 2 3 3 2 3" xfId="37260" xr:uid="{5F410AC1-383F-4CBF-BFBA-CD7D7A5B362D}"/>
    <cellStyle name="Total 2 3 3 2 4" xfId="37261" xr:uid="{72482A55-3DA2-4D9A-B27C-090106794B16}"/>
    <cellStyle name="Total 2 3 3 3" xfId="37262" xr:uid="{3CA6F543-80C5-4720-BF46-629991D8189C}"/>
    <cellStyle name="Total 2 3 3 3 2" xfId="37263" xr:uid="{956629F8-81EE-4951-94CD-C7FE83D55060}"/>
    <cellStyle name="Total 2 3 3 4" xfId="37264" xr:uid="{7267B014-701D-4FF1-A66D-F2FE2359E3EA}"/>
    <cellStyle name="Total 2 3 3 5" xfId="37265" xr:uid="{F8FAB124-4B31-499D-B20F-F2968719835C}"/>
    <cellStyle name="Total 2 3 4" xfId="37266" xr:uid="{44588948-3C12-40D8-A486-1C0EE620314A}"/>
    <cellStyle name="Total 2 3 4 2" xfId="37267" xr:uid="{7CDCC759-E801-4E7C-927F-799D6C735191}"/>
    <cellStyle name="Total 2 3 4 2 2" xfId="37268" xr:uid="{892B9094-55CB-4005-A40D-6F7F57D3E9F9}"/>
    <cellStyle name="Total 2 3 4 2 2 2" xfId="37269" xr:uid="{A2A865B7-1145-498F-869A-C857502BF7FC}"/>
    <cellStyle name="Total 2 3 4 2 3" xfId="37270" xr:uid="{BA0701BF-71CE-493E-BFFB-C1E0329931C6}"/>
    <cellStyle name="Total 2 3 4 2 3 2" xfId="37271" xr:uid="{0EF5615F-BF1E-47BC-B74F-1E044238FD3D}"/>
    <cellStyle name="Total 2 3 4 2 4" xfId="37272" xr:uid="{5073EF44-965D-43CC-9FE6-0D73BEA9D2C8}"/>
    <cellStyle name="Total 2 3 4 2 5" xfId="37273" xr:uid="{92A77060-7230-409B-A313-70FC00435332}"/>
    <cellStyle name="Total 2 3 4 2 6" xfId="37274" xr:uid="{AB07DA44-B87E-4B16-9CB0-7401737C25E2}"/>
    <cellStyle name="Total 2 3 4 3" xfId="37275" xr:uid="{F6050D20-E443-4EDD-971E-0B702F79B14B}"/>
    <cellStyle name="Total 2 3 4 3 2" xfId="37276" xr:uid="{58BE1DA6-6FCE-4084-A98B-F98EF49B0619}"/>
    <cellStyle name="Total 2 3 4 4" xfId="37277" xr:uid="{2A185578-6401-41B6-8CF2-B4CF04207D01}"/>
    <cellStyle name="Total 2 3 4 4 2" xfId="37278" xr:uid="{BA6B69F6-AC0F-4556-A6D2-D91B808233F8}"/>
    <cellStyle name="Total 2 3 4 5" xfId="37279" xr:uid="{718E6907-1734-4D6D-B5DA-1EE8F8AD58DD}"/>
    <cellStyle name="Total 2 3 4 5 2" xfId="37280" xr:uid="{AFA6688A-0859-4E8D-8D2F-637BBF6A3477}"/>
    <cellStyle name="Total 2 3 4 6" xfId="37281" xr:uid="{9CE2FE5B-A7D6-4DB9-A9CA-C3C9CF1ED705}"/>
    <cellStyle name="Total 2 3 4 7" xfId="37282" xr:uid="{0ECD6AD3-F087-49CE-9891-5E09685A3F53}"/>
    <cellStyle name="Total 2 3 4 8" xfId="37283" xr:uid="{EC3DBD4E-4270-4518-B800-6A6FD4FC941F}"/>
    <cellStyle name="Total 2 3 4 9" xfId="37284" xr:uid="{8173E7A4-F785-427A-9811-26353E5ACFFD}"/>
    <cellStyle name="Total 2 3 5" xfId="37285" xr:uid="{1C6793A7-FFE9-494B-B600-F085D1103848}"/>
    <cellStyle name="Total 2 3 5 2" xfId="37286" xr:uid="{2FFF7B0B-22B6-4930-BB63-FEE47414A2D7}"/>
    <cellStyle name="Total 2 3 5 2 2" xfId="37287" xr:uid="{94CCCF92-E1CF-4851-965B-E54C55347D62}"/>
    <cellStyle name="Total 2 3 5 2 3" xfId="37288" xr:uid="{3A46FA3B-1FBC-4D46-9896-DA195455F57F}"/>
    <cellStyle name="Total 2 3 5 3" xfId="37289" xr:uid="{47E727BA-891B-47D0-BFE3-58151E437550}"/>
    <cellStyle name="Total 2 3 5 4" xfId="37290" xr:uid="{242F8366-D397-4A96-96AE-EFC1A4BC5528}"/>
    <cellStyle name="Total 2 3 5 5" xfId="37291" xr:uid="{2AB42422-5461-4763-9117-A69B4F3A6B8A}"/>
    <cellStyle name="Total 2 3 6" xfId="37292" xr:uid="{F770EDBD-5AD0-4BCB-8F68-6678EA0845F6}"/>
    <cellStyle name="Total 2 3 6 2" xfId="37293" xr:uid="{D35634E6-7337-42B1-BF00-5A59A34F18DC}"/>
    <cellStyle name="Total 2 3 6 2 2" xfId="37294" xr:uid="{A132DE3B-0249-406E-9EC5-AE6755D185FC}"/>
    <cellStyle name="Total 2 3 6 2 3" xfId="37295" xr:uid="{03AB8472-6055-4FB9-BB6A-436B6B7792DD}"/>
    <cellStyle name="Total 2 3 6 3" xfId="37296" xr:uid="{590391CE-A11F-4164-B58F-6D9A48C45BC2}"/>
    <cellStyle name="Total 2 3 6 4" xfId="37297" xr:uid="{170139E7-CFC0-4E25-B4BA-52A7EA7E4864}"/>
    <cellStyle name="Total 2 3 7" xfId="37298" xr:uid="{B1AAEABA-120B-4A96-98B1-7334805936D1}"/>
    <cellStyle name="Total 2 3 7 2" xfId="37299" xr:uid="{AEF13F58-EA7A-4651-A247-5F304F561295}"/>
    <cellStyle name="Total 2 3 7 3" xfId="37300" xr:uid="{7DFBB604-3744-49C2-B6C6-840F52306470}"/>
    <cellStyle name="Total 2 3 8" xfId="37301" xr:uid="{0D2EB8BC-3109-4947-8276-808531FF84F8}"/>
    <cellStyle name="Total 2 3 8 2" xfId="37302" xr:uid="{4E678336-8F50-48B8-9273-EE8B45B20449}"/>
    <cellStyle name="Total 2 3 8 3" xfId="37303" xr:uid="{A47CC245-7F4F-4D98-A0FD-3EED6A220888}"/>
    <cellStyle name="Total 2 3 9" xfId="37304" xr:uid="{D2EBAEB5-E2A4-46CA-9A54-ADE9A9F7E941}"/>
    <cellStyle name="Total 2 3 9 2" xfId="37305" xr:uid="{EADFD3FF-843F-4D38-AB33-83829DEB0068}"/>
    <cellStyle name="Total 2 3 9 3" xfId="37306" xr:uid="{C7071796-FD99-4C0A-8C2B-571A5ECC7C1E}"/>
    <cellStyle name="Total 2 4" xfId="37307" xr:uid="{CFDC50F1-E823-4B38-AFBC-EDD8544E65AA}"/>
    <cellStyle name="Total 2 4 10" xfId="37308" xr:uid="{6E2E9D72-87A0-4B04-BA4F-8959F01EC3BD}"/>
    <cellStyle name="Total 2 4 10 2" xfId="37309" xr:uid="{EB6AA2B1-6737-4BC0-84A1-F37C7C7DD52A}"/>
    <cellStyle name="Total 2 4 10 3" xfId="37310" xr:uid="{71CF9556-079F-4524-B74D-8157A73FD38C}"/>
    <cellStyle name="Total 2 4 11" xfId="37311" xr:uid="{25A02FB6-F0DA-40B7-A180-AFA5A3DB09AE}"/>
    <cellStyle name="Total 2 4 11 2" xfId="37312" xr:uid="{4DD226A0-C359-49DC-863F-CAC7E590A504}"/>
    <cellStyle name="Total 2 4 12" xfId="37313" xr:uid="{70B4ED1C-BB6E-4263-B825-CE42B9E56ACA}"/>
    <cellStyle name="Total 2 4 13" xfId="37314" xr:uid="{0A6A3BC3-AFF2-47A4-ACEA-A69DDC8CA154}"/>
    <cellStyle name="Total 2 4 14" xfId="42532" xr:uid="{25B83D10-01D6-4070-B81C-558C32FD6310}"/>
    <cellStyle name="Total 2 4 2" xfId="37315" xr:uid="{C1272E60-495A-4898-B53C-227EC8B5FC84}"/>
    <cellStyle name="Total 2 4 2 10" xfId="37316" xr:uid="{80B3EF54-2991-4CAD-800A-3F28865C4B31}"/>
    <cellStyle name="Total 2 4 2 10 2" xfId="37317" xr:uid="{E1DEDF83-15C9-4AD2-88A5-94F2840E48E2}"/>
    <cellStyle name="Total 2 4 2 11" xfId="37318" xr:uid="{405FABEC-F408-413C-A859-90DAFA597575}"/>
    <cellStyle name="Total 2 4 2 12" xfId="42723" xr:uid="{F6F99BDB-3E4E-420B-A115-822DD52CDE80}"/>
    <cellStyle name="Total 2 4 2 2" xfId="37319" xr:uid="{0174D313-1B8F-4F90-B2F6-7CB375DD46DD}"/>
    <cellStyle name="Total 2 4 2 2 2" xfId="37320" xr:uid="{25515916-061B-497A-BA0F-2578E61B019B}"/>
    <cellStyle name="Total 2 4 2 2 2 2" xfId="37321" xr:uid="{16354508-E639-4495-9BF7-0F4358007740}"/>
    <cellStyle name="Total 2 4 2 2 2 3" xfId="37322" xr:uid="{13B9BFA3-ACDB-44B9-A7C7-25F156FBFF64}"/>
    <cellStyle name="Total 2 4 2 2 3" xfId="37323" xr:uid="{67964DC0-0E0A-4478-AD66-2B0ED9C6EDDF}"/>
    <cellStyle name="Total 2 4 2 2 3 2" xfId="37324" xr:uid="{5751039B-7375-4A9D-A7F4-A6E7600392FD}"/>
    <cellStyle name="Total 2 4 2 2 4" xfId="37325" xr:uid="{FFB8EA9A-DC23-4760-8065-24C04434B9BC}"/>
    <cellStyle name="Total 2 4 2 2 5" xfId="37326" xr:uid="{C1FB020B-EB15-4EEE-87E7-9CB5F746D5B3}"/>
    <cellStyle name="Total 2 4 2 3" xfId="37327" xr:uid="{208A3A53-CDF0-4D98-A886-CF67E2652923}"/>
    <cellStyle name="Total 2 4 2 3 2" xfId="37328" xr:uid="{20AB618D-9311-4BF7-A07E-44D804932BAF}"/>
    <cellStyle name="Total 2 4 2 3 3" xfId="37329" xr:uid="{35FD7A0C-3715-40C7-A030-98A3B6B06B82}"/>
    <cellStyle name="Total 2 4 2 4" xfId="37330" xr:uid="{D10A97B4-DDB1-4808-9041-438700791E22}"/>
    <cellStyle name="Total 2 4 2 4 2" xfId="37331" xr:uid="{411D6B71-2FF3-43AB-B755-6CC87931F9AA}"/>
    <cellStyle name="Total 2 4 2 4 3" xfId="37332" xr:uid="{9F5C3FCD-5E40-4159-B3A2-6AF3FB99627E}"/>
    <cellStyle name="Total 2 4 2 5" xfId="37333" xr:uid="{A2F37F83-115D-43A8-ADB4-4801130DE3F6}"/>
    <cellStyle name="Total 2 4 2 5 2" xfId="37334" xr:uid="{75F7DC32-8ACA-429C-A09E-D4B0CB1C1A87}"/>
    <cellStyle name="Total 2 4 2 5 3" xfId="37335" xr:uid="{3083A671-B483-4796-A940-4565EDE96571}"/>
    <cellStyle name="Total 2 4 2 6" xfId="37336" xr:uid="{861AB00A-C295-4A93-B594-5EB02B0B2610}"/>
    <cellStyle name="Total 2 4 2 6 2" xfId="37337" xr:uid="{D2EE0242-5DDA-428E-8BE9-BA000AC01E8F}"/>
    <cellStyle name="Total 2 4 2 6 3" xfId="37338" xr:uid="{B00B1523-1431-414B-A3A5-488A80AB76F0}"/>
    <cellStyle name="Total 2 4 2 7" xfId="37339" xr:uid="{631856C8-6D04-40DF-887C-726295411632}"/>
    <cellStyle name="Total 2 4 2 7 2" xfId="37340" xr:uid="{E71C9116-C1E2-43E5-A695-D48F4F547240}"/>
    <cellStyle name="Total 2 4 2 7 3" xfId="37341" xr:uid="{EB4E9CFD-EAD2-405A-A097-5177F2C36574}"/>
    <cellStyle name="Total 2 4 2 8" xfId="37342" xr:uid="{3065CF26-442F-40C7-AD82-1DF20BE4FC21}"/>
    <cellStyle name="Total 2 4 2 8 2" xfId="37343" xr:uid="{B5EE2ADD-B462-4E98-9D11-0A07C8E27FDC}"/>
    <cellStyle name="Total 2 4 2 8 3" xfId="37344" xr:uid="{3AB46237-6348-46F2-9CB0-69820F5AD91E}"/>
    <cellStyle name="Total 2 4 2 9" xfId="37345" xr:uid="{F707BD6D-4CD5-4C31-9B3C-47FFD46B13B3}"/>
    <cellStyle name="Total 2 4 2 9 2" xfId="37346" xr:uid="{7E09CED7-7990-4812-9E5C-BEB1868BD022}"/>
    <cellStyle name="Total 2 4 2 9 3" xfId="37347" xr:uid="{3F9B6B52-16AC-414F-9CAC-018464DBEBC1}"/>
    <cellStyle name="Total 2 4 3" xfId="37348" xr:uid="{F3656981-B3C2-4BDB-8AFC-19505B1F5B62}"/>
    <cellStyle name="Total 2 4 3 2" xfId="37349" xr:uid="{2C2FE9EB-A0DA-4EC3-BF47-EDD332509F42}"/>
    <cellStyle name="Total 2 4 3 2 2" xfId="37350" xr:uid="{DB482E72-3502-4F13-BCDD-887ADFD14DB9}"/>
    <cellStyle name="Total 2 4 3 2 3" xfId="37351" xr:uid="{08172484-C0AB-4F66-823A-65E31E9A15F9}"/>
    <cellStyle name="Total 2 4 3 2 4" xfId="37352" xr:uid="{36995918-1FAD-4553-A571-84A6460D2EAE}"/>
    <cellStyle name="Total 2 4 3 3" xfId="37353" xr:uid="{17277280-64A4-4DA4-BA3E-1E32D63F9FAE}"/>
    <cellStyle name="Total 2 4 3 3 2" xfId="37354" xr:uid="{F126F0FB-232F-4208-984E-BA5D50C35A02}"/>
    <cellStyle name="Total 2 4 3 4" xfId="37355" xr:uid="{D75E1497-DB1C-4C04-A2C7-B3181BB1F835}"/>
    <cellStyle name="Total 2 4 3 5" xfId="37356" xr:uid="{918A3DA8-B712-4ACE-8A24-260BFF30DE91}"/>
    <cellStyle name="Total 2 4 4" xfId="37357" xr:uid="{94E79220-9B49-4BFF-B777-AF8AE92FC5B5}"/>
    <cellStyle name="Total 2 4 4 2" xfId="37358" xr:uid="{DCBE6EDB-6A10-4D9D-84AC-7AF5166EF0F5}"/>
    <cellStyle name="Total 2 4 4 2 2" xfId="37359" xr:uid="{216BB3B4-4F2F-4D54-96D4-8935330F85D7}"/>
    <cellStyle name="Total 2 4 4 2 2 2" xfId="37360" xr:uid="{81776FE4-547F-4B33-8494-03B6A0A3F051}"/>
    <cellStyle name="Total 2 4 4 2 3" xfId="37361" xr:uid="{3192D129-450D-4997-84FD-E8B8BE217E69}"/>
    <cellStyle name="Total 2 4 4 2 3 2" xfId="37362" xr:uid="{2ABABD49-BCE0-4819-A044-599C80C43827}"/>
    <cellStyle name="Total 2 4 4 2 4" xfId="37363" xr:uid="{74B817A5-8284-4D02-8986-E79F352EA697}"/>
    <cellStyle name="Total 2 4 4 2 5" xfId="37364" xr:uid="{66744866-1863-455C-9981-E286FB710394}"/>
    <cellStyle name="Total 2 4 4 2 6" xfId="37365" xr:uid="{7D9838BC-EC4F-499D-96AA-3BCBD971FF9E}"/>
    <cellStyle name="Total 2 4 4 3" xfId="37366" xr:uid="{03FCFE5B-0B1C-4B3E-BA5B-79C5FD045C83}"/>
    <cellStyle name="Total 2 4 4 3 2" xfId="37367" xr:uid="{EFE97471-9F87-4678-8742-411DA57D4BF7}"/>
    <cellStyle name="Total 2 4 4 4" xfId="37368" xr:uid="{05E69982-0AE3-4B0D-960C-2053F070502E}"/>
    <cellStyle name="Total 2 4 4 4 2" xfId="37369" xr:uid="{C9CA9843-A2F4-4149-8563-8CF7E2FF28D1}"/>
    <cellStyle name="Total 2 4 4 5" xfId="37370" xr:uid="{E0349223-D46A-4905-9A6B-31B493F2FD1D}"/>
    <cellStyle name="Total 2 4 4 5 2" xfId="37371" xr:uid="{27FA933B-1CAD-44D8-A041-5AAADAF0AF52}"/>
    <cellStyle name="Total 2 4 4 6" xfId="37372" xr:uid="{5F62A71A-F51E-4BD7-BFCE-D3B3D6CD4CB5}"/>
    <cellStyle name="Total 2 4 4 7" xfId="37373" xr:uid="{5DDCCC5E-1E60-476A-82B0-601E402580C0}"/>
    <cellStyle name="Total 2 4 4 8" xfId="37374" xr:uid="{3898B54B-E737-4062-A5DA-A9C296F01A1B}"/>
    <cellStyle name="Total 2 4 4 9" xfId="37375" xr:uid="{233C78B9-2A06-4D04-B2F3-B119166A7A69}"/>
    <cellStyle name="Total 2 4 5" xfId="37376" xr:uid="{76621A51-27FB-4119-AC50-97F08A0F4DE0}"/>
    <cellStyle name="Total 2 4 5 2" xfId="37377" xr:uid="{CD3FFBFA-2FAB-442F-BADA-06B49D92B44A}"/>
    <cellStyle name="Total 2 4 5 2 2" xfId="37378" xr:uid="{D66EB107-F5F4-4BB1-8F57-59673680AB09}"/>
    <cellStyle name="Total 2 4 5 2 3" xfId="37379" xr:uid="{7F4C416B-EB02-429F-9A41-881E75F05BDF}"/>
    <cellStyle name="Total 2 4 5 3" xfId="37380" xr:uid="{F7C677BB-7EB1-4EB3-BB8A-70F2C133B505}"/>
    <cellStyle name="Total 2 4 5 4" xfId="37381" xr:uid="{28D468EB-6BF5-4D29-963A-86D51A17DDA4}"/>
    <cellStyle name="Total 2 4 5 5" xfId="37382" xr:uid="{ECAE0CAA-7828-4660-A095-AFFCF42E35E7}"/>
    <cellStyle name="Total 2 4 6" xfId="37383" xr:uid="{B3D897D9-B971-4120-88B1-EC50EF8E443C}"/>
    <cellStyle name="Total 2 4 6 2" xfId="37384" xr:uid="{D03426CE-5E46-44D1-9A31-DBFAC110FCF2}"/>
    <cellStyle name="Total 2 4 6 2 2" xfId="37385" xr:uid="{5E501C9D-CD33-40B0-ACE0-5370FEBA6219}"/>
    <cellStyle name="Total 2 4 6 2 3" xfId="37386" xr:uid="{C8471093-C6D9-41CC-89BE-866DAA1D9D5D}"/>
    <cellStyle name="Total 2 4 6 3" xfId="37387" xr:uid="{6801CA01-374E-4232-AB68-D9E8CBF43E5E}"/>
    <cellStyle name="Total 2 4 6 4" xfId="37388" xr:uid="{28A4A00B-CFD6-4844-A28C-C08F4D163CE7}"/>
    <cellStyle name="Total 2 4 7" xfId="37389" xr:uid="{B3901558-566D-401F-BA5E-A0ABDD401476}"/>
    <cellStyle name="Total 2 4 7 2" xfId="37390" xr:uid="{D1C38BF5-182D-47D8-82C4-931BAA0E1F15}"/>
    <cellStyle name="Total 2 4 7 3" xfId="37391" xr:uid="{03AB6E45-5B75-4481-9614-043CFBC934E6}"/>
    <cellStyle name="Total 2 4 8" xfId="37392" xr:uid="{C5996888-5D63-41EC-9ACC-575A1A1030F1}"/>
    <cellStyle name="Total 2 4 8 2" xfId="37393" xr:uid="{D35D6D47-F606-401E-A6BE-F6B3A0B24C53}"/>
    <cellStyle name="Total 2 4 8 3" xfId="37394" xr:uid="{51F3C6EB-CB47-40BB-8848-BC87EC5986DA}"/>
    <cellStyle name="Total 2 4 9" xfId="37395" xr:uid="{90DFD9F5-B88D-4035-88C6-4A50DA8E9176}"/>
    <cellStyle name="Total 2 4 9 2" xfId="37396" xr:uid="{D6DEBC0B-F054-48DB-B74C-54DE3C6D6806}"/>
    <cellStyle name="Total 2 4 9 3" xfId="37397" xr:uid="{1EC91FA3-34C0-45C7-B8BB-9A3209CA7B5D}"/>
    <cellStyle name="Total 2 5" xfId="37398" xr:uid="{7038F004-4EE0-4EEA-981A-B2D7B01754DA}"/>
    <cellStyle name="Total 2 5 10" xfId="37399" xr:uid="{4831CFD2-0816-4742-8292-96896DA099D0}"/>
    <cellStyle name="Total 2 5 10 2" xfId="37400" xr:uid="{B3B6C2C9-6B9E-4037-AB6D-A63C0F3836D5}"/>
    <cellStyle name="Total 2 5 10 3" xfId="37401" xr:uid="{83A5427C-AA18-42C6-A856-380566E42F9D}"/>
    <cellStyle name="Total 2 5 11" xfId="37402" xr:uid="{83B31102-9527-45BF-B225-115EF5316E9D}"/>
    <cellStyle name="Total 2 5 11 2" xfId="37403" xr:uid="{643C4E07-02E2-48F9-9DBF-5FD4F25FED12}"/>
    <cellStyle name="Total 2 5 12" xfId="37404" xr:uid="{FA525817-A219-4580-AEE8-732CD58A351A}"/>
    <cellStyle name="Total 2 5 13" xfId="37405" xr:uid="{21F85AD2-DA36-4E0C-B3B5-8C3EC7757ED3}"/>
    <cellStyle name="Total 2 5 14" xfId="42681" xr:uid="{9690534D-41FE-4532-B679-5C7CFAFEC93D}"/>
    <cellStyle name="Total 2 5 2" xfId="37406" xr:uid="{D1ECD18D-5508-4C43-8B7E-E307A1F82526}"/>
    <cellStyle name="Total 2 5 2 10" xfId="37407" xr:uid="{BD407749-9C7E-4D11-AA29-ADF17D190733}"/>
    <cellStyle name="Total 2 5 2 10 2" xfId="37408" xr:uid="{D460DEF9-B2ED-4EC1-A767-AACB622480F2}"/>
    <cellStyle name="Total 2 5 2 11" xfId="37409" xr:uid="{815B6C2D-3B50-4674-BA8C-EBE5F2D225DC}"/>
    <cellStyle name="Total 2 5 2 2" xfId="37410" xr:uid="{3A4831D5-6F31-487F-BAF3-A8822FEE75EF}"/>
    <cellStyle name="Total 2 5 2 2 2" xfId="37411" xr:uid="{BB94284C-D8A1-4B13-BAA9-1207A36A08A4}"/>
    <cellStyle name="Total 2 5 2 2 2 2" xfId="37412" xr:uid="{0E6634B2-7C73-497C-ACA0-F2F9AB1E3D27}"/>
    <cellStyle name="Total 2 5 2 2 2 3" xfId="37413" xr:uid="{7348B83A-DE1E-4669-9E08-92BBBADAB867}"/>
    <cellStyle name="Total 2 5 2 2 3" xfId="37414" xr:uid="{CC4613E0-679C-48EB-9AEA-9131B33666A0}"/>
    <cellStyle name="Total 2 5 2 2 3 2" xfId="37415" xr:uid="{78CB9D48-607E-4025-AA29-8B8782C3233E}"/>
    <cellStyle name="Total 2 5 2 2 4" xfId="37416" xr:uid="{02E160EA-03F9-4D3E-BACC-7EF4B0FEB0EF}"/>
    <cellStyle name="Total 2 5 2 2 5" xfId="37417" xr:uid="{E5263D28-23F1-42AF-A5F9-D2A4F785AB72}"/>
    <cellStyle name="Total 2 5 2 3" xfId="37418" xr:uid="{D1FF98FD-62C4-43B8-8BEA-710E4EF05460}"/>
    <cellStyle name="Total 2 5 2 3 2" xfId="37419" xr:uid="{3F5CDB2D-AF6A-45F5-9FEB-DB47CFF8CCE4}"/>
    <cellStyle name="Total 2 5 2 3 3" xfId="37420" xr:uid="{06F7DDAA-B18C-4F78-B5FC-D059C50F8C04}"/>
    <cellStyle name="Total 2 5 2 4" xfId="37421" xr:uid="{A633EF4B-0363-4B1F-B8F7-BECBD3F8A9B7}"/>
    <cellStyle name="Total 2 5 2 4 2" xfId="37422" xr:uid="{24A4F030-F400-41C4-AECB-D46A7B2D0D22}"/>
    <cellStyle name="Total 2 5 2 4 3" xfId="37423" xr:uid="{08D33667-CEED-4042-B522-CED84FB53415}"/>
    <cellStyle name="Total 2 5 2 5" xfId="37424" xr:uid="{4EEFC512-E2A1-4EB6-B6F4-4AC9F850A861}"/>
    <cellStyle name="Total 2 5 2 5 2" xfId="37425" xr:uid="{AB29F1B0-ABFB-4029-A027-5C86187BF030}"/>
    <cellStyle name="Total 2 5 2 5 3" xfId="37426" xr:uid="{BA4CC2E9-F42E-43B9-B830-9352BF9841C4}"/>
    <cellStyle name="Total 2 5 2 6" xfId="37427" xr:uid="{4D99ED47-879A-421B-9B49-2456E03BDDB1}"/>
    <cellStyle name="Total 2 5 2 6 2" xfId="37428" xr:uid="{490273F0-47B1-4A91-BCFD-99E431E67960}"/>
    <cellStyle name="Total 2 5 2 6 3" xfId="37429" xr:uid="{55F0E133-8800-426E-8E75-A37BFFA46030}"/>
    <cellStyle name="Total 2 5 2 7" xfId="37430" xr:uid="{4DBE5E6A-89A1-4D94-A45B-5634371E043B}"/>
    <cellStyle name="Total 2 5 2 7 2" xfId="37431" xr:uid="{B9AAF4DD-56EA-4438-834B-157ECA73A023}"/>
    <cellStyle name="Total 2 5 2 7 3" xfId="37432" xr:uid="{E3017878-9824-4946-95A0-5C1E56A08470}"/>
    <cellStyle name="Total 2 5 2 8" xfId="37433" xr:uid="{1834BB94-BCE1-4A1C-B368-1FC8EC3A4E7A}"/>
    <cellStyle name="Total 2 5 2 8 2" xfId="37434" xr:uid="{8E0D9AB2-0F35-475F-BD64-A497ED3E0C5F}"/>
    <cellStyle name="Total 2 5 2 8 3" xfId="37435" xr:uid="{88982A15-FBD6-4C56-A2CE-2AE921072724}"/>
    <cellStyle name="Total 2 5 2 9" xfId="37436" xr:uid="{1467C388-D771-4C38-B271-D06E7B61AE47}"/>
    <cellStyle name="Total 2 5 2 9 2" xfId="37437" xr:uid="{77A32599-DEB2-4060-82F5-D177504F0242}"/>
    <cellStyle name="Total 2 5 2 9 3" xfId="37438" xr:uid="{09ACF152-11C4-4740-A2F0-23BC415B23D0}"/>
    <cellStyle name="Total 2 5 3" xfId="37439" xr:uid="{F40EAE8C-2F87-401A-9C58-548ED8681441}"/>
    <cellStyle name="Total 2 5 3 2" xfId="37440" xr:uid="{DEC949CF-A67B-48BB-837A-A17FFCC00FA5}"/>
    <cellStyle name="Total 2 5 3 2 2" xfId="37441" xr:uid="{CC99BD38-C596-45E7-96AC-4D8E36A821E1}"/>
    <cellStyle name="Total 2 5 3 2 3" xfId="37442" xr:uid="{81827F22-16EC-4419-BBB6-A1A335F20DD1}"/>
    <cellStyle name="Total 2 5 3 2 4" xfId="37443" xr:uid="{A60003AF-852B-41F4-A03D-F6DF8F20C468}"/>
    <cellStyle name="Total 2 5 3 3" xfId="37444" xr:uid="{4186512D-99E6-46FD-A592-D31C1B8BD806}"/>
    <cellStyle name="Total 2 5 3 3 2" xfId="37445" xr:uid="{A599D0E4-23E4-4F7D-A5B6-AEC4E7841A18}"/>
    <cellStyle name="Total 2 5 3 4" xfId="37446" xr:uid="{07B310C0-A79F-47C4-AF4C-ABE317038556}"/>
    <cellStyle name="Total 2 5 3 5" xfId="37447" xr:uid="{9D893308-3BD6-452C-B7E7-1F8407195DAE}"/>
    <cellStyle name="Total 2 5 4" xfId="37448" xr:uid="{2302B791-204C-4848-A54E-CC3775F7B707}"/>
    <cellStyle name="Total 2 5 4 2" xfId="37449" xr:uid="{CDBABE2A-3DDA-494E-A332-4D92A0E8B8F5}"/>
    <cellStyle name="Total 2 5 4 2 2" xfId="37450" xr:uid="{66E0C6B3-CEF9-4FDD-AAB6-D1BCC4CA2029}"/>
    <cellStyle name="Total 2 5 4 2 2 2" xfId="37451" xr:uid="{EC333AD6-B37B-4C07-A1D5-A5F5C3CA69C2}"/>
    <cellStyle name="Total 2 5 4 2 3" xfId="37452" xr:uid="{BD0201B2-4916-4A6A-8B6B-16AC01D8E702}"/>
    <cellStyle name="Total 2 5 4 2 3 2" xfId="37453" xr:uid="{835E99F4-4A1A-4406-8039-0F662702F53E}"/>
    <cellStyle name="Total 2 5 4 2 4" xfId="37454" xr:uid="{8F534973-1CF3-4602-9790-443A6ABF494C}"/>
    <cellStyle name="Total 2 5 4 2 5" xfId="37455" xr:uid="{7BA0F0A2-3311-4B6C-AE17-82C523860394}"/>
    <cellStyle name="Total 2 5 4 2 6" xfId="37456" xr:uid="{DDC2754F-66D1-4971-808C-0A3A76965659}"/>
    <cellStyle name="Total 2 5 4 3" xfId="37457" xr:uid="{592FC61A-B036-4D17-AFCE-051A971575BD}"/>
    <cellStyle name="Total 2 5 4 3 2" xfId="37458" xr:uid="{6F461D5A-E117-4995-952F-CF1ABDE13448}"/>
    <cellStyle name="Total 2 5 4 4" xfId="37459" xr:uid="{4D1B3486-3809-41A5-BAB1-1AFEAC1D0C46}"/>
    <cellStyle name="Total 2 5 4 4 2" xfId="37460" xr:uid="{5C4C0717-625E-4A3F-869D-91495A489BEE}"/>
    <cellStyle name="Total 2 5 4 5" xfId="37461" xr:uid="{067BBAB3-0916-4F15-827D-4853A816276D}"/>
    <cellStyle name="Total 2 5 4 5 2" xfId="37462" xr:uid="{2764281F-91E1-45D3-B0BE-6622FF816C9A}"/>
    <cellStyle name="Total 2 5 4 6" xfId="37463" xr:uid="{46433D5A-DC89-44E1-AEA0-E302F7D6E14F}"/>
    <cellStyle name="Total 2 5 4 7" xfId="37464" xr:uid="{25B188CD-B3A8-47A0-91DC-50B71EBB51AA}"/>
    <cellStyle name="Total 2 5 4 8" xfId="37465" xr:uid="{694446F6-AC02-4034-B064-71DF3C240D74}"/>
    <cellStyle name="Total 2 5 4 9" xfId="37466" xr:uid="{E9CC7DAA-ECF6-4119-90E2-85F0D115C333}"/>
    <cellStyle name="Total 2 5 5" xfId="37467" xr:uid="{76D3D924-2C44-4FE2-9F4A-5400B0E00E03}"/>
    <cellStyle name="Total 2 5 5 2" xfId="37468" xr:uid="{B3071271-CF53-4483-95AB-82B59ECD04CE}"/>
    <cellStyle name="Total 2 5 5 2 2" xfId="37469" xr:uid="{2267C7B2-57F5-4551-8912-46878A270A2D}"/>
    <cellStyle name="Total 2 5 5 2 3" xfId="37470" xr:uid="{6B83F8C1-9E68-42E7-A6B9-42C4DDDD9CC9}"/>
    <cellStyle name="Total 2 5 5 3" xfId="37471" xr:uid="{7DDFC178-9E14-453A-BBA8-6E14E601BB78}"/>
    <cellStyle name="Total 2 5 5 4" xfId="37472" xr:uid="{6790D74B-02D9-4C87-9D56-0420A85471F7}"/>
    <cellStyle name="Total 2 5 5 5" xfId="37473" xr:uid="{0846E7BB-2D4E-4177-8A80-CBB6C0AD5AD9}"/>
    <cellStyle name="Total 2 5 6" xfId="37474" xr:uid="{23D1DB6B-D238-4247-A7E7-FE46C425B555}"/>
    <cellStyle name="Total 2 5 6 2" xfId="37475" xr:uid="{346368A9-AE71-4D3B-9DD6-50427BC53072}"/>
    <cellStyle name="Total 2 5 6 2 2" xfId="37476" xr:uid="{37AEB704-45C2-4382-986C-0A68B33463C1}"/>
    <cellStyle name="Total 2 5 6 2 3" xfId="37477" xr:uid="{97F808B6-7230-40B0-BEF7-B7EAFCD8CDDB}"/>
    <cellStyle name="Total 2 5 6 3" xfId="37478" xr:uid="{71844C82-C937-4B0E-8272-50ACF70A6982}"/>
    <cellStyle name="Total 2 5 6 4" xfId="37479" xr:uid="{7A2A8E03-B279-4E82-B454-C081F2448150}"/>
    <cellStyle name="Total 2 5 7" xfId="37480" xr:uid="{4923DABC-9694-47DF-A3B3-FBFABAC235C4}"/>
    <cellStyle name="Total 2 5 7 2" xfId="37481" xr:uid="{2BA3E85D-661A-4698-9A20-FC84F5D433B2}"/>
    <cellStyle name="Total 2 5 7 3" xfId="37482" xr:uid="{C36D7D11-75DF-43E4-BDAE-55CF09203EC8}"/>
    <cellStyle name="Total 2 5 8" xfId="37483" xr:uid="{63B365D0-6C46-49BF-8577-CEE951800409}"/>
    <cellStyle name="Total 2 5 8 2" xfId="37484" xr:uid="{EE8BA37B-45F7-4E71-9F93-0F3EC1F1B834}"/>
    <cellStyle name="Total 2 5 8 3" xfId="37485" xr:uid="{8A64DCF4-44BF-4499-A066-2D37EC6EA043}"/>
    <cellStyle name="Total 2 5 9" xfId="37486" xr:uid="{7E7F4F1F-ABFF-43E1-9216-CB4D0656790C}"/>
    <cellStyle name="Total 2 5 9 2" xfId="37487" xr:uid="{C13F5D6F-7BEC-4965-A297-0D5693E93765}"/>
    <cellStyle name="Total 2 5 9 3" xfId="37488" xr:uid="{29DC5B7C-DBCF-4F88-A545-273AC6482B85}"/>
    <cellStyle name="Total 2 6" xfId="37489" xr:uid="{A9E9DFD7-F6F1-4565-BA54-7039CBE02A18}"/>
    <cellStyle name="Total 2 6 10" xfId="37490" xr:uid="{2C111753-10A9-4B9A-B002-9FC86AF85ABF}"/>
    <cellStyle name="Total 2 6 10 2" xfId="37491" xr:uid="{38DB3127-8412-439C-B528-6F51B9485419}"/>
    <cellStyle name="Total 2 6 10 3" xfId="37492" xr:uid="{209C9CD9-FEE6-422C-9022-987AD7A9ED18}"/>
    <cellStyle name="Total 2 6 11" xfId="37493" xr:uid="{B3DB57BF-6F75-459F-B571-71ED0C0D33CA}"/>
    <cellStyle name="Total 2 6 11 2" xfId="37494" xr:uid="{3029A918-C208-4FE0-9B93-C93EBAFB4E70}"/>
    <cellStyle name="Total 2 6 12" xfId="37495" xr:uid="{05AE5D73-38DF-4E8E-8C86-17A391232906}"/>
    <cellStyle name="Total 2 6 13" xfId="37496" xr:uid="{296B5990-554C-4EDB-88B3-2F4BC9E47E62}"/>
    <cellStyle name="Total 2 6 2" xfId="37497" xr:uid="{CF598C98-0A48-4F27-8DC0-F65A89486793}"/>
    <cellStyle name="Total 2 6 2 10" xfId="37498" xr:uid="{AB3C6541-A941-43A4-9E1C-786F3DA5E22A}"/>
    <cellStyle name="Total 2 6 2 10 2" xfId="37499" xr:uid="{004CDF70-3820-4641-A4EA-E4AD1E37E44F}"/>
    <cellStyle name="Total 2 6 2 11" xfId="37500" xr:uid="{BD5BD37B-8990-44CB-A8F2-D7CEA77E99E5}"/>
    <cellStyle name="Total 2 6 2 2" xfId="37501" xr:uid="{E1C6BD29-7116-4E38-A6EB-D1FA8688C9EE}"/>
    <cellStyle name="Total 2 6 2 2 2" xfId="37502" xr:uid="{C7B468B9-6A9C-488F-8B59-9AA65BC75DEB}"/>
    <cellStyle name="Total 2 6 2 2 2 2" xfId="37503" xr:uid="{97623005-D580-4683-ABB4-6139F69752E2}"/>
    <cellStyle name="Total 2 6 2 2 2 3" xfId="37504" xr:uid="{DA09FBD5-68F8-4AE7-BF72-1834947C7BB7}"/>
    <cellStyle name="Total 2 6 2 2 3" xfId="37505" xr:uid="{F1C4AC08-2EAE-4384-A81F-B1235C22B066}"/>
    <cellStyle name="Total 2 6 2 2 3 2" xfId="37506" xr:uid="{52DD65F4-9AA3-4214-94B3-91D4A74A7B50}"/>
    <cellStyle name="Total 2 6 2 2 4" xfId="37507" xr:uid="{45B3993D-A821-448C-BB55-305DC4A41426}"/>
    <cellStyle name="Total 2 6 2 2 5" xfId="37508" xr:uid="{7BA5C821-6CE4-487D-839C-7692777561D0}"/>
    <cellStyle name="Total 2 6 2 3" xfId="37509" xr:uid="{FBF074F2-DFEC-4515-B929-6E74D10BE259}"/>
    <cellStyle name="Total 2 6 2 3 2" xfId="37510" xr:uid="{A2404655-86DE-48C4-A8B6-2F5A4F4AB8CD}"/>
    <cellStyle name="Total 2 6 2 3 3" xfId="37511" xr:uid="{EC15E16C-D501-4F3A-B546-0C5A02B5968F}"/>
    <cellStyle name="Total 2 6 2 4" xfId="37512" xr:uid="{3FF02DFD-BCD8-4BDC-A0DC-6F6A65F6721F}"/>
    <cellStyle name="Total 2 6 2 4 2" xfId="37513" xr:uid="{1B9F1172-CEA0-4541-8EE2-692FB0CFA1A5}"/>
    <cellStyle name="Total 2 6 2 4 3" xfId="37514" xr:uid="{3C257531-5326-4A58-AD88-B67BDF5744C2}"/>
    <cellStyle name="Total 2 6 2 5" xfId="37515" xr:uid="{C910E8D3-AEF5-4C2E-B0F4-443689580CEF}"/>
    <cellStyle name="Total 2 6 2 5 2" xfId="37516" xr:uid="{FB47A683-AAD2-4BF0-B003-3A2B41596822}"/>
    <cellStyle name="Total 2 6 2 5 3" xfId="37517" xr:uid="{4C214E8A-72BE-4E29-ABD8-74915F1440AB}"/>
    <cellStyle name="Total 2 6 2 6" xfId="37518" xr:uid="{6564B6B2-7CA0-4C70-951C-08A4CDA34267}"/>
    <cellStyle name="Total 2 6 2 6 2" xfId="37519" xr:uid="{C991F4AE-12ED-4223-8AF6-F4F03B1A974C}"/>
    <cellStyle name="Total 2 6 2 6 3" xfId="37520" xr:uid="{E1EC3837-C5EF-4207-AADB-87DFA4DE2C7D}"/>
    <cellStyle name="Total 2 6 2 7" xfId="37521" xr:uid="{F49FFD6A-A11B-4A64-A799-D73F9D5CAE33}"/>
    <cellStyle name="Total 2 6 2 7 2" xfId="37522" xr:uid="{F9DBD32A-B0CF-4A16-A6D8-4048E65C4AE4}"/>
    <cellStyle name="Total 2 6 2 7 3" xfId="37523" xr:uid="{D477EFBA-B033-4E75-90AE-22F6D52FE8E9}"/>
    <cellStyle name="Total 2 6 2 8" xfId="37524" xr:uid="{56D9819F-C365-4522-A48F-E0ED4171A59C}"/>
    <cellStyle name="Total 2 6 2 8 2" xfId="37525" xr:uid="{64AD4D46-7E70-46E6-A22A-938F0F9BFFA4}"/>
    <cellStyle name="Total 2 6 2 8 3" xfId="37526" xr:uid="{7B113CEC-CB0A-48C4-9F01-FDA98EBA2068}"/>
    <cellStyle name="Total 2 6 2 9" xfId="37527" xr:uid="{940FB629-A68B-4695-931E-2E6110B66865}"/>
    <cellStyle name="Total 2 6 2 9 2" xfId="37528" xr:uid="{5D4E9CB0-FDBE-43F5-B7AE-98A0A891D98E}"/>
    <cellStyle name="Total 2 6 2 9 3" xfId="37529" xr:uid="{CD08E578-3A36-4BF5-A058-375E7FAC21CA}"/>
    <cellStyle name="Total 2 6 3" xfId="37530" xr:uid="{E724BF12-0512-4280-BB0F-C758D7483A55}"/>
    <cellStyle name="Total 2 6 3 2" xfId="37531" xr:uid="{A9248CE2-CBF3-461E-B135-1F40584D32FA}"/>
    <cellStyle name="Total 2 6 3 2 2" xfId="37532" xr:uid="{05EF1DA7-B991-45F8-ACAF-96BD3C432F96}"/>
    <cellStyle name="Total 2 6 3 2 3" xfId="37533" xr:uid="{67B56B2E-6176-44B6-9EED-807E585DC79E}"/>
    <cellStyle name="Total 2 6 3 2 4" xfId="37534" xr:uid="{7CD1B629-9DDF-45E0-A769-834715164EF1}"/>
    <cellStyle name="Total 2 6 3 3" xfId="37535" xr:uid="{ED7665FE-305C-48E4-BEE3-1969738AED5F}"/>
    <cellStyle name="Total 2 6 3 3 2" xfId="37536" xr:uid="{9F89FF24-9E2D-467B-B8F4-FBA2EB6D32CD}"/>
    <cellStyle name="Total 2 6 3 4" xfId="37537" xr:uid="{CAADD601-ADBA-4F6A-B5E0-25F409B9848C}"/>
    <cellStyle name="Total 2 6 3 5" xfId="37538" xr:uid="{D16E3A0A-BDA1-47AA-BC59-2F9C367689C0}"/>
    <cellStyle name="Total 2 6 4" xfId="37539" xr:uid="{9ACA4692-F73B-42B8-AC00-EEB01E773225}"/>
    <cellStyle name="Total 2 6 4 2" xfId="37540" xr:uid="{F31E0123-F1D6-484F-A537-D8BAB759BF6F}"/>
    <cellStyle name="Total 2 6 4 2 2" xfId="37541" xr:uid="{0EAC3B69-B597-4700-8870-E266FF0E461F}"/>
    <cellStyle name="Total 2 6 4 2 2 2" xfId="37542" xr:uid="{FD04A0B0-878F-4921-987B-F10D15EB8FA1}"/>
    <cellStyle name="Total 2 6 4 2 3" xfId="37543" xr:uid="{60D16017-BBFA-4F42-81FF-7AADB135939B}"/>
    <cellStyle name="Total 2 6 4 2 3 2" xfId="37544" xr:uid="{E5930FD6-17BA-4303-98B9-94A5317820FE}"/>
    <cellStyle name="Total 2 6 4 2 4" xfId="37545" xr:uid="{9A7CE28E-B55C-4669-B81B-F4EC5FAFFF81}"/>
    <cellStyle name="Total 2 6 4 2 5" xfId="37546" xr:uid="{B2194680-76CF-4A8A-9986-8E3CACE812FB}"/>
    <cellStyle name="Total 2 6 4 2 6" xfId="37547" xr:uid="{0A469F81-4E33-47BA-B259-9432220725FF}"/>
    <cellStyle name="Total 2 6 4 3" xfId="37548" xr:uid="{2F276756-0CCA-4F02-96DF-A400B618822A}"/>
    <cellStyle name="Total 2 6 4 3 2" xfId="37549" xr:uid="{3E3498E1-5090-4922-8D02-1B82DF2E3FE1}"/>
    <cellStyle name="Total 2 6 4 4" xfId="37550" xr:uid="{5AB19913-0048-4C18-80E1-26232DFA4E78}"/>
    <cellStyle name="Total 2 6 4 4 2" xfId="37551" xr:uid="{D566819D-0102-4FB9-8A05-57E2DCEC4D33}"/>
    <cellStyle name="Total 2 6 4 5" xfId="37552" xr:uid="{19391AC3-83C9-4BB4-9A2F-F614626357FD}"/>
    <cellStyle name="Total 2 6 4 5 2" xfId="37553" xr:uid="{78E91BEB-BB6F-41EB-9AE7-656A1DB8D0EC}"/>
    <cellStyle name="Total 2 6 4 6" xfId="37554" xr:uid="{9093ACC0-6856-4C91-904B-D6BF35467530}"/>
    <cellStyle name="Total 2 6 4 7" xfId="37555" xr:uid="{A5DDFDE6-2D64-4D1F-B2BA-80186532808A}"/>
    <cellStyle name="Total 2 6 4 8" xfId="37556" xr:uid="{474D2DFE-89A5-421A-B8ED-B28DA8133CE1}"/>
    <cellStyle name="Total 2 6 4 9" xfId="37557" xr:uid="{9C9D2FF6-54F8-4B4D-BD59-D2953A693282}"/>
    <cellStyle name="Total 2 6 5" xfId="37558" xr:uid="{47A10684-0922-4DC7-AEF2-7D58D0ECCA79}"/>
    <cellStyle name="Total 2 6 5 2" xfId="37559" xr:uid="{62C97E20-8BB8-4103-8029-D3016EFD7764}"/>
    <cellStyle name="Total 2 6 5 2 2" xfId="37560" xr:uid="{38B9E683-A107-4E0E-BBAB-D933BCF30673}"/>
    <cellStyle name="Total 2 6 5 2 3" xfId="37561" xr:uid="{D86356A5-0F50-4934-AECB-0833C6FBFBA6}"/>
    <cellStyle name="Total 2 6 5 3" xfId="37562" xr:uid="{8BB6EA88-5147-4B7A-89BA-61BB52C5EBAC}"/>
    <cellStyle name="Total 2 6 5 4" xfId="37563" xr:uid="{0988188B-89F8-4C31-BB3C-1CC226FBD462}"/>
    <cellStyle name="Total 2 6 5 5" xfId="37564" xr:uid="{0FD2EE2F-E414-4198-8842-5FBD451C222B}"/>
    <cellStyle name="Total 2 6 6" xfId="37565" xr:uid="{906BF6F6-D578-441F-BCB2-D5EF4218824B}"/>
    <cellStyle name="Total 2 6 6 2" xfId="37566" xr:uid="{570BC41F-C39A-4247-B006-9234DAEEEB44}"/>
    <cellStyle name="Total 2 6 6 2 2" xfId="37567" xr:uid="{D8E50F41-0355-43CD-A9E5-9BF5A20BB0C4}"/>
    <cellStyle name="Total 2 6 6 2 3" xfId="37568" xr:uid="{74C50BB6-2754-47B8-B8D6-429D6B2A69A7}"/>
    <cellStyle name="Total 2 6 6 3" xfId="37569" xr:uid="{2CB97D7C-BFBD-4CEA-90B9-D11FA8CD4B1B}"/>
    <cellStyle name="Total 2 6 6 4" xfId="37570" xr:uid="{36314778-263A-4FAE-AC6D-6F5792A977E3}"/>
    <cellStyle name="Total 2 6 7" xfId="37571" xr:uid="{225844E9-5F98-405D-8A48-4A36F20E90A1}"/>
    <cellStyle name="Total 2 6 7 2" xfId="37572" xr:uid="{FDAF4413-EFF7-4E53-AFEA-A9D74FB43031}"/>
    <cellStyle name="Total 2 6 7 3" xfId="37573" xr:uid="{F08986FC-4538-4441-953E-510961FB2648}"/>
    <cellStyle name="Total 2 6 8" xfId="37574" xr:uid="{80AE8E3C-7B54-49AD-BEE7-6BC79D102C33}"/>
    <cellStyle name="Total 2 6 8 2" xfId="37575" xr:uid="{F2D8959B-E54F-4C6D-ADEC-40036778C916}"/>
    <cellStyle name="Total 2 6 8 3" xfId="37576" xr:uid="{4368E08C-6C04-4411-B19D-55A5446DAEBA}"/>
    <cellStyle name="Total 2 6 9" xfId="37577" xr:uid="{25FFA220-9A0F-4E73-A3E8-E382280B03D2}"/>
    <cellStyle name="Total 2 6 9 2" xfId="37578" xr:uid="{16B78381-55C4-4113-885E-563DAC57753E}"/>
    <cellStyle name="Total 2 6 9 3" xfId="37579" xr:uid="{273F1CEA-31BC-4072-BF76-EB926B4B9BA0}"/>
    <cellStyle name="Total 2 7" xfId="37580" xr:uid="{8AB5263A-C44D-49E0-A1F4-D31FDD130E88}"/>
    <cellStyle name="Total 2 7 10" xfId="37581" xr:uid="{D73295B1-15CE-42A3-B303-A7116F305A64}"/>
    <cellStyle name="Total 2 7 10 2" xfId="37582" xr:uid="{96E6A556-7D42-4075-92D6-A3A0FD68E367}"/>
    <cellStyle name="Total 2 7 10 3" xfId="37583" xr:uid="{655D9176-A3C7-4675-A414-46AF62C0BABF}"/>
    <cellStyle name="Total 2 7 11" xfId="37584" xr:uid="{B11E16B7-DC31-4949-ADFD-67E5C76CFE6B}"/>
    <cellStyle name="Total 2 7 11 2" xfId="37585" xr:uid="{D332B19C-36D5-40E1-A916-F0F4B264CF13}"/>
    <cellStyle name="Total 2 7 12" xfId="37586" xr:uid="{9156CA7D-C04A-4BBF-AD09-4D542272D848}"/>
    <cellStyle name="Total 2 7 13" xfId="37587" xr:uid="{BCDD6156-4B84-4F89-B360-9F4C2B2CF662}"/>
    <cellStyle name="Total 2 7 2" xfId="37588" xr:uid="{9CF24633-A376-4A38-BD6C-FF3E02048F81}"/>
    <cellStyle name="Total 2 7 2 10" xfId="37589" xr:uid="{E5775435-FE21-432A-A708-AAAB0A18A851}"/>
    <cellStyle name="Total 2 7 2 10 2" xfId="37590" xr:uid="{F7E729FD-9305-487D-9AA1-437C6D5CC2D8}"/>
    <cellStyle name="Total 2 7 2 11" xfId="37591" xr:uid="{A066250E-5F82-4AAC-AA2B-9818C3C8BC83}"/>
    <cellStyle name="Total 2 7 2 2" xfId="37592" xr:uid="{77C6716E-4442-4EF6-919F-17A71E2F26FE}"/>
    <cellStyle name="Total 2 7 2 2 2" xfId="37593" xr:uid="{491A9184-2985-49BE-A31D-BD02F93A3314}"/>
    <cellStyle name="Total 2 7 2 2 2 2" xfId="37594" xr:uid="{4DA3DA23-7629-4B55-B573-EFCB0BCB63E0}"/>
    <cellStyle name="Total 2 7 2 2 2 3" xfId="37595" xr:uid="{21B71B95-5467-4105-B2CF-63126E0E272C}"/>
    <cellStyle name="Total 2 7 2 2 3" xfId="37596" xr:uid="{DDD05BB7-AD36-40F0-A46C-36BC47410C47}"/>
    <cellStyle name="Total 2 7 2 2 3 2" xfId="37597" xr:uid="{4860626C-027C-415C-BF1D-18E449673F0E}"/>
    <cellStyle name="Total 2 7 2 2 4" xfId="37598" xr:uid="{9F524682-0FF6-4177-B28F-B749C63C75F5}"/>
    <cellStyle name="Total 2 7 2 2 5" xfId="37599" xr:uid="{E3323F17-3DEE-4928-90E3-D7792F762E54}"/>
    <cellStyle name="Total 2 7 2 3" xfId="37600" xr:uid="{FC8FF48B-E2C0-4E46-BD55-535AFB2291DD}"/>
    <cellStyle name="Total 2 7 2 3 2" xfId="37601" xr:uid="{8FE33EFE-CF2A-4147-A6F6-2656C01FE4CD}"/>
    <cellStyle name="Total 2 7 2 3 3" xfId="37602" xr:uid="{F50750DC-5C50-4CE6-8D8A-C6E845B053DE}"/>
    <cellStyle name="Total 2 7 2 4" xfId="37603" xr:uid="{B7CC9F45-DED7-4CCD-9A68-29EB0CC39954}"/>
    <cellStyle name="Total 2 7 2 4 2" xfId="37604" xr:uid="{345C2627-07E1-4891-9EB3-D899A1B7958F}"/>
    <cellStyle name="Total 2 7 2 4 3" xfId="37605" xr:uid="{ED8E21C2-D58A-4B34-B2FD-11F510A418D7}"/>
    <cellStyle name="Total 2 7 2 5" xfId="37606" xr:uid="{AC8EB154-AECA-49F4-B030-32865EA0026D}"/>
    <cellStyle name="Total 2 7 2 5 2" xfId="37607" xr:uid="{4E9416CD-A09A-433A-9A71-4FD30FDE121B}"/>
    <cellStyle name="Total 2 7 2 5 3" xfId="37608" xr:uid="{196B341B-2977-44A3-A2F5-9B1F0976C639}"/>
    <cellStyle name="Total 2 7 2 6" xfId="37609" xr:uid="{642828F6-E2D4-46CF-ACE6-2CB923F70C36}"/>
    <cellStyle name="Total 2 7 2 6 2" xfId="37610" xr:uid="{3621C799-85BD-46C9-BB8E-DA8932A03C0B}"/>
    <cellStyle name="Total 2 7 2 6 3" xfId="37611" xr:uid="{D47A6CE2-2250-4A3F-B573-301706157CE0}"/>
    <cellStyle name="Total 2 7 2 7" xfId="37612" xr:uid="{2097261E-35F2-4B5B-A718-62603D4D89A4}"/>
    <cellStyle name="Total 2 7 2 7 2" xfId="37613" xr:uid="{39044A79-08B6-4C4B-833D-B8A1024D5F5A}"/>
    <cellStyle name="Total 2 7 2 7 3" xfId="37614" xr:uid="{5DF396E1-5A88-4FEC-BEEC-929D7EF02D3D}"/>
    <cellStyle name="Total 2 7 2 8" xfId="37615" xr:uid="{EFB5E34C-4A2A-4DEE-8AE1-787CB0247628}"/>
    <cellStyle name="Total 2 7 2 8 2" xfId="37616" xr:uid="{211A26A5-8C14-402D-981A-83122AE3DB9E}"/>
    <cellStyle name="Total 2 7 2 8 3" xfId="37617" xr:uid="{5E66D94C-96F9-4DFB-8D46-AF33C07780DC}"/>
    <cellStyle name="Total 2 7 2 9" xfId="37618" xr:uid="{F687856F-0EDF-412D-89E0-2AE73E710444}"/>
    <cellStyle name="Total 2 7 2 9 2" xfId="37619" xr:uid="{A120A57F-233B-4A1D-94DE-871B1B4F5BCA}"/>
    <cellStyle name="Total 2 7 2 9 3" xfId="37620" xr:uid="{C485DA22-78F9-4742-98CD-719E88F58AB0}"/>
    <cellStyle name="Total 2 7 3" xfId="37621" xr:uid="{E901C2FE-6F08-43EC-A328-33B36C916794}"/>
    <cellStyle name="Total 2 7 3 2" xfId="37622" xr:uid="{68659991-EBB3-40EF-823B-5980FE7A2459}"/>
    <cellStyle name="Total 2 7 3 2 2" xfId="37623" xr:uid="{22477C8D-256F-4F28-944A-1D8C4D93DB95}"/>
    <cellStyle name="Total 2 7 3 2 3" xfId="37624" xr:uid="{C4C269C6-51B1-4D32-8F7B-D293FEC1066F}"/>
    <cellStyle name="Total 2 7 3 2 4" xfId="37625" xr:uid="{A7869A22-D69F-4153-8959-E7B19C1E449F}"/>
    <cellStyle name="Total 2 7 3 3" xfId="37626" xr:uid="{F0754BC0-E168-4977-A50D-DD88784515D4}"/>
    <cellStyle name="Total 2 7 3 3 2" xfId="37627" xr:uid="{10FE192E-93E1-43F7-9726-099F7B192D99}"/>
    <cellStyle name="Total 2 7 3 4" xfId="37628" xr:uid="{3DE324F1-C135-49AB-B85C-4219CC20A7ED}"/>
    <cellStyle name="Total 2 7 3 5" xfId="37629" xr:uid="{DFD1303E-D233-4A38-B766-88DFA85A53EA}"/>
    <cellStyle name="Total 2 7 4" xfId="37630" xr:uid="{66D5A07A-21C2-478E-ABFE-07DDC23C5E6E}"/>
    <cellStyle name="Total 2 7 4 2" xfId="37631" xr:uid="{93BAFB37-EE06-4BD8-B2AC-FD1F4DDE29A4}"/>
    <cellStyle name="Total 2 7 4 2 2" xfId="37632" xr:uid="{BCE81458-DC61-438C-920F-84E6B1589720}"/>
    <cellStyle name="Total 2 7 4 2 2 2" xfId="37633" xr:uid="{5F441D81-DA73-44EE-98E4-5BA3D7526977}"/>
    <cellStyle name="Total 2 7 4 2 3" xfId="37634" xr:uid="{2B158C2D-914B-40E6-82E0-64314C42F2AF}"/>
    <cellStyle name="Total 2 7 4 2 3 2" xfId="37635" xr:uid="{0E19803D-F812-4616-ABD7-C8550B4BBFEC}"/>
    <cellStyle name="Total 2 7 4 2 4" xfId="37636" xr:uid="{502AA477-5907-4045-9A53-D6EA1BC93B68}"/>
    <cellStyle name="Total 2 7 4 2 5" xfId="37637" xr:uid="{CA32E99D-981F-4F66-AA09-3E349ED35ABD}"/>
    <cellStyle name="Total 2 7 4 2 6" xfId="37638" xr:uid="{600284A7-0D1D-465A-909A-54CFDFF6298E}"/>
    <cellStyle name="Total 2 7 4 3" xfId="37639" xr:uid="{A6FC480C-4D26-4741-9DED-7C1F38815530}"/>
    <cellStyle name="Total 2 7 4 3 2" xfId="37640" xr:uid="{195A66B2-5002-4587-BD64-FB3058B0B920}"/>
    <cellStyle name="Total 2 7 4 4" xfId="37641" xr:uid="{7D774354-E2D6-4EAF-939B-C95D6F5C59E0}"/>
    <cellStyle name="Total 2 7 4 4 2" xfId="37642" xr:uid="{F666A0C9-73EC-4D4D-B162-789A7ABF011A}"/>
    <cellStyle name="Total 2 7 4 5" xfId="37643" xr:uid="{7A121A22-B314-4E3A-93D2-22C1C0A2345D}"/>
    <cellStyle name="Total 2 7 4 5 2" xfId="37644" xr:uid="{9971595C-8D24-48C1-A1AA-D5D6C58036C3}"/>
    <cellStyle name="Total 2 7 4 6" xfId="37645" xr:uid="{80F82521-AB4F-4443-B4BD-07B96AAA2D63}"/>
    <cellStyle name="Total 2 7 4 7" xfId="37646" xr:uid="{E3356EA0-7802-4DD7-8D56-4D171558054C}"/>
    <cellStyle name="Total 2 7 4 8" xfId="37647" xr:uid="{148DA767-2CFE-4F4E-9ADB-2ABF34253D2B}"/>
    <cellStyle name="Total 2 7 4 9" xfId="37648" xr:uid="{EDD72F8F-63CE-4167-A4C7-E3367DBE6CE4}"/>
    <cellStyle name="Total 2 7 5" xfId="37649" xr:uid="{802103B9-1F0F-410A-ABC8-E9CEBB0FA865}"/>
    <cellStyle name="Total 2 7 5 2" xfId="37650" xr:uid="{98231E3D-790A-41EC-A688-25D604402A04}"/>
    <cellStyle name="Total 2 7 5 2 2" xfId="37651" xr:uid="{EF12F47C-34F9-488B-A744-98E7D9C8D734}"/>
    <cellStyle name="Total 2 7 5 2 3" xfId="37652" xr:uid="{3FF2E1E0-2293-4486-9760-7ECE1D37F5AE}"/>
    <cellStyle name="Total 2 7 5 3" xfId="37653" xr:uid="{2283417A-216F-460F-945B-5AC62B191315}"/>
    <cellStyle name="Total 2 7 5 4" xfId="37654" xr:uid="{C6BB329C-38B6-4B31-84F0-0997A340ADFA}"/>
    <cellStyle name="Total 2 7 5 5" xfId="37655" xr:uid="{3CDC3C70-7AB4-4234-9DFA-32E48A05C39D}"/>
    <cellStyle name="Total 2 7 6" xfId="37656" xr:uid="{B3F4A69F-27BE-4F19-A10B-C38A31F03DED}"/>
    <cellStyle name="Total 2 7 6 2" xfId="37657" xr:uid="{5045A6BA-1463-4E28-8C03-EE2B0AEB26A5}"/>
    <cellStyle name="Total 2 7 6 2 2" xfId="37658" xr:uid="{19088169-8A93-4C44-B276-6B8E0784C693}"/>
    <cellStyle name="Total 2 7 6 2 3" xfId="37659" xr:uid="{781DE9BC-A75A-4787-BBBF-771AB329F48F}"/>
    <cellStyle name="Total 2 7 6 3" xfId="37660" xr:uid="{D57EC564-B0DF-4AB9-80EA-AC9E9157340B}"/>
    <cellStyle name="Total 2 7 6 4" xfId="37661" xr:uid="{BF30E7E7-5120-48A7-BA90-F77F27230BB4}"/>
    <cellStyle name="Total 2 7 7" xfId="37662" xr:uid="{87F4F198-8F64-419D-B72A-592618BD768B}"/>
    <cellStyle name="Total 2 7 7 2" xfId="37663" xr:uid="{36DA8331-E3AC-436B-8941-FC3CE370490C}"/>
    <cellStyle name="Total 2 7 7 3" xfId="37664" xr:uid="{2B89AEE9-F244-4482-B051-D4D8A31F5159}"/>
    <cellStyle name="Total 2 7 8" xfId="37665" xr:uid="{690ED840-673A-4853-A14E-881282B2344A}"/>
    <cellStyle name="Total 2 7 8 2" xfId="37666" xr:uid="{0B6B4F5F-72BC-4760-B7CA-83B3A98445B0}"/>
    <cellStyle name="Total 2 7 8 3" xfId="37667" xr:uid="{B825D184-6DDA-43CA-9264-701CAC071C45}"/>
    <cellStyle name="Total 2 7 9" xfId="37668" xr:uid="{443ADA64-C49F-4172-A700-63AD5CE9E477}"/>
    <cellStyle name="Total 2 7 9 2" xfId="37669" xr:uid="{9D353C7F-F87E-4A22-8F41-F0C25E9CBD32}"/>
    <cellStyle name="Total 2 7 9 3" xfId="37670" xr:uid="{D237B684-2042-4161-BF2A-3B495D6CF235}"/>
    <cellStyle name="Total 2 8" xfId="37671" xr:uid="{ADC98074-7214-4B1C-A653-F483EB0E4FE9}"/>
    <cellStyle name="Total 2 8 10" xfId="37672" xr:uid="{BC8B4AB4-5058-4737-BA9E-8691DEE132ED}"/>
    <cellStyle name="Total 2 8 10 2" xfId="37673" xr:uid="{4586625C-7A26-455B-952B-7403062E00B1}"/>
    <cellStyle name="Total 2 8 10 3" xfId="37674" xr:uid="{A6422E23-B926-4624-BCE9-90F4EE8275A1}"/>
    <cellStyle name="Total 2 8 11" xfId="37675" xr:uid="{D377223D-1F33-4ADF-91E9-2DE5B9E36B1C}"/>
    <cellStyle name="Total 2 8 11 2" xfId="37676" xr:uid="{36FD88F6-D813-401B-AE67-C51AD394F0A9}"/>
    <cellStyle name="Total 2 8 12" xfId="37677" xr:uid="{48564CC4-C0A1-454C-B5E9-311F82CD9135}"/>
    <cellStyle name="Total 2 8 13" xfId="37678" xr:uid="{699CBF96-2F1A-421B-BB90-977D2DEE4195}"/>
    <cellStyle name="Total 2 8 2" xfId="37679" xr:uid="{779B76FE-6699-468D-BECD-800548D27F77}"/>
    <cellStyle name="Total 2 8 2 10" xfId="37680" xr:uid="{64749E56-ED20-47FB-B443-90BC364B23A3}"/>
    <cellStyle name="Total 2 8 2 10 2" xfId="37681" xr:uid="{003CF2D1-4C82-49C1-8BB5-2044D260139F}"/>
    <cellStyle name="Total 2 8 2 11" xfId="37682" xr:uid="{62A3364E-702D-4DDE-B370-2AFA4E3CF119}"/>
    <cellStyle name="Total 2 8 2 2" xfId="37683" xr:uid="{91F89D0F-A1A3-4299-8536-ECDBA3B1560D}"/>
    <cellStyle name="Total 2 8 2 2 2" xfId="37684" xr:uid="{7DAE355D-01D8-4561-8BE5-2D8970494436}"/>
    <cellStyle name="Total 2 8 2 2 2 2" xfId="37685" xr:uid="{9652CC88-379B-4AA0-87B3-B36B7435FF82}"/>
    <cellStyle name="Total 2 8 2 2 2 3" xfId="37686" xr:uid="{DF0C2C6C-114B-4DE4-A8AF-C44A955C51F9}"/>
    <cellStyle name="Total 2 8 2 2 3" xfId="37687" xr:uid="{70B00FB8-AF5D-4B27-8A0A-6A1311615400}"/>
    <cellStyle name="Total 2 8 2 2 3 2" xfId="37688" xr:uid="{102659D5-0626-4705-8630-2BF236816F11}"/>
    <cellStyle name="Total 2 8 2 2 4" xfId="37689" xr:uid="{C1D39515-13AC-4D40-A733-98299C02DE3B}"/>
    <cellStyle name="Total 2 8 2 2 5" xfId="37690" xr:uid="{C9CAE3C7-D6BD-4AFC-82C4-19E15E327A2E}"/>
    <cellStyle name="Total 2 8 2 3" xfId="37691" xr:uid="{DC943FCC-7500-4724-A76A-2D5A1929EDD7}"/>
    <cellStyle name="Total 2 8 2 3 2" xfId="37692" xr:uid="{C1B41257-65E7-4C13-8A07-FFB3367A53D4}"/>
    <cellStyle name="Total 2 8 2 3 3" xfId="37693" xr:uid="{BF1BB612-5300-44CD-AA0A-F2AB26787057}"/>
    <cellStyle name="Total 2 8 2 4" xfId="37694" xr:uid="{76B9476C-3F68-4933-92FA-AECEBB4A2336}"/>
    <cellStyle name="Total 2 8 2 4 2" xfId="37695" xr:uid="{BF326DCE-A2CF-4BC9-82B6-8AF1DF3884D9}"/>
    <cellStyle name="Total 2 8 2 4 3" xfId="37696" xr:uid="{C99EAC64-F9F5-4807-B7DD-2B6BD9EDA803}"/>
    <cellStyle name="Total 2 8 2 5" xfId="37697" xr:uid="{86598CD0-3C8D-4C73-AB70-FA86AC4A881A}"/>
    <cellStyle name="Total 2 8 2 5 2" xfId="37698" xr:uid="{46E9F872-5D6F-4E1B-8E1C-25585C9F496B}"/>
    <cellStyle name="Total 2 8 2 5 3" xfId="37699" xr:uid="{AACD421D-66E4-47E5-B145-35761C460EC8}"/>
    <cellStyle name="Total 2 8 2 6" xfId="37700" xr:uid="{CDB7D341-2BE1-40D8-B43A-5ACCC4BB70CC}"/>
    <cellStyle name="Total 2 8 2 6 2" xfId="37701" xr:uid="{4CF94072-659A-4CAF-9821-8BB2826773DD}"/>
    <cellStyle name="Total 2 8 2 6 3" xfId="37702" xr:uid="{C97F3C26-28A2-4C60-8B3F-C4223298E4AB}"/>
    <cellStyle name="Total 2 8 2 7" xfId="37703" xr:uid="{7023B623-AF40-40B8-9B0B-28F023245482}"/>
    <cellStyle name="Total 2 8 2 7 2" xfId="37704" xr:uid="{ECB66D7E-A7E2-4FAC-936A-8F04BC835CE7}"/>
    <cellStyle name="Total 2 8 2 7 3" xfId="37705" xr:uid="{26FFF93F-FB5D-4A6B-BFFC-D3E8D70F238E}"/>
    <cellStyle name="Total 2 8 2 8" xfId="37706" xr:uid="{4CCF4F7D-2777-44CF-AD53-6BA84DE5BCF8}"/>
    <cellStyle name="Total 2 8 2 8 2" xfId="37707" xr:uid="{02D03FBD-594E-49F1-BAC7-1D5894C99610}"/>
    <cellStyle name="Total 2 8 2 8 3" xfId="37708" xr:uid="{6A683564-93B3-4CDC-B22E-75A1CD8B3AC1}"/>
    <cellStyle name="Total 2 8 2 9" xfId="37709" xr:uid="{5437A6E5-BA1B-4461-AE7E-450DB67A9C9A}"/>
    <cellStyle name="Total 2 8 2 9 2" xfId="37710" xr:uid="{47283FEA-E1BF-4743-9FAB-8CEFB940AC5A}"/>
    <cellStyle name="Total 2 8 2 9 3" xfId="37711" xr:uid="{562E9CC2-EB71-450F-B67D-EA7DD25FED7E}"/>
    <cellStyle name="Total 2 8 3" xfId="37712" xr:uid="{A07B300D-393B-4299-9A79-F0F556294DC7}"/>
    <cellStyle name="Total 2 8 3 2" xfId="37713" xr:uid="{EE1C241D-11BF-4DD1-81E1-03D49218DDEA}"/>
    <cellStyle name="Total 2 8 3 2 2" xfId="37714" xr:uid="{23F952A1-399B-418B-8EF1-63D297E29EAE}"/>
    <cellStyle name="Total 2 8 3 2 3" xfId="37715" xr:uid="{745C8709-81FA-4D36-8F60-E63AC5474B39}"/>
    <cellStyle name="Total 2 8 3 2 4" xfId="37716" xr:uid="{90F1C197-F900-4389-A78F-6DAD2BB0F28A}"/>
    <cellStyle name="Total 2 8 3 3" xfId="37717" xr:uid="{AAB38912-2B38-451C-B08C-2858A7328110}"/>
    <cellStyle name="Total 2 8 3 3 2" xfId="37718" xr:uid="{FAE848F6-7C61-4401-A21E-AD12726A6D86}"/>
    <cellStyle name="Total 2 8 3 4" xfId="37719" xr:uid="{0EA21BC2-D944-4DA5-9E35-B4D51D434434}"/>
    <cellStyle name="Total 2 8 3 5" xfId="37720" xr:uid="{48A8122C-CC93-4763-A8D3-16CF2FD35386}"/>
    <cellStyle name="Total 2 8 4" xfId="37721" xr:uid="{A443B8DB-D21A-4180-A918-09CABC54A3DA}"/>
    <cellStyle name="Total 2 8 4 2" xfId="37722" xr:uid="{82EC73ED-4E40-4055-A20B-F30B57033710}"/>
    <cellStyle name="Total 2 8 4 2 2" xfId="37723" xr:uid="{32DB079C-61AE-4712-9EB3-E8F69CC7864A}"/>
    <cellStyle name="Total 2 8 4 2 2 2" xfId="37724" xr:uid="{D00BC91F-2503-4F33-91EA-5135EE3730DE}"/>
    <cellStyle name="Total 2 8 4 2 3" xfId="37725" xr:uid="{32421361-D745-4F76-8A34-1217467C2571}"/>
    <cellStyle name="Total 2 8 4 2 3 2" xfId="37726" xr:uid="{EEF6CFB4-519E-4296-9D97-4E0E3B39627B}"/>
    <cellStyle name="Total 2 8 4 2 4" xfId="37727" xr:uid="{AFB283FC-2BB4-43A3-A9DC-680A2072BBA6}"/>
    <cellStyle name="Total 2 8 4 2 5" xfId="37728" xr:uid="{430135C9-1AB6-4B11-8771-D346B20AA98B}"/>
    <cellStyle name="Total 2 8 4 2 6" xfId="37729" xr:uid="{5530039F-46A4-4ACA-8709-C757B7FB7D0F}"/>
    <cellStyle name="Total 2 8 4 3" xfId="37730" xr:uid="{97D79564-B631-4EE7-9BA2-3725FC4ECBDE}"/>
    <cellStyle name="Total 2 8 4 3 2" xfId="37731" xr:uid="{214D71F8-C6BC-4B0B-AF29-84976BED2C9C}"/>
    <cellStyle name="Total 2 8 4 4" xfId="37732" xr:uid="{BF9099A4-3837-47CA-A713-C7AB511BB9E8}"/>
    <cellStyle name="Total 2 8 4 4 2" xfId="37733" xr:uid="{0F87D2A9-3218-4FDA-AAB6-4FA09F3FF469}"/>
    <cellStyle name="Total 2 8 4 5" xfId="37734" xr:uid="{45D26481-25D5-485C-86F1-4288907BF426}"/>
    <cellStyle name="Total 2 8 4 5 2" xfId="37735" xr:uid="{B8B64ACE-397A-42F3-8CCD-1CB7B2075D3E}"/>
    <cellStyle name="Total 2 8 4 6" xfId="37736" xr:uid="{33023D20-B1CD-4253-86F8-4FFD07C8C2DF}"/>
    <cellStyle name="Total 2 8 4 7" xfId="37737" xr:uid="{499E79E4-1A05-4F35-A94B-C8E00956E8C5}"/>
    <cellStyle name="Total 2 8 4 8" xfId="37738" xr:uid="{A805DB2E-DE0B-4DA5-9384-223F02DD21DE}"/>
    <cellStyle name="Total 2 8 4 9" xfId="37739" xr:uid="{9748C764-6D16-43BB-A855-035E58BDA082}"/>
    <cellStyle name="Total 2 8 5" xfId="37740" xr:uid="{80F32450-553E-40E7-AE0B-397756EC4B4E}"/>
    <cellStyle name="Total 2 8 5 2" xfId="37741" xr:uid="{8801AF35-14FE-4406-8249-14D64B1D4923}"/>
    <cellStyle name="Total 2 8 5 2 2" xfId="37742" xr:uid="{A3B2FD08-810E-49EB-B982-6E5A78FD7CA5}"/>
    <cellStyle name="Total 2 8 5 2 3" xfId="37743" xr:uid="{C4FF59EA-CA14-447F-9D2A-E3E8DC7085AE}"/>
    <cellStyle name="Total 2 8 5 3" xfId="37744" xr:uid="{AA622589-E123-47E5-94A8-8C96327F303B}"/>
    <cellStyle name="Total 2 8 5 4" xfId="37745" xr:uid="{EEE5D05F-15A6-4394-9E2B-84038187AF04}"/>
    <cellStyle name="Total 2 8 5 5" xfId="37746" xr:uid="{52F52D94-8A94-4C83-9544-BD2F24518263}"/>
    <cellStyle name="Total 2 8 6" xfId="37747" xr:uid="{CA1372E9-D6D8-434B-A353-80B8B6E294B9}"/>
    <cellStyle name="Total 2 8 6 2" xfId="37748" xr:uid="{4A7098E3-09DE-44B2-AB23-B9E94451488C}"/>
    <cellStyle name="Total 2 8 6 2 2" xfId="37749" xr:uid="{DD891DEB-ED31-4F60-B8C7-50504ECE2421}"/>
    <cellStyle name="Total 2 8 6 2 3" xfId="37750" xr:uid="{8CDB598E-858B-4B90-9260-4B9A7423B3B5}"/>
    <cellStyle name="Total 2 8 6 3" xfId="37751" xr:uid="{B31A5DC8-3A0C-46BD-A4FB-2E9A662DC2EB}"/>
    <cellStyle name="Total 2 8 6 4" xfId="37752" xr:uid="{0A6D7F31-5021-4182-B6BB-92C13B748ECF}"/>
    <cellStyle name="Total 2 8 7" xfId="37753" xr:uid="{B951203B-0B31-4D10-BE7C-9B485678BD13}"/>
    <cellStyle name="Total 2 8 7 2" xfId="37754" xr:uid="{A495BEBC-C69A-4E2F-A5E6-40ED9BFCECF0}"/>
    <cellStyle name="Total 2 8 7 3" xfId="37755" xr:uid="{0D55494F-7B06-4AE8-8297-4F338AD84085}"/>
    <cellStyle name="Total 2 8 8" xfId="37756" xr:uid="{A587F27B-325A-4E6C-A73E-3478E942CA9B}"/>
    <cellStyle name="Total 2 8 8 2" xfId="37757" xr:uid="{242F9884-16D3-4449-A868-5C0E88BAB988}"/>
    <cellStyle name="Total 2 8 8 3" xfId="37758" xr:uid="{98A9B848-A107-4839-B62E-71CE308F5EF1}"/>
    <cellStyle name="Total 2 8 9" xfId="37759" xr:uid="{A29CE3FF-9767-4918-8DA0-302BADAFCB8C}"/>
    <cellStyle name="Total 2 8 9 2" xfId="37760" xr:uid="{316F74DF-55D9-4792-A1EA-14B88B422D07}"/>
    <cellStyle name="Total 2 8 9 3" xfId="37761" xr:uid="{EC276D4B-8C3B-44A7-825B-7D1EDAF836DD}"/>
    <cellStyle name="Total 2 9" xfId="37762" xr:uid="{017A0371-F115-4E2B-8DB2-4299BD75EF6F}"/>
    <cellStyle name="Total 2 9 10" xfId="37763" xr:uid="{C6D75337-76A1-4B43-A1E7-3EA8FCC0DE93}"/>
    <cellStyle name="Total 2 9 10 2" xfId="37764" xr:uid="{26DE2673-8A9B-45DF-8DE0-24C798F8281E}"/>
    <cellStyle name="Total 2 9 10 3" xfId="37765" xr:uid="{65637AF8-AE84-4CFF-9473-9E5781762876}"/>
    <cellStyle name="Total 2 9 11" xfId="37766" xr:uid="{0C7CEDE2-A4A5-4E86-B4A7-9A59ECD55F5E}"/>
    <cellStyle name="Total 2 9 11 2" xfId="37767" xr:uid="{1AA7B36D-8496-4D3F-8863-8147E355CCC8}"/>
    <cellStyle name="Total 2 9 12" xfId="37768" xr:uid="{0B93C131-CA8F-4114-BD68-8F81F9C809A5}"/>
    <cellStyle name="Total 2 9 13" xfId="37769" xr:uid="{C5BED78A-8CB6-4A4D-A620-A02B039AB900}"/>
    <cellStyle name="Total 2 9 2" xfId="37770" xr:uid="{18C01DC8-B2D3-4625-AF41-FFFC71F700DB}"/>
    <cellStyle name="Total 2 9 2 10" xfId="37771" xr:uid="{05F25C3E-7360-4181-A1D0-741E21EF8B22}"/>
    <cellStyle name="Total 2 9 2 10 2" xfId="37772" xr:uid="{BDA0CE67-A9BF-4D7B-B852-0F95D3941787}"/>
    <cellStyle name="Total 2 9 2 11" xfId="37773" xr:uid="{5145E1C9-5EC5-4EE7-A56D-9566E2E26110}"/>
    <cellStyle name="Total 2 9 2 2" xfId="37774" xr:uid="{DAEAF40A-A4CA-408B-903E-C9B621CBFD8F}"/>
    <cellStyle name="Total 2 9 2 2 2" xfId="37775" xr:uid="{6817B18D-D595-4B50-84F9-0C1BD7F9DF77}"/>
    <cellStyle name="Total 2 9 2 2 2 2" xfId="37776" xr:uid="{446A0F17-8B5C-4176-9BA5-7684AF5F9F7F}"/>
    <cellStyle name="Total 2 9 2 2 2 3" xfId="37777" xr:uid="{814BE596-9B92-4A6C-9F0A-0DC6C1E40A27}"/>
    <cellStyle name="Total 2 9 2 2 3" xfId="37778" xr:uid="{329B006C-0CA1-4AFE-A536-C96128CF58C1}"/>
    <cellStyle name="Total 2 9 2 2 3 2" xfId="37779" xr:uid="{2222CFFF-EB14-475E-86CA-CD43EC21E2C4}"/>
    <cellStyle name="Total 2 9 2 2 4" xfId="37780" xr:uid="{14F5488F-B31C-465E-AA06-373EB636A567}"/>
    <cellStyle name="Total 2 9 2 2 5" xfId="37781" xr:uid="{152112EB-3BF7-47F0-AE91-0FCF3150F9DD}"/>
    <cellStyle name="Total 2 9 2 3" xfId="37782" xr:uid="{AE7A7194-0B03-45A4-B5DA-BF00725ACDA3}"/>
    <cellStyle name="Total 2 9 2 3 2" xfId="37783" xr:uid="{2FB58A9D-5602-47D9-9121-8FBF746E80FF}"/>
    <cellStyle name="Total 2 9 2 3 3" xfId="37784" xr:uid="{8B0691A3-5E43-4A2B-904F-6BB961E630A0}"/>
    <cellStyle name="Total 2 9 2 4" xfId="37785" xr:uid="{21850FFB-4898-4D1F-B6B9-B1B4BF6253DE}"/>
    <cellStyle name="Total 2 9 2 4 2" xfId="37786" xr:uid="{E22D0E6C-FBA7-4256-BB5C-B1D9A861F4F7}"/>
    <cellStyle name="Total 2 9 2 4 3" xfId="37787" xr:uid="{E47CCA07-E07F-4196-B278-C6F5374A8C80}"/>
    <cellStyle name="Total 2 9 2 5" xfId="37788" xr:uid="{191A75AE-9E83-4C8B-A620-91794011E41E}"/>
    <cellStyle name="Total 2 9 2 5 2" xfId="37789" xr:uid="{E0D2B05D-A43A-4C75-A919-A8E20D0FA0CC}"/>
    <cellStyle name="Total 2 9 2 5 3" xfId="37790" xr:uid="{3D58E454-E22F-4AD9-B75A-6D5C4C5B7461}"/>
    <cellStyle name="Total 2 9 2 6" xfId="37791" xr:uid="{1A3366BA-250B-4155-A970-D2AA3637EEDB}"/>
    <cellStyle name="Total 2 9 2 6 2" xfId="37792" xr:uid="{42B39D2A-D14D-4967-93EF-67A6DAC78ADA}"/>
    <cellStyle name="Total 2 9 2 6 3" xfId="37793" xr:uid="{435C72C3-4933-4E91-9DE3-771DD780E705}"/>
    <cellStyle name="Total 2 9 2 7" xfId="37794" xr:uid="{D648097F-5FEA-4A2F-92BE-E6529B199EDB}"/>
    <cellStyle name="Total 2 9 2 7 2" xfId="37795" xr:uid="{07E4E989-FC15-4CBB-863D-AA2389157D9A}"/>
    <cellStyle name="Total 2 9 2 7 3" xfId="37796" xr:uid="{83F205C5-A65C-4BDE-88E7-725AC1D21E58}"/>
    <cellStyle name="Total 2 9 2 8" xfId="37797" xr:uid="{609858C5-1C36-4474-8955-317D48599A4C}"/>
    <cellStyle name="Total 2 9 2 8 2" xfId="37798" xr:uid="{9071ECCA-FC93-4B3C-9246-5E1D36EE4A05}"/>
    <cellStyle name="Total 2 9 2 8 3" xfId="37799" xr:uid="{019248F1-6819-41CA-A661-0633E96E7935}"/>
    <cellStyle name="Total 2 9 2 9" xfId="37800" xr:uid="{24F950C2-BADA-4D1E-9A7E-9DD375F38BAC}"/>
    <cellStyle name="Total 2 9 2 9 2" xfId="37801" xr:uid="{C21B2672-476D-4E82-A591-7C4F8BEC4325}"/>
    <cellStyle name="Total 2 9 2 9 3" xfId="37802" xr:uid="{02D5A516-6A5A-4E6C-8EA7-136C1F559409}"/>
    <cellStyle name="Total 2 9 3" xfId="37803" xr:uid="{449FDDFA-CC78-4E80-BA3B-D09AA475CBB7}"/>
    <cellStyle name="Total 2 9 3 2" xfId="37804" xr:uid="{4827CAAC-D995-4783-A4BF-19DFDD5F1E6E}"/>
    <cellStyle name="Total 2 9 3 2 2" xfId="37805" xr:uid="{90734988-F250-49E2-9EBB-B66B910741B2}"/>
    <cellStyle name="Total 2 9 3 2 3" xfId="37806" xr:uid="{FB4DC85B-F122-4B57-B2E7-22ACD28B3508}"/>
    <cellStyle name="Total 2 9 3 2 4" xfId="37807" xr:uid="{E1E5CD5E-28FC-4D23-9C03-4401F39A0B67}"/>
    <cellStyle name="Total 2 9 3 3" xfId="37808" xr:uid="{E5D17A32-356E-4E7D-8571-BCAC9D67DF62}"/>
    <cellStyle name="Total 2 9 3 3 2" xfId="37809" xr:uid="{CFFB9E7D-7AC3-4752-9FDE-7E51188ECC53}"/>
    <cellStyle name="Total 2 9 3 4" xfId="37810" xr:uid="{DF99739A-5BCF-4E11-BE32-2EC23CF1D399}"/>
    <cellStyle name="Total 2 9 3 5" xfId="37811" xr:uid="{9632D33F-EEE8-41B5-BF62-DE596A01833E}"/>
    <cellStyle name="Total 2 9 4" xfId="37812" xr:uid="{59217B93-AF4B-4A53-9CA3-AA8D7AE2615B}"/>
    <cellStyle name="Total 2 9 4 2" xfId="37813" xr:uid="{557B5654-2797-49D2-946F-73723C138AC1}"/>
    <cellStyle name="Total 2 9 4 2 2" xfId="37814" xr:uid="{5F2A77E3-CCF5-4DF9-8763-DDBC1FD22DB8}"/>
    <cellStyle name="Total 2 9 4 2 2 2" xfId="37815" xr:uid="{390C6B3B-4965-4484-86CB-9606280B27E6}"/>
    <cellStyle name="Total 2 9 4 2 3" xfId="37816" xr:uid="{006B97E2-EF9B-4DFF-A42F-56BFE1A8FACE}"/>
    <cellStyle name="Total 2 9 4 2 3 2" xfId="37817" xr:uid="{CC6D938E-E3AC-49DF-8607-38272E131C48}"/>
    <cellStyle name="Total 2 9 4 2 4" xfId="37818" xr:uid="{89191239-9CC8-48FF-ABB5-0E5E07BCC964}"/>
    <cellStyle name="Total 2 9 4 2 5" xfId="37819" xr:uid="{2BA6F81E-3B3D-4D61-9AEF-4C9631557D56}"/>
    <cellStyle name="Total 2 9 4 2 6" xfId="37820" xr:uid="{F154F362-A43B-46E2-9AA1-F731177FD1D0}"/>
    <cellStyle name="Total 2 9 4 3" xfId="37821" xr:uid="{408C9003-B641-4F34-921C-40F1933294D6}"/>
    <cellStyle name="Total 2 9 4 3 2" xfId="37822" xr:uid="{EB407FB3-1B85-44E8-B014-732B9A59D0B7}"/>
    <cellStyle name="Total 2 9 4 4" xfId="37823" xr:uid="{B83F482F-EDA2-436D-ACF9-F89FE19A1555}"/>
    <cellStyle name="Total 2 9 4 4 2" xfId="37824" xr:uid="{E820FE9B-D237-4F60-8FC8-CC5275B3E130}"/>
    <cellStyle name="Total 2 9 4 5" xfId="37825" xr:uid="{1DDB0CBD-0CBD-4327-854F-0CEBCA7D0888}"/>
    <cellStyle name="Total 2 9 4 5 2" xfId="37826" xr:uid="{509AD8DA-EF8C-44B7-AB7F-87BFB612A201}"/>
    <cellStyle name="Total 2 9 4 6" xfId="37827" xr:uid="{4C48E77C-5438-4941-A93E-BACC6521902E}"/>
    <cellStyle name="Total 2 9 4 7" xfId="37828" xr:uid="{24A1F687-D7A1-4D78-82EE-222C2D1A4997}"/>
    <cellStyle name="Total 2 9 4 8" xfId="37829" xr:uid="{DE47D3B0-EE27-44D7-9B09-B8D32AEDE9F2}"/>
    <cellStyle name="Total 2 9 4 9" xfId="37830" xr:uid="{AF049E15-109D-4EAD-A7A1-594406E16F1C}"/>
    <cellStyle name="Total 2 9 5" xfId="37831" xr:uid="{878FBD6C-093B-4A3F-8103-C4A245B58A55}"/>
    <cellStyle name="Total 2 9 5 2" xfId="37832" xr:uid="{EECE4BB6-2417-446D-A622-2E892AE68FE7}"/>
    <cellStyle name="Total 2 9 5 2 2" xfId="37833" xr:uid="{90964F6E-F996-4023-BD55-1B04D15AFA04}"/>
    <cellStyle name="Total 2 9 5 2 3" xfId="37834" xr:uid="{B68DA7B7-7F81-442D-A7C0-330B42BCD0F8}"/>
    <cellStyle name="Total 2 9 5 3" xfId="37835" xr:uid="{26D08CA4-3240-488A-A87C-736610A40D9D}"/>
    <cellStyle name="Total 2 9 5 4" xfId="37836" xr:uid="{C32A324B-2EBA-4BCB-89BE-2463E3772768}"/>
    <cellStyle name="Total 2 9 5 5" xfId="37837" xr:uid="{976045BC-450D-4C58-A723-B69B0EB9241C}"/>
    <cellStyle name="Total 2 9 6" xfId="37838" xr:uid="{1DA98FA8-21F6-4F46-BF05-30C1D471A472}"/>
    <cellStyle name="Total 2 9 6 2" xfId="37839" xr:uid="{BBE536C4-D1C8-46C4-B637-4122A3889A19}"/>
    <cellStyle name="Total 2 9 6 2 2" xfId="37840" xr:uid="{03590C8D-D80B-41F2-AE00-BBE08E9FB171}"/>
    <cellStyle name="Total 2 9 6 2 3" xfId="37841" xr:uid="{4E03F765-E5F7-4F0E-816B-CBE6D2FA8437}"/>
    <cellStyle name="Total 2 9 6 3" xfId="37842" xr:uid="{29062A32-3AAA-422A-AF03-E724D2A6573D}"/>
    <cellStyle name="Total 2 9 6 4" xfId="37843" xr:uid="{CA782515-AD74-407E-B467-38A6553D8021}"/>
    <cellStyle name="Total 2 9 7" xfId="37844" xr:uid="{AF9B024D-0C04-4A72-A997-677BF71A367D}"/>
    <cellStyle name="Total 2 9 7 2" xfId="37845" xr:uid="{9C0ED660-399F-404B-9B11-7CCE6923AAB2}"/>
    <cellStyle name="Total 2 9 7 3" xfId="37846" xr:uid="{F552F0F8-4D84-418E-A141-ED971A0D6659}"/>
    <cellStyle name="Total 2 9 8" xfId="37847" xr:uid="{D694CA82-0D41-4A6B-8829-D6A7C4BB384B}"/>
    <cellStyle name="Total 2 9 8 2" xfId="37848" xr:uid="{C0A2B251-25DD-4226-92AC-39D5AA694916}"/>
    <cellStyle name="Total 2 9 8 3" xfId="37849" xr:uid="{8AB8C61F-2B97-4136-A0EE-2889BA335FE2}"/>
    <cellStyle name="Total 2 9 9" xfId="37850" xr:uid="{E3AB5942-7DE6-4A1C-8DD6-0A09F675404F}"/>
    <cellStyle name="Total 2 9 9 2" xfId="37851" xr:uid="{2B4F2B57-6005-4DCA-993A-1EFA58E4FAE9}"/>
    <cellStyle name="Total 2 9 9 3" xfId="37852" xr:uid="{04F083D4-D14B-4EFB-95DD-0F2C432C83B9}"/>
    <cellStyle name="Total 20" xfId="37853" xr:uid="{1A13A28E-62DC-41D5-92FD-4A43866D0944}"/>
    <cellStyle name="Total 21" xfId="37854" xr:uid="{E34BE37C-03AE-45BD-950A-09611A48B022}"/>
    <cellStyle name="Total 22" xfId="37855" xr:uid="{68E4A185-F0DD-46B4-94C0-92A5E2C7C773}"/>
    <cellStyle name="Total 23" xfId="37856" xr:uid="{8EBFE9DA-891B-4CA2-B2EF-A786A88F9450}"/>
    <cellStyle name="Total 24" xfId="37857" xr:uid="{F9FD5349-427C-42ED-A668-350AF9CFE5F0}"/>
    <cellStyle name="Total 25" xfId="37858" xr:uid="{13A69775-D199-40D3-B67B-A795BF90A8B0}"/>
    <cellStyle name="Total 26" xfId="37859" xr:uid="{B8200057-025B-436D-B748-F565CFDE7929}"/>
    <cellStyle name="Total 27" xfId="37860" xr:uid="{EF3729AA-E55E-4464-8DF9-13E3B4A7FCC8}"/>
    <cellStyle name="Total 28" xfId="37861" xr:uid="{56FB0127-6DE9-4E4E-8991-0AB5DE636156}"/>
    <cellStyle name="Total 29" xfId="37862" xr:uid="{880399E9-E28E-486C-AD3B-3FF514663A2A}"/>
    <cellStyle name="Total 3" xfId="37863" xr:uid="{B8B39C8C-592D-4721-86A4-8FDD5CC1332B}"/>
    <cellStyle name="Total 3 10" xfId="37864" xr:uid="{6B4E3DAD-606A-45E2-97CC-6405BEF726E6}"/>
    <cellStyle name="Total 3 10 10" xfId="37865" xr:uid="{28E083F8-A9FA-4BC9-9383-736C464B9E1B}"/>
    <cellStyle name="Total 3 10 10 2" xfId="37866" xr:uid="{3B8EAECF-B450-4024-8F01-C41DE852E4FD}"/>
    <cellStyle name="Total 3 10 10 3" xfId="37867" xr:uid="{09B3E06F-082A-481C-9BF2-A77D0895BB91}"/>
    <cellStyle name="Total 3 10 11" xfId="37868" xr:uid="{B25EE959-5907-45A3-8EA5-2FBDC27806D8}"/>
    <cellStyle name="Total 3 10 11 2" xfId="37869" xr:uid="{665475AA-6BFB-49BB-A8EF-9B5006AEB36A}"/>
    <cellStyle name="Total 3 10 12" xfId="37870" xr:uid="{F562BD5F-7BB1-49DB-A93D-FEED79C99E56}"/>
    <cellStyle name="Total 3 10 2" xfId="37871" xr:uid="{E56E24FD-3DC2-4A06-B432-61CE395380BD}"/>
    <cellStyle name="Total 3 10 2 10" xfId="37872" xr:uid="{81AA758A-CB23-49AF-B18E-EF13B44948F9}"/>
    <cellStyle name="Total 3 10 2 10 2" xfId="37873" xr:uid="{4E3D0D84-174A-4D6B-820C-313C41A888CF}"/>
    <cellStyle name="Total 3 10 2 11" xfId="37874" xr:uid="{DD9A2189-EC39-4132-8D2B-A7199D38B35C}"/>
    <cellStyle name="Total 3 10 2 2" xfId="37875" xr:uid="{9A016E21-8A1F-4F71-BD26-0D20308AE7E9}"/>
    <cellStyle name="Total 3 10 2 2 2" xfId="37876" xr:uid="{C87FCA1C-CD41-498C-BBCA-0BD454B93387}"/>
    <cellStyle name="Total 3 10 2 2 2 2" xfId="37877" xr:uid="{217C46E1-ED78-4D11-8740-9974A182B95C}"/>
    <cellStyle name="Total 3 10 2 2 2 3" xfId="37878" xr:uid="{5C07AF84-0E14-4155-9B65-A585C9868AF5}"/>
    <cellStyle name="Total 3 10 2 2 3" xfId="37879" xr:uid="{6037C7F3-EC1E-440C-957C-0FCC6A55889D}"/>
    <cellStyle name="Total 3 10 2 2 3 2" xfId="37880" xr:uid="{76655C38-5CDC-487D-A73D-052069DE6C01}"/>
    <cellStyle name="Total 3 10 2 2 4" xfId="37881" xr:uid="{159EB202-7876-4A93-82BF-A99AC18608C8}"/>
    <cellStyle name="Total 3 10 2 2 5" xfId="37882" xr:uid="{9734F77D-EC36-44AF-A63C-FE04F0991225}"/>
    <cellStyle name="Total 3 10 2 3" xfId="37883" xr:uid="{F25EC87F-2E96-471B-85DA-1AA01BEE008D}"/>
    <cellStyle name="Total 3 10 2 3 2" xfId="37884" xr:uid="{444D250E-AE31-4B5A-9105-7574588E955F}"/>
    <cellStyle name="Total 3 10 2 3 3" xfId="37885" xr:uid="{7C3DE264-7559-4013-BB1B-82C14E2697FA}"/>
    <cellStyle name="Total 3 10 2 4" xfId="37886" xr:uid="{3458A93F-C979-4696-B598-466D10048E17}"/>
    <cellStyle name="Total 3 10 2 4 2" xfId="37887" xr:uid="{4460F0E0-FC7D-49C7-95BB-F71322030346}"/>
    <cellStyle name="Total 3 10 2 4 3" xfId="37888" xr:uid="{640BA797-66FE-4DDE-B6D2-8CCF156C4778}"/>
    <cellStyle name="Total 3 10 2 5" xfId="37889" xr:uid="{C4B4B682-3526-4B35-93CE-44E3E1367E06}"/>
    <cellStyle name="Total 3 10 2 5 2" xfId="37890" xr:uid="{AF18D20B-1DCC-4905-8089-564B5C9A79C6}"/>
    <cellStyle name="Total 3 10 2 5 3" xfId="37891" xr:uid="{3C869B92-920D-4090-BEFD-B846A8F6A42B}"/>
    <cellStyle name="Total 3 10 2 6" xfId="37892" xr:uid="{585D2C07-3C19-4D50-BCC0-4077CACDE2A3}"/>
    <cellStyle name="Total 3 10 2 6 2" xfId="37893" xr:uid="{D15AB259-ADC3-44C2-8139-8FDBD5CECF5E}"/>
    <cellStyle name="Total 3 10 2 6 3" xfId="37894" xr:uid="{D66F26A1-864A-4D40-A10D-B766F02F1080}"/>
    <cellStyle name="Total 3 10 2 7" xfId="37895" xr:uid="{D82E01BF-F1F7-4624-AB40-C946BE731D82}"/>
    <cellStyle name="Total 3 10 2 7 2" xfId="37896" xr:uid="{DB4A1D22-F6E2-45FC-9D54-ED05E35BA571}"/>
    <cellStyle name="Total 3 10 2 7 3" xfId="37897" xr:uid="{49469504-CEC9-4A18-97AC-451BBDDBB51E}"/>
    <cellStyle name="Total 3 10 2 8" xfId="37898" xr:uid="{C26ADB3F-FE25-413D-AB49-A08B67037CA3}"/>
    <cellStyle name="Total 3 10 2 8 2" xfId="37899" xr:uid="{17CB9187-F034-4FF3-A4D4-2A989F4EF6D2}"/>
    <cellStyle name="Total 3 10 2 8 3" xfId="37900" xr:uid="{07E1EF27-AA3E-4CB3-9A66-329147DDB82B}"/>
    <cellStyle name="Total 3 10 2 9" xfId="37901" xr:uid="{FB39474B-A692-4492-9532-7C25AAA36FBD}"/>
    <cellStyle name="Total 3 10 2 9 2" xfId="37902" xr:uid="{251406D2-4CE9-4A72-AB00-69DC7D17826B}"/>
    <cellStyle name="Total 3 10 2 9 3" xfId="37903" xr:uid="{3CAFEBCA-F088-472A-AEF6-444A0123A22E}"/>
    <cellStyle name="Total 3 10 3" xfId="37904" xr:uid="{7907CB89-3370-46BB-94D7-8D049B362AB5}"/>
    <cellStyle name="Total 3 10 3 2" xfId="37905" xr:uid="{799B5639-EC4E-4C1D-8A41-218244BEEFFE}"/>
    <cellStyle name="Total 3 10 3 2 2" xfId="37906" xr:uid="{B1D24146-302D-4803-9811-CB1249B741FF}"/>
    <cellStyle name="Total 3 10 3 2 3" xfId="37907" xr:uid="{59E98A11-5E90-4766-A0E1-28E1BEF54C3E}"/>
    <cellStyle name="Total 3 10 3 2 4" xfId="37908" xr:uid="{28A50E7C-6B4B-414F-9371-6E4AC2A4C80F}"/>
    <cellStyle name="Total 3 10 3 3" xfId="37909" xr:uid="{485DAF30-5EFF-4C7C-85D7-6484336EE128}"/>
    <cellStyle name="Total 3 10 3 3 2" xfId="37910" xr:uid="{09BF93F8-BA0F-4C86-BCB9-A66BDA54F937}"/>
    <cellStyle name="Total 3 10 3 4" xfId="37911" xr:uid="{B1DEC836-E36E-4FD3-9E80-C1F8EC4EC9D1}"/>
    <cellStyle name="Total 3 10 3 5" xfId="37912" xr:uid="{D1E8D210-3A9E-4D01-8706-66464444738B}"/>
    <cellStyle name="Total 3 10 4" xfId="37913" xr:uid="{35A5996D-096B-4FE5-9017-BCB3799F7BD6}"/>
    <cellStyle name="Total 3 10 4 2" xfId="37914" xr:uid="{1314B60E-911D-4777-9FF1-4119548B25E3}"/>
    <cellStyle name="Total 3 10 4 2 2" xfId="37915" xr:uid="{AC92E3A6-8C7B-42DB-B65B-B633D7A64534}"/>
    <cellStyle name="Total 3 10 4 2 3" xfId="37916" xr:uid="{201DEC15-C5D9-4C9C-AB50-5EAC78E63938}"/>
    <cellStyle name="Total 3 10 4 3" xfId="37917" xr:uid="{F58A1784-AA30-45C1-9275-F098EDB0FDBE}"/>
    <cellStyle name="Total 3 10 4 4" xfId="37918" xr:uid="{63148122-68C1-476B-9315-7A2B7AD7719E}"/>
    <cellStyle name="Total 3 10 4 5" xfId="37919" xr:uid="{5FAA9CE2-2E6D-4A26-8102-38005FAC6043}"/>
    <cellStyle name="Total 3 10 5" xfId="37920" xr:uid="{E9FC4B86-FC59-4A4D-84BF-1D1F7365A917}"/>
    <cellStyle name="Total 3 10 5 2" xfId="37921" xr:uid="{D158AF09-0CD6-4423-91C6-BF40E3146D32}"/>
    <cellStyle name="Total 3 10 5 2 2" xfId="37922" xr:uid="{BAC32D1D-3B3E-4497-9A44-FF5900458AA3}"/>
    <cellStyle name="Total 3 10 5 2 3" xfId="37923" xr:uid="{2FDD591B-987A-4FC2-A9CB-8FEEF2AFF928}"/>
    <cellStyle name="Total 3 10 5 3" xfId="37924" xr:uid="{1AA79990-BD4D-4AEA-9888-3F5A76B0BAF9}"/>
    <cellStyle name="Total 3 10 5 4" xfId="37925" xr:uid="{86515FDA-C430-4F57-B85C-CB9E3D178A2A}"/>
    <cellStyle name="Total 3 10 6" xfId="37926" xr:uid="{C4D44C05-2783-481C-9968-EE037AF1B37E}"/>
    <cellStyle name="Total 3 10 6 2" xfId="37927" xr:uid="{7B99987E-FFE8-4B08-A3B8-9E0D2C25DA9D}"/>
    <cellStyle name="Total 3 10 6 3" xfId="37928" xr:uid="{5D59C02F-5899-4B06-AEA0-6E6FDD89ED4C}"/>
    <cellStyle name="Total 3 10 7" xfId="37929" xr:uid="{4554F7B2-FC39-4DCE-9B2A-6FB5A5207CDD}"/>
    <cellStyle name="Total 3 10 7 2" xfId="37930" xr:uid="{F2A6EFDA-EF5F-4611-ACAF-EB2DF42B8DDF}"/>
    <cellStyle name="Total 3 10 7 3" xfId="37931" xr:uid="{3D07AD71-91B1-46E9-9F89-F92E9667900D}"/>
    <cellStyle name="Total 3 10 8" xfId="37932" xr:uid="{90D654B0-2E5E-41F6-BACB-9ABC98A28142}"/>
    <cellStyle name="Total 3 10 8 2" xfId="37933" xr:uid="{32061EAA-6986-4B6A-923D-72657F1608B2}"/>
    <cellStyle name="Total 3 10 8 3" xfId="37934" xr:uid="{3EB79E7D-2B00-474D-B2A4-A6501B4E4158}"/>
    <cellStyle name="Total 3 10 9" xfId="37935" xr:uid="{B0AD9427-8BD1-40A1-8457-83E2C96BD649}"/>
    <cellStyle name="Total 3 10 9 2" xfId="37936" xr:uid="{EADAB22F-1F57-405C-932A-C5DFF766181C}"/>
    <cellStyle name="Total 3 10 9 3" xfId="37937" xr:uid="{C5BE3ED4-A8C4-44A4-B7AE-4FB2B8DB56B4}"/>
    <cellStyle name="Total 3 11" xfId="37938" xr:uid="{465CAB58-B1AB-4691-B251-9AC1C7AC7928}"/>
    <cellStyle name="Total 3 11 10" xfId="37939" xr:uid="{5858F1F5-7BB1-46FC-97EA-18B5A3924197}"/>
    <cellStyle name="Total 3 11 10 2" xfId="37940" xr:uid="{E08BC9A4-5EA1-4088-94A8-0EF5A873CF52}"/>
    <cellStyle name="Total 3 11 10 3" xfId="37941" xr:uid="{6EDE9B7F-D7E0-46B9-B858-24B717EDB959}"/>
    <cellStyle name="Total 3 11 11" xfId="37942" xr:uid="{D5F5C414-E44F-4BA0-A79F-2B2E00579BB4}"/>
    <cellStyle name="Total 3 11 11 2" xfId="37943" xr:uid="{F0E47A9E-A11D-4FD3-9097-98DC408A72B9}"/>
    <cellStyle name="Total 3 11 12" xfId="37944" xr:uid="{3F6FDEEC-6562-4A3A-96CE-975C7540468B}"/>
    <cellStyle name="Total 3 11 2" xfId="37945" xr:uid="{C26E88EC-2E69-4ABF-93F6-AC4D7F6FEC35}"/>
    <cellStyle name="Total 3 11 2 10" xfId="37946" xr:uid="{0F07BE07-CCC1-4AB9-BECB-D9D737FA239D}"/>
    <cellStyle name="Total 3 11 2 10 2" xfId="37947" xr:uid="{15365566-E06D-44A1-8645-BF59A7B29DA8}"/>
    <cellStyle name="Total 3 11 2 11" xfId="37948" xr:uid="{4AC53649-B854-492B-986D-204FB199004F}"/>
    <cellStyle name="Total 3 11 2 2" xfId="37949" xr:uid="{ABD8D222-762C-4667-9A57-C3403257597D}"/>
    <cellStyle name="Total 3 11 2 2 2" xfId="37950" xr:uid="{88748567-8CA1-42B4-AC0F-CCA3EF9BA15A}"/>
    <cellStyle name="Total 3 11 2 2 2 2" xfId="37951" xr:uid="{335157E2-8DB9-454C-91F2-E57730B997E2}"/>
    <cellStyle name="Total 3 11 2 2 2 3" xfId="37952" xr:uid="{EA01E4C6-8A0D-4FE9-89A6-4D24D9C9293E}"/>
    <cellStyle name="Total 3 11 2 2 3" xfId="37953" xr:uid="{C8D2C9B7-6F9A-4FCF-8230-107AC50CE8B7}"/>
    <cellStyle name="Total 3 11 2 2 3 2" xfId="37954" xr:uid="{288B3A3B-F9A9-4901-93B3-FD37073137A6}"/>
    <cellStyle name="Total 3 11 2 2 4" xfId="37955" xr:uid="{E5E48C7D-86BB-43F1-89E5-87E6AA9FF911}"/>
    <cellStyle name="Total 3 11 2 2 5" xfId="37956" xr:uid="{51ACD2C3-A28D-4CB6-8F1E-91C2C4E54A47}"/>
    <cellStyle name="Total 3 11 2 3" xfId="37957" xr:uid="{CFEA1C1C-703D-4A9E-B067-05E2653DF94E}"/>
    <cellStyle name="Total 3 11 2 3 2" xfId="37958" xr:uid="{F64B1A50-FE41-4FE1-A7B5-BE6F35EFD5C8}"/>
    <cellStyle name="Total 3 11 2 3 3" xfId="37959" xr:uid="{0310FA18-5D88-4E91-B196-2D5DEBC0CD26}"/>
    <cellStyle name="Total 3 11 2 4" xfId="37960" xr:uid="{F14EDB15-AAA9-4E36-B872-8D32A2B4B042}"/>
    <cellStyle name="Total 3 11 2 4 2" xfId="37961" xr:uid="{B8F150C7-24DB-4863-80D7-72C320980A3A}"/>
    <cellStyle name="Total 3 11 2 4 3" xfId="37962" xr:uid="{65C875B9-872E-41E2-AFA0-3963BEB9BC12}"/>
    <cellStyle name="Total 3 11 2 5" xfId="37963" xr:uid="{8987575D-937B-477D-A49D-044FAAE2E94D}"/>
    <cellStyle name="Total 3 11 2 5 2" xfId="37964" xr:uid="{05C8EA53-34E0-466A-817E-B1C88F50240D}"/>
    <cellStyle name="Total 3 11 2 5 3" xfId="37965" xr:uid="{9335D9B1-39ED-4E5F-B701-31BE87D88DC0}"/>
    <cellStyle name="Total 3 11 2 6" xfId="37966" xr:uid="{8D2C8B68-013E-4CB4-98E0-BCFDC2F998B6}"/>
    <cellStyle name="Total 3 11 2 6 2" xfId="37967" xr:uid="{70B64646-FDDF-4B0B-AEF5-FF448E718BAA}"/>
    <cellStyle name="Total 3 11 2 6 3" xfId="37968" xr:uid="{6CAC7207-5369-4496-8F18-3418DF4D1ED7}"/>
    <cellStyle name="Total 3 11 2 7" xfId="37969" xr:uid="{C35AAEE5-D61B-4285-B6F0-850917EAE41A}"/>
    <cellStyle name="Total 3 11 2 7 2" xfId="37970" xr:uid="{57666A31-733B-472C-89CD-65E223B6CAD4}"/>
    <cellStyle name="Total 3 11 2 7 3" xfId="37971" xr:uid="{B8D554BD-869E-4EEF-B7AC-5779EDA681D8}"/>
    <cellStyle name="Total 3 11 2 8" xfId="37972" xr:uid="{FBFC24D5-FFC2-4AAF-BA9E-3E4105A530BA}"/>
    <cellStyle name="Total 3 11 2 8 2" xfId="37973" xr:uid="{F8C0230F-EEEF-4FCF-AB29-CC57659C34CB}"/>
    <cellStyle name="Total 3 11 2 8 3" xfId="37974" xr:uid="{C9879488-DA0D-4F9C-8DCB-F429638BCF83}"/>
    <cellStyle name="Total 3 11 2 9" xfId="37975" xr:uid="{64750079-A86A-4B83-9E35-4EBAE4886FDB}"/>
    <cellStyle name="Total 3 11 2 9 2" xfId="37976" xr:uid="{74189180-B78C-47A3-B380-FFCDC3EF9EE9}"/>
    <cellStyle name="Total 3 11 2 9 3" xfId="37977" xr:uid="{4785845C-890C-4072-9882-C23C36ED2839}"/>
    <cellStyle name="Total 3 11 3" xfId="37978" xr:uid="{22F13684-0C05-458E-958C-A348D9077F57}"/>
    <cellStyle name="Total 3 11 3 2" xfId="37979" xr:uid="{90E3C844-E0F0-4F98-8FB8-258E0A845E2B}"/>
    <cellStyle name="Total 3 11 3 2 2" xfId="37980" xr:uid="{F1F4FDC6-F9EA-469C-8CCE-A08026DF7BFA}"/>
    <cellStyle name="Total 3 11 3 2 3" xfId="37981" xr:uid="{FEEB7143-CBAB-4AFE-BDD8-978A98B3DE29}"/>
    <cellStyle name="Total 3 11 3 2 4" xfId="37982" xr:uid="{129BCFF0-2BC8-4921-9A5D-5E2C0FAEB742}"/>
    <cellStyle name="Total 3 11 3 3" xfId="37983" xr:uid="{45494E2A-864D-4356-99E1-D9DBD5BE01AC}"/>
    <cellStyle name="Total 3 11 3 3 2" xfId="37984" xr:uid="{39E9B573-B033-46FD-9D74-3D2FEB14FFD7}"/>
    <cellStyle name="Total 3 11 3 4" xfId="37985" xr:uid="{D32DDDA5-EE36-4E60-89DF-EE598FBB5B2E}"/>
    <cellStyle name="Total 3 11 3 5" xfId="37986" xr:uid="{DE9D994B-6871-4C08-8D40-7F1112A4B8AA}"/>
    <cellStyle name="Total 3 11 4" xfId="37987" xr:uid="{BEF8ED31-E7FF-4028-A425-E1C8E8D04763}"/>
    <cellStyle name="Total 3 11 4 2" xfId="37988" xr:uid="{7849A571-F69D-4D45-883D-B0842395DCF9}"/>
    <cellStyle name="Total 3 11 4 2 2" xfId="37989" xr:uid="{A867E2A1-6FE3-4031-8E00-E4D251AF5707}"/>
    <cellStyle name="Total 3 11 4 2 3" xfId="37990" xr:uid="{F18A83B7-EEAB-4D0E-9042-1FCAC1AE6954}"/>
    <cellStyle name="Total 3 11 4 3" xfId="37991" xr:uid="{A1B5B429-9BD8-4EAD-8911-5FD5E543F9F8}"/>
    <cellStyle name="Total 3 11 4 4" xfId="37992" xr:uid="{6F9E86FD-CA97-445F-8C7E-29D8E353522C}"/>
    <cellStyle name="Total 3 11 4 5" xfId="37993" xr:uid="{05B93967-165A-4B56-AF64-A79C12A0BDA6}"/>
    <cellStyle name="Total 3 11 5" xfId="37994" xr:uid="{FFE14223-73D4-4B5F-9FAB-3EBECF5B1FA5}"/>
    <cellStyle name="Total 3 11 5 2" xfId="37995" xr:uid="{03A8561A-E91F-4EA0-8809-BB2AEB095D28}"/>
    <cellStyle name="Total 3 11 5 2 2" xfId="37996" xr:uid="{6EDD6FF0-0260-4A5B-8784-683C4545E5AF}"/>
    <cellStyle name="Total 3 11 5 2 3" xfId="37997" xr:uid="{6EBBC350-13FE-4AE1-B61A-35BADE7E3103}"/>
    <cellStyle name="Total 3 11 5 3" xfId="37998" xr:uid="{36AEBCE3-3BCA-477E-9D8C-EF0315BB7440}"/>
    <cellStyle name="Total 3 11 5 4" xfId="37999" xr:uid="{61C3E72B-7A4E-4C78-A773-8EDD202A6AFF}"/>
    <cellStyle name="Total 3 11 6" xfId="38000" xr:uid="{D2544160-1AA4-4901-BC2E-DE1BBA33AC98}"/>
    <cellStyle name="Total 3 11 6 2" xfId="38001" xr:uid="{27B09B72-37F0-4499-9B2D-C49DDF62E1ED}"/>
    <cellStyle name="Total 3 11 6 3" xfId="38002" xr:uid="{B94A9A67-D655-4893-90BF-2A1100BAE71A}"/>
    <cellStyle name="Total 3 11 7" xfId="38003" xr:uid="{FDCDC852-9960-4E83-A4BC-112FA35A0EDF}"/>
    <cellStyle name="Total 3 11 7 2" xfId="38004" xr:uid="{364C8F97-CCA5-4DE4-88DB-F38FDB2C5ED5}"/>
    <cellStyle name="Total 3 11 7 3" xfId="38005" xr:uid="{22BA97EE-6C08-4F64-A4FF-C2B28F12AE1D}"/>
    <cellStyle name="Total 3 11 8" xfId="38006" xr:uid="{6D51F2C3-5EF2-4C32-A8C2-D84C102D69B2}"/>
    <cellStyle name="Total 3 11 8 2" xfId="38007" xr:uid="{42030BEF-4835-40A6-8B27-FA1071E0D94F}"/>
    <cellStyle name="Total 3 11 8 3" xfId="38008" xr:uid="{093EE539-B680-4DCB-8846-EE7DF7F733BA}"/>
    <cellStyle name="Total 3 11 9" xfId="38009" xr:uid="{233067B1-5C88-4775-AF6C-EBF98230466A}"/>
    <cellStyle name="Total 3 11 9 2" xfId="38010" xr:uid="{84FFFD55-DFE7-41A5-B93C-40E539A7CC1B}"/>
    <cellStyle name="Total 3 11 9 3" xfId="38011" xr:uid="{1B7FAEBC-0847-4A47-B2B6-34E521D29E93}"/>
    <cellStyle name="Total 3 12" xfId="38012" xr:uid="{D32B0145-0350-426A-BBC3-BB268FADDF00}"/>
    <cellStyle name="Total 3 12 10" xfId="38013" xr:uid="{625C2B09-7767-4A1A-B71C-9E4B71E8C0B1}"/>
    <cellStyle name="Total 3 12 10 2" xfId="38014" xr:uid="{D982244F-3C42-4B8A-8235-2ADF92D9DB5B}"/>
    <cellStyle name="Total 3 12 11" xfId="38015" xr:uid="{615CA936-F21C-4F42-9937-F5DFC8C53990}"/>
    <cellStyle name="Total 3 12 2" xfId="38016" xr:uid="{485EF732-88A0-468D-A332-222BD15EE074}"/>
    <cellStyle name="Total 3 12 2 2" xfId="38017" xr:uid="{E04BA609-60B8-465A-A162-3DB4F7A41935}"/>
    <cellStyle name="Total 3 12 2 2 2" xfId="38018" xr:uid="{1EBBA060-B3FD-43E5-B5F4-9EF5C51734F8}"/>
    <cellStyle name="Total 3 12 2 2 3" xfId="38019" xr:uid="{0E05C226-5BCF-4015-BA97-13E521EC2CAE}"/>
    <cellStyle name="Total 3 12 2 3" xfId="38020" xr:uid="{6FD1126F-256F-496F-B8A5-84EE3ED14505}"/>
    <cellStyle name="Total 3 12 2 3 2" xfId="38021" xr:uid="{9380EEE9-16A0-4B89-9652-B1AFEFB6752D}"/>
    <cellStyle name="Total 3 12 2 4" xfId="38022" xr:uid="{D4CC65D9-0691-44CC-B985-FE3D70C56BD8}"/>
    <cellStyle name="Total 3 12 2 5" xfId="38023" xr:uid="{59468F82-8332-4C3D-8F69-76D3BAE4957A}"/>
    <cellStyle name="Total 3 12 3" xfId="38024" xr:uid="{F324DBF3-BC79-4461-AF34-05AA9FC4165F}"/>
    <cellStyle name="Total 3 12 3 2" xfId="38025" xr:uid="{82DABC58-3AD5-4B79-8C81-676A12989CBB}"/>
    <cellStyle name="Total 3 12 3 3" xfId="38026" xr:uid="{018B430A-1CE1-4966-9ADC-308A615984DE}"/>
    <cellStyle name="Total 3 12 4" xfId="38027" xr:uid="{FA9FE2F0-024E-47EB-819B-93F734B55B1D}"/>
    <cellStyle name="Total 3 12 4 2" xfId="38028" xr:uid="{2208BAF2-AE07-41E2-88C0-61B9C938255A}"/>
    <cellStyle name="Total 3 12 4 3" xfId="38029" xr:uid="{EFBDF9CF-1A39-4B6E-9F43-71DAB4C123B6}"/>
    <cellStyle name="Total 3 12 5" xfId="38030" xr:uid="{58736697-5CB8-400C-B667-7BB9BDCD89FB}"/>
    <cellStyle name="Total 3 12 5 2" xfId="38031" xr:uid="{B631CBE0-A31F-4A1E-8CAE-319F60607E21}"/>
    <cellStyle name="Total 3 12 5 3" xfId="38032" xr:uid="{F896D2B0-CA2C-4240-9B28-898CA70D8382}"/>
    <cellStyle name="Total 3 12 6" xfId="38033" xr:uid="{C5578398-09CF-4D8C-B7D5-58940A3F5D76}"/>
    <cellStyle name="Total 3 12 6 2" xfId="38034" xr:uid="{13DA509F-6D05-46E1-AF73-EA99643A7E60}"/>
    <cellStyle name="Total 3 12 6 3" xfId="38035" xr:uid="{CA953409-7D4A-4C98-BFD3-57C5205DE160}"/>
    <cellStyle name="Total 3 12 7" xfId="38036" xr:uid="{C62B2FFA-86A4-4C7B-9F86-2D9CE083479C}"/>
    <cellStyle name="Total 3 12 7 2" xfId="38037" xr:uid="{210AB8E3-09B5-4CA1-8B36-4DAFB9A77EDB}"/>
    <cellStyle name="Total 3 12 7 3" xfId="38038" xr:uid="{943F5D2E-6521-424B-9697-B163B30ACCFD}"/>
    <cellStyle name="Total 3 12 8" xfId="38039" xr:uid="{A5FD9D67-0F47-4139-AEF9-3B56A2C4389F}"/>
    <cellStyle name="Total 3 12 8 2" xfId="38040" xr:uid="{51A39C6F-1740-4847-BD3A-CB52C1B6D883}"/>
    <cellStyle name="Total 3 12 8 3" xfId="38041" xr:uid="{2090E02E-866E-4E7C-A129-86F5BBB45C6C}"/>
    <cellStyle name="Total 3 12 9" xfId="38042" xr:uid="{970C9243-9332-4CE7-B293-90AEED9A191D}"/>
    <cellStyle name="Total 3 12 9 2" xfId="38043" xr:uid="{FD002A15-CCE7-4540-A2B3-F3C9131D82BE}"/>
    <cellStyle name="Total 3 12 9 3" xfId="38044" xr:uid="{9EC84E00-EF62-4016-8A8D-701004ABD936}"/>
    <cellStyle name="Total 3 13" xfId="38045" xr:uid="{A0781006-59E4-4D09-A38F-6DAEA755AC59}"/>
    <cellStyle name="Total 3 13 2" xfId="38046" xr:uid="{1B386DC0-02E4-412B-8F77-B5F785F089DD}"/>
    <cellStyle name="Total 3 13 2 2" xfId="38047" xr:uid="{5D73FEDB-62D6-4802-9B15-1716A89E6992}"/>
    <cellStyle name="Total 3 13 2 3" xfId="38048" xr:uid="{9BEE13C6-DC6C-463D-8B6C-F529623BFA96}"/>
    <cellStyle name="Total 3 13 2 4" xfId="38049" xr:uid="{633C90A8-3D77-4CA6-89D1-EC04B2FBC08F}"/>
    <cellStyle name="Total 3 13 3" xfId="38050" xr:uid="{2B15C88C-FC8D-460E-B30D-CF684A36D6F4}"/>
    <cellStyle name="Total 3 13 3 2" xfId="38051" xr:uid="{E94E31B3-0782-4C6B-A71B-100E82D35D09}"/>
    <cellStyle name="Total 3 13 4" xfId="38052" xr:uid="{3050C8CF-EE22-4808-A4E7-A68553FF2B47}"/>
    <cellStyle name="Total 3 13 5" xfId="38053" xr:uid="{088E6104-BE27-4A60-BA9A-2C9ADE086040}"/>
    <cellStyle name="Total 3 14" xfId="38054" xr:uid="{39A56A69-FC62-4FFC-8941-AC6A84E30B7D}"/>
    <cellStyle name="Total 3 14 2" xfId="38055" xr:uid="{9C0E83C8-426C-4894-82E5-1289CB31F3CE}"/>
    <cellStyle name="Total 3 14 2 2" xfId="38056" xr:uid="{8F23972E-33F6-4FEB-9288-36BE41C944A6}"/>
    <cellStyle name="Total 3 14 2 2 2" xfId="38057" xr:uid="{60AA7DDE-53E9-4159-A6BE-207FA1F954B6}"/>
    <cellStyle name="Total 3 14 2 3" xfId="38058" xr:uid="{75B7C770-05D2-444D-B652-D18EB62F92DC}"/>
    <cellStyle name="Total 3 14 2 3 2" xfId="38059" xr:uid="{4E172ED3-0CD2-40CB-955A-5E84C1DC8811}"/>
    <cellStyle name="Total 3 14 2 4" xfId="38060" xr:uid="{8008476E-1579-409E-BE84-4D14369EC29B}"/>
    <cellStyle name="Total 3 14 2 5" xfId="38061" xr:uid="{F1337A64-2665-4081-B813-43D0604890FE}"/>
    <cellStyle name="Total 3 14 2 6" xfId="38062" xr:uid="{7731FA55-3BFC-44C8-A8AE-2C31310C8C77}"/>
    <cellStyle name="Total 3 14 3" xfId="38063" xr:uid="{C33F6EDA-47E0-437E-B7C6-07649A90781E}"/>
    <cellStyle name="Total 3 14 3 2" xfId="38064" xr:uid="{CE95E5A3-1DBE-41A0-BB27-D4A7A81726BE}"/>
    <cellStyle name="Total 3 14 4" xfId="38065" xr:uid="{991D557A-0A2F-4BE6-B69C-7479D6588EC6}"/>
    <cellStyle name="Total 3 14 4 2" xfId="38066" xr:uid="{B6A86801-CE57-4EF3-AC19-745851DA73D8}"/>
    <cellStyle name="Total 3 14 5" xfId="38067" xr:uid="{682629F9-CD34-45B4-AB3B-A4F2AC3AD79C}"/>
    <cellStyle name="Total 3 14 5 2" xfId="38068" xr:uid="{C9299954-0249-433A-9F76-361071821473}"/>
    <cellStyle name="Total 3 14 6" xfId="38069" xr:uid="{BF132128-6D23-4CEE-BA1B-9D3A18102B1F}"/>
    <cellStyle name="Total 3 14 7" xfId="38070" xr:uid="{24FA6B3F-DF70-4E59-B651-F1252F2FB3F8}"/>
    <cellStyle name="Total 3 14 8" xfId="38071" xr:uid="{1E56D330-306B-4977-BD81-D708CC40A845}"/>
    <cellStyle name="Total 3 14 9" xfId="38072" xr:uid="{1DFF9A14-38C2-49B2-B6E0-133EB09E4DFB}"/>
    <cellStyle name="Total 3 15" xfId="38073" xr:uid="{EA073B1B-2740-44D1-BD82-952F1C85F28D}"/>
    <cellStyle name="Total 3 15 2" xfId="38074" xr:uid="{88534A79-0A89-483F-B6A3-E0C39DFD3F8D}"/>
    <cellStyle name="Total 3 15 2 2" xfId="38075" xr:uid="{98AA636C-B56A-4B08-8489-DE383F266E32}"/>
    <cellStyle name="Total 3 15 2 3" xfId="38076" xr:uid="{2BCEBCD1-67D8-4D4E-B744-3075D73DC8FD}"/>
    <cellStyle name="Total 3 15 3" xfId="38077" xr:uid="{4D1CC1C0-61C8-4065-B721-2263E92AFFFE}"/>
    <cellStyle name="Total 3 15 4" xfId="38078" xr:uid="{9F6F98E9-44BE-4EE3-AE4F-0591E0A9521D}"/>
    <cellStyle name="Total 3 15 5" xfId="38079" xr:uid="{018459D4-CB35-4051-8BD9-EFB7131C36A5}"/>
    <cellStyle name="Total 3 16" xfId="38080" xr:uid="{DB410EA9-DA00-4360-A050-9953953016D6}"/>
    <cellStyle name="Total 3 16 2" xfId="38081" xr:uid="{1B2662F8-F7A7-4DEC-AEBF-2854B361F386}"/>
    <cellStyle name="Total 3 16 2 2" xfId="38082" xr:uid="{169A7806-5200-4D98-9092-A35CFCEB6629}"/>
    <cellStyle name="Total 3 16 2 3" xfId="38083" xr:uid="{3832D1E8-29D3-4A47-B91F-B72039F21B8D}"/>
    <cellStyle name="Total 3 16 3" xfId="38084" xr:uid="{529422C0-CF2B-4A4D-8CAB-9360EB08DD20}"/>
    <cellStyle name="Total 3 16 4" xfId="38085" xr:uid="{CAECC6BE-25B9-42F3-906A-31A297A56348}"/>
    <cellStyle name="Total 3 17" xfId="38086" xr:uid="{586AE289-0E30-4AC3-8D81-8713A85E213A}"/>
    <cellStyle name="Total 3 17 2" xfId="38087" xr:uid="{0B410BD0-B720-4C9D-A322-D5DF542256AC}"/>
    <cellStyle name="Total 3 17 3" xfId="38088" xr:uid="{0614DA48-72FE-470B-9FAC-99435A6925CB}"/>
    <cellStyle name="Total 3 18" xfId="38089" xr:uid="{12765C18-C0BE-4DA3-B9A7-4F0EA06D62CB}"/>
    <cellStyle name="Total 3 18 2" xfId="38090" xr:uid="{45F65EC7-D8E4-4C80-8354-62FE5EE71829}"/>
    <cellStyle name="Total 3 18 3" xfId="38091" xr:uid="{4F9AC68E-3E8C-4237-A579-D9F97FD13A9C}"/>
    <cellStyle name="Total 3 19" xfId="38092" xr:uid="{94630D7C-A1BC-49E0-BDF7-A473991D1776}"/>
    <cellStyle name="Total 3 19 2" xfId="38093" xr:uid="{3E4A6540-8301-4F1A-9912-3B558681778F}"/>
    <cellStyle name="Total 3 19 3" xfId="38094" xr:uid="{8C87A55E-606C-4E35-99F0-FAC345CEF0C4}"/>
    <cellStyle name="Total 3 2" xfId="38095" xr:uid="{68F0A95C-9AA8-4694-88FF-815041BD1D40}"/>
    <cellStyle name="Total 3 2 10" xfId="38096" xr:uid="{4F5B5B88-C53E-4EF8-989C-CB7A1F1807A8}"/>
    <cellStyle name="Total 3 2 10 2" xfId="38097" xr:uid="{254BF9CD-2670-4F6B-84F9-CDF7E940D6FC}"/>
    <cellStyle name="Total 3 2 10 3" xfId="38098" xr:uid="{53C3B34E-493E-4736-9510-06DCCDE730FA}"/>
    <cellStyle name="Total 3 2 11" xfId="38099" xr:uid="{7DF2E4BA-7AE5-4C2C-A73A-734B5F1AC621}"/>
    <cellStyle name="Total 3 2 11 2" xfId="38100" xr:uid="{CDD1E021-97CD-44C9-8C30-A7DE37D17A18}"/>
    <cellStyle name="Total 3 2 12" xfId="38101" xr:uid="{B373DC61-5421-44FE-95EF-6810A5D87E2C}"/>
    <cellStyle name="Total 3 2 13" xfId="42599" xr:uid="{B2715D5A-EFAA-459E-9393-589CCFBDDF6E}"/>
    <cellStyle name="Total 3 2 2" xfId="38102" xr:uid="{36E7B1A4-6CB3-4A61-8D1D-6280FC02DF4E}"/>
    <cellStyle name="Total 3 2 2 10" xfId="38103" xr:uid="{7C97819D-1E69-4F48-85E2-4B0264A8378F}"/>
    <cellStyle name="Total 3 2 2 10 2" xfId="38104" xr:uid="{964A99A1-CC91-4A89-9BA7-434E6707D988}"/>
    <cellStyle name="Total 3 2 2 11" xfId="38105" xr:uid="{F41D5621-1901-4298-8E35-8DDFE9ED88A4}"/>
    <cellStyle name="Total 3 2 2 12" xfId="42796" xr:uid="{1AA39DC2-B938-44F3-BD37-0F2DADFB7BBF}"/>
    <cellStyle name="Total 3 2 2 2" xfId="38106" xr:uid="{B6D64C8C-FA87-4792-BBCA-D7F54412802D}"/>
    <cellStyle name="Total 3 2 2 2 2" xfId="38107" xr:uid="{A590A2B9-04D3-48E1-B5C6-8D227102C871}"/>
    <cellStyle name="Total 3 2 2 2 2 2" xfId="38108" xr:uid="{DDDF17BB-6831-4CCD-860A-5F93DBB8DC61}"/>
    <cellStyle name="Total 3 2 2 2 2 3" xfId="38109" xr:uid="{B9735533-46B8-4F4F-AF05-E1B00B0934B2}"/>
    <cellStyle name="Total 3 2 2 2 3" xfId="38110" xr:uid="{3B9C6BCA-0EF1-40E1-83C5-EB0FB6B6F4FC}"/>
    <cellStyle name="Total 3 2 2 2 3 2" xfId="38111" xr:uid="{FC672B8C-7AB5-4AA8-9CAD-5752FB838B24}"/>
    <cellStyle name="Total 3 2 2 2 4" xfId="38112" xr:uid="{F531098A-735B-4BB2-81B9-B23E7734769E}"/>
    <cellStyle name="Total 3 2 2 2 5" xfId="38113" xr:uid="{B95D20A8-FAF9-4855-8394-47E9A539E237}"/>
    <cellStyle name="Total 3 2 2 3" xfId="38114" xr:uid="{39516F41-9590-4DC4-A2DB-9114742882E1}"/>
    <cellStyle name="Total 3 2 2 3 2" xfId="38115" xr:uid="{477FADBE-42C0-4AF1-A7E6-DBFF313CEAEC}"/>
    <cellStyle name="Total 3 2 2 3 3" xfId="38116" xr:uid="{F72E84CD-9AC6-44EB-A0E5-A4D51B60671D}"/>
    <cellStyle name="Total 3 2 2 4" xfId="38117" xr:uid="{AAB7D034-C493-4408-BE4D-996AB34080B1}"/>
    <cellStyle name="Total 3 2 2 4 2" xfId="38118" xr:uid="{8B9A4029-0867-4A6F-B0B5-C8279B8EF051}"/>
    <cellStyle name="Total 3 2 2 4 3" xfId="38119" xr:uid="{AD7E7DD5-E53B-4804-ADB2-809D288BC9C9}"/>
    <cellStyle name="Total 3 2 2 5" xfId="38120" xr:uid="{D7220BFE-1763-4C46-A275-A34A52AD0FB3}"/>
    <cellStyle name="Total 3 2 2 5 2" xfId="38121" xr:uid="{A058FF7B-C460-468D-8D21-AFCBBD0A74BE}"/>
    <cellStyle name="Total 3 2 2 5 3" xfId="38122" xr:uid="{C54C4032-6CC5-4313-8A96-42CCFC92FA51}"/>
    <cellStyle name="Total 3 2 2 6" xfId="38123" xr:uid="{837FDFFC-A0EE-4D73-AA2D-40DA29C80846}"/>
    <cellStyle name="Total 3 2 2 6 2" xfId="38124" xr:uid="{FC34333C-418D-4AA2-BCBC-3EECA7EAA0C6}"/>
    <cellStyle name="Total 3 2 2 6 3" xfId="38125" xr:uid="{211EEAB6-F3B5-494E-884C-B58C02DC278D}"/>
    <cellStyle name="Total 3 2 2 7" xfId="38126" xr:uid="{8D641D45-9A0A-45A5-8ABB-5180DCCD5721}"/>
    <cellStyle name="Total 3 2 2 7 2" xfId="38127" xr:uid="{9DC85D21-59BB-45CF-A63D-C96BD44ABA86}"/>
    <cellStyle name="Total 3 2 2 7 3" xfId="38128" xr:uid="{49088E9C-5D63-45E1-A900-2C0436605A24}"/>
    <cellStyle name="Total 3 2 2 8" xfId="38129" xr:uid="{7510EA9F-A18F-49D4-ABDA-2F54130A0C58}"/>
    <cellStyle name="Total 3 2 2 8 2" xfId="38130" xr:uid="{6CE67323-42CB-4DD7-90DF-56062524915F}"/>
    <cellStyle name="Total 3 2 2 8 3" xfId="38131" xr:uid="{0FF58DD5-314D-45BA-87D3-74520A95ABEE}"/>
    <cellStyle name="Total 3 2 2 9" xfId="38132" xr:uid="{D26F8859-9FC5-4B8D-9A51-F25AB54E4343}"/>
    <cellStyle name="Total 3 2 2 9 2" xfId="38133" xr:uid="{DB2660CF-A7B5-47D4-8E4F-2E712D7A4142}"/>
    <cellStyle name="Total 3 2 2 9 3" xfId="38134" xr:uid="{75BDA36F-4613-4DC7-9979-DF626DE0A176}"/>
    <cellStyle name="Total 3 2 3" xfId="38135" xr:uid="{33F676FD-C883-43E7-B20D-3E2F9A9D2846}"/>
    <cellStyle name="Total 3 2 3 2" xfId="38136" xr:uid="{0D57C613-1F6F-42E8-A7A2-012ACE5BCBEC}"/>
    <cellStyle name="Total 3 2 3 2 2" xfId="38137" xr:uid="{771D8EE9-3D76-4FB4-8E8A-7E8860FFED28}"/>
    <cellStyle name="Total 3 2 3 2 3" xfId="38138" xr:uid="{8140B29A-B9E6-47A2-92D6-CFC5D930C1D7}"/>
    <cellStyle name="Total 3 2 3 2 4" xfId="38139" xr:uid="{4B7D2BA0-D0A3-4EAB-9A00-61609D196E20}"/>
    <cellStyle name="Total 3 2 3 3" xfId="38140" xr:uid="{8B5FAC4E-D47E-42CF-8C66-9C1793945E2A}"/>
    <cellStyle name="Total 3 2 3 3 2" xfId="38141" xr:uid="{DED35A07-18C9-4F3E-A69A-03FAFF10A18F}"/>
    <cellStyle name="Total 3 2 3 4" xfId="38142" xr:uid="{B3074F4E-FB70-4F4D-B025-0B7880FE244C}"/>
    <cellStyle name="Total 3 2 3 5" xfId="38143" xr:uid="{E6DDF415-82DE-4F8F-BD1A-7BE4FC0663E6}"/>
    <cellStyle name="Total 3 2 4" xfId="38144" xr:uid="{63D91A97-3CE8-4314-9ADF-1E4E8221D6CB}"/>
    <cellStyle name="Total 3 2 4 2" xfId="38145" xr:uid="{3C7A16A4-E71C-4395-BDF0-E26D68BAB6D4}"/>
    <cellStyle name="Total 3 2 4 2 2" xfId="38146" xr:uid="{8A185D4C-021F-4F13-9C73-D00D6C944CEB}"/>
    <cellStyle name="Total 3 2 4 2 3" xfId="38147" xr:uid="{D01A16E9-F13B-4967-8C91-280A6FCC3C38}"/>
    <cellStyle name="Total 3 2 4 3" xfId="38148" xr:uid="{265DFB88-D539-4504-9778-F1C97C749BEA}"/>
    <cellStyle name="Total 3 2 4 4" xfId="38149" xr:uid="{DE5B5E83-17FE-48AE-B433-6FF52CB8B66D}"/>
    <cellStyle name="Total 3 2 4 5" xfId="38150" xr:uid="{6B93C090-D6AA-4475-8543-75EB0A06F014}"/>
    <cellStyle name="Total 3 2 5" xfId="38151" xr:uid="{7043A211-8CEC-4E22-A057-B2A503101911}"/>
    <cellStyle name="Total 3 2 5 2" xfId="38152" xr:uid="{A2852031-7A13-4503-AB84-109B418EDD93}"/>
    <cellStyle name="Total 3 2 5 2 2" xfId="38153" xr:uid="{397737BA-C3BF-4EDD-A557-DDA84D1C5CA8}"/>
    <cellStyle name="Total 3 2 5 2 3" xfId="38154" xr:uid="{32BD7477-A3BB-48E0-8576-992D27B04DFC}"/>
    <cellStyle name="Total 3 2 5 3" xfId="38155" xr:uid="{AF5DA0D9-282E-4E56-BB90-4E8C5B0225E3}"/>
    <cellStyle name="Total 3 2 5 4" xfId="38156" xr:uid="{2278A329-AE42-42E3-A4A1-9206B2DDC687}"/>
    <cellStyle name="Total 3 2 6" xfId="38157" xr:uid="{3200E8BF-5760-4DD9-ACAB-A71EEEAB65C9}"/>
    <cellStyle name="Total 3 2 6 2" xfId="38158" xr:uid="{5241300A-CB75-4A42-9138-0B6AA323EF37}"/>
    <cellStyle name="Total 3 2 6 3" xfId="38159" xr:uid="{A24D55B4-24E5-463A-ACC4-ED3100CFD5ED}"/>
    <cellStyle name="Total 3 2 7" xfId="38160" xr:uid="{453CE290-7264-43AC-9CB7-3947617204AD}"/>
    <cellStyle name="Total 3 2 7 2" xfId="38161" xr:uid="{374A1512-2ABA-494F-AB23-C959CD8BB5B0}"/>
    <cellStyle name="Total 3 2 7 3" xfId="38162" xr:uid="{5C2138B8-71F3-4E21-A56D-4FCC0526A583}"/>
    <cellStyle name="Total 3 2 8" xfId="38163" xr:uid="{2312DC66-232E-4A59-A5E4-AFC8E36B78B1}"/>
    <cellStyle name="Total 3 2 8 2" xfId="38164" xr:uid="{622A33F4-3EF9-4415-9611-645A41505479}"/>
    <cellStyle name="Total 3 2 8 3" xfId="38165" xr:uid="{87BD8B22-4D54-4E3C-81C2-B7B09281230B}"/>
    <cellStyle name="Total 3 2 9" xfId="38166" xr:uid="{C35E17CA-8B44-4AAD-B33B-CC19DBEF0459}"/>
    <cellStyle name="Total 3 2 9 2" xfId="38167" xr:uid="{1D04AA94-D4CC-4950-9680-137E8F335ED1}"/>
    <cellStyle name="Total 3 2 9 3" xfId="38168" xr:uid="{2B28B04E-356B-4BEA-9B2B-4837DEBDFAFC}"/>
    <cellStyle name="Total 3 20" xfId="38169" xr:uid="{ECD01EB9-8845-41E6-8F7C-C3D03E3198DF}"/>
    <cellStyle name="Total 3 20 2" xfId="38170" xr:uid="{3B73E6B0-69FF-4753-9F82-4DD96B4C3434}"/>
    <cellStyle name="Total 3 20 3" xfId="38171" xr:uid="{4363DAD5-5A27-4561-92B7-1E8F187AB2D2}"/>
    <cellStyle name="Total 3 21" xfId="38172" xr:uid="{4C4FC850-5902-41BB-AAC2-3F143AD46281}"/>
    <cellStyle name="Total 3 21 2" xfId="38173" xr:uid="{0A96E746-471D-4B5E-9602-81060DEF3882}"/>
    <cellStyle name="Total 3 22" xfId="38174" xr:uid="{9885B59D-BCC6-4C5C-AB6E-3E5C47F01BE7}"/>
    <cellStyle name="Total 3 23" xfId="38175" xr:uid="{661E5161-1787-4303-B3CE-3366E17AB848}"/>
    <cellStyle name="Total 3 24" xfId="42335" xr:uid="{0FD7A8F9-9FB9-4694-9BD2-BA53455F76D0}"/>
    <cellStyle name="Total 3 3" xfId="38176" xr:uid="{A8B98FC5-E476-44CF-8C67-EDCC32619D8F}"/>
    <cellStyle name="Total 3 3 10" xfId="38177" xr:uid="{9810A289-8BAB-4109-B24A-9B29AA9D7F5F}"/>
    <cellStyle name="Total 3 3 10 2" xfId="38178" xr:uid="{55C19F18-FDC6-44BE-BFF5-0AE29897168E}"/>
    <cellStyle name="Total 3 3 10 3" xfId="38179" xr:uid="{2FE96695-E4A9-4E23-A0BA-C31C267C2278}"/>
    <cellStyle name="Total 3 3 11" xfId="38180" xr:uid="{8059B5CF-7DBA-4A2E-A232-7850DC389CF0}"/>
    <cellStyle name="Total 3 3 11 2" xfId="38181" xr:uid="{E8F26EFD-DB1A-49EB-80A6-16803F65609D}"/>
    <cellStyle name="Total 3 3 12" xfId="38182" xr:uid="{A388AC43-9D66-4401-AC78-4D3339F434E7}"/>
    <cellStyle name="Total 3 3 13" xfId="42565" xr:uid="{5447C979-1B54-4805-83EA-3502DD3A813A}"/>
    <cellStyle name="Total 3 3 2" xfId="38183" xr:uid="{631EBEC2-8E5B-4033-BC8F-CDECB185283E}"/>
    <cellStyle name="Total 3 3 2 10" xfId="38184" xr:uid="{B79169A8-BFCA-4C5C-B707-7CADD417E372}"/>
    <cellStyle name="Total 3 3 2 10 2" xfId="38185" xr:uid="{1FAD1C1E-A2F0-45FD-ABDA-8CEE87EB4925}"/>
    <cellStyle name="Total 3 3 2 11" xfId="38186" xr:uid="{3757F7DC-3944-4FF2-8312-78407FB3A5FC}"/>
    <cellStyle name="Total 3 3 2 12" xfId="42761" xr:uid="{168BB88F-492A-4ABB-A258-2BE8F664A2AA}"/>
    <cellStyle name="Total 3 3 2 2" xfId="38187" xr:uid="{5E3F9E76-0E90-4363-9454-778A13B8A690}"/>
    <cellStyle name="Total 3 3 2 2 2" xfId="38188" xr:uid="{3CF85C64-05E0-42C1-A1B6-0C23CB808C1E}"/>
    <cellStyle name="Total 3 3 2 2 2 2" xfId="38189" xr:uid="{EA8C84C0-562B-4B8C-8025-D10ADDBEF341}"/>
    <cellStyle name="Total 3 3 2 2 2 3" xfId="38190" xr:uid="{1AD616DC-6505-4B00-8DA7-C5CC41405F65}"/>
    <cellStyle name="Total 3 3 2 2 3" xfId="38191" xr:uid="{3484F25C-741C-4400-85C1-49FE8EA4A888}"/>
    <cellStyle name="Total 3 3 2 2 3 2" xfId="38192" xr:uid="{E1C58FE5-F84A-492E-AF52-EAC80389B7FF}"/>
    <cellStyle name="Total 3 3 2 2 4" xfId="38193" xr:uid="{7FD39921-CBF3-4054-91E6-69375D977084}"/>
    <cellStyle name="Total 3 3 2 2 5" xfId="38194" xr:uid="{E597C68B-4E25-4152-9CEF-148F01060C35}"/>
    <cellStyle name="Total 3 3 2 3" xfId="38195" xr:uid="{A57D073B-5665-4FB7-9A0C-688D2E970D42}"/>
    <cellStyle name="Total 3 3 2 3 2" xfId="38196" xr:uid="{92616381-08D7-481A-967D-D62B27DAEBAE}"/>
    <cellStyle name="Total 3 3 2 3 3" xfId="38197" xr:uid="{F3685240-5A9D-4BD2-97AD-52411C01BA04}"/>
    <cellStyle name="Total 3 3 2 4" xfId="38198" xr:uid="{C05FE62D-AACD-48A0-AD4C-BAFC6EFAA23E}"/>
    <cellStyle name="Total 3 3 2 4 2" xfId="38199" xr:uid="{B2E05721-5BBB-4229-90E5-346055E77FE4}"/>
    <cellStyle name="Total 3 3 2 4 3" xfId="38200" xr:uid="{CDBB5F26-904A-4A3D-ADB6-7B0C24F0A3B9}"/>
    <cellStyle name="Total 3 3 2 5" xfId="38201" xr:uid="{499C400C-8F87-4943-88FB-99C1D6881FF8}"/>
    <cellStyle name="Total 3 3 2 5 2" xfId="38202" xr:uid="{8F3FDEE3-1B66-402C-AE3F-9C7EB8CE5FD0}"/>
    <cellStyle name="Total 3 3 2 5 3" xfId="38203" xr:uid="{DA760AD6-73C5-474E-9396-0331F0562C59}"/>
    <cellStyle name="Total 3 3 2 6" xfId="38204" xr:uid="{FA313335-0BDC-4409-9817-6EB1BE31A63F}"/>
    <cellStyle name="Total 3 3 2 6 2" xfId="38205" xr:uid="{981C8E03-A615-4A05-8A6E-F478A2AA32A6}"/>
    <cellStyle name="Total 3 3 2 6 3" xfId="38206" xr:uid="{DF999116-E748-4061-8FA1-FCB39BD13FB8}"/>
    <cellStyle name="Total 3 3 2 7" xfId="38207" xr:uid="{1430CAB1-8DE1-4A0A-AFFA-05B1DDCAE877}"/>
    <cellStyle name="Total 3 3 2 7 2" xfId="38208" xr:uid="{965FCF00-988D-4B53-9F97-DD8FEA26649E}"/>
    <cellStyle name="Total 3 3 2 7 3" xfId="38209" xr:uid="{EB939589-9F9C-4C2F-B492-A635E62786F2}"/>
    <cellStyle name="Total 3 3 2 8" xfId="38210" xr:uid="{3FE5309E-ACDA-4C99-8ECC-8C77E91E6037}"/>
    <cellStyle name="Total 3 3 2 8 2" xfId="38211" xr:uid="{AEA7EB14-CE6C-43A3-9756-3C7996439C4B}"/>
    <cellStyle name="Total 3 3 2 8 3" xfId="38212" xr:uid="{7CB857E4-C71C-4120-B8A5-CC397E2F8479}"/>
    <cellStyle name="Total 3 3 2 9" xfId="38213" xr:uid="{A7A52F16-72D6-4791-B271-C200DA00E3F1}"/>
    <cellStyle name="Total 3 3 2 9 2" xfId="38214" xr:uid="{5E3F722C-875F-4D8B-9967-84F48C8F7CBC}"/>
    <cellStyle name="Total 3 3 2 9 3" xfId="38215" xr:uid="{C46E17F3-5C9F-46DC-B371-324424B02F5C}"/>
    <cellStyle name="Total 3 3 3" xfId="38216" xr:uid="{6E6AF4DD-E536-4934-9607-1CE77645172A}"/>
    <cellStyle name="Total 3 3 3 2" xfId="38217" xr:uid="{43B04464-4CA6-4051-87B1-7C8F885094B7}"/>
    <cellStyle name="Total 3 3 3 2 2" xfId="38218" xr:uid="{AC9EF770-5F78-47D7-AB1D-CD68424148EB}"/>
    <cellStyle name="Total 3 3 3 2 3" xfId="38219" xr:uid="{8508FE1A-166C-4CA6-93F0-25138339D89A}"/>
    <cellStyle name="Total 3 3 3 2 4" xfId="38220" xr:uid="{A185902C-DB0C-4E73-8B36-73F491EC0B44}"/>
    <cellStyle name="Total 3 3 3 3" xfId="38221" xr:uid="{0736858B-C766-4A8E-8887-CF136512883F}"/>
    <cellStyle name="Total 3 3 3 3 2" xfId="38222" xr:uid="{8DCC2A07-7052-430A-97F2-7F0A58C4EE53}"/>
    <cellStyle name="Total 3 3 3 4" xfId="38223" xr:uid="{7FDFA620-D482-4675-86A7-5383B85997AC}"/>
    <cellStyle name="Total 3 3 3 5" xfId="38224" xr:uid="{E7B52E99-3156-450B-B33C-A53E1667261C}"/>
    <cellStyle name="Total 3 3 4" xfId="38225" xr:uid="{76586CCF-7C70-4298-976E-70D45CBDAFC9}"/>
    <cellStyle name="Total 3 3 4 2" xfId="38226" xr:uid="{81020755-A6B7-4DC0-984D-69EE47E3A0BA}"/>
    <cellStyle name="Total 3 3 4 2 2" xfId="38227" xr:uid="{09F5851D-6F53-4B37-9770-1616F53B9F6F}"/>
    <cellStyle name="Total 3 3 4 2 3" xfId="38228" xr:uid="{937F9591-E4FB-4403-B224-C1F63AFC71A2}"/>
    <cellStyle name="Total 3 3 4 3" xfId="38229" xr:uid="{A3BB91B5-87C2-4167-B929-7DC3F20FDB6A}"/>
    <cellStyle name="Total 3 3 4 4" xfId="38230" xr:uid="{D43B65A2-A471-46A2-807C-CFEE0FC795C0}"/>
    <cellStyle name="Total 3 3 4 5" xfId="38231" xr:uid="{CBB9F9B2-2893-45E5-B8BF-0BAF910AE011}"/>
    <cellStyle name="Total 3 3 5" xfId="38232" xr:uid="{0F1D3CD8-B660-44D2-8CB1-8D860CE0DA0F}"/>
    <cellStyle name="Total 3 3 5 2" xfId="38233" xr:uid="{E31D0DAA-E5F7-4E30-8174-CC965C4CE620}"/>
    <cellStyle name="Total 3 3 5 2 2" xfId="38234" xr:uid="{6B435EE3-8D3E-4F6C-A246-BEE0E40AA1C3}"/>
    <cellStyle name="Total 3 3 5 2 3" xfId="38235" xr:uid="{7A07C08F-AD91-4E53-B833-3EEBAFF7646A}"/>
    <cellStyle name="Total 3 3 5 3" xfId="38236" xr:uid="{337191D3-6F17-4D0D-9D7F-84B7A826F7C6}"/>
    <cellStyle name="Total 3 3 5 4" xfId="38237" xr:uid="{FA242235-342D-4B01-AA51-8D01DFCE150C}"/>
    <cellStyle name="Total 3 3 6" xfId="38238" xr:uid="{CD66BC85-1986-48EC-BB5B-628BC186C56E}"/>
    <cellStyle name="Total 3 3 6 2" xfId="38239" xr:uid="{7DD196B2-E31A-4FC8-8CA8-17E22AE62A05}"/>
    <cellStyle name="Total 3 3 6 3" xfId="38240" xr:uid="{C7556CA9-6738-47DC-82D6-E17F5B528F2F}"/>
    <cellStyle name="Total 3 3 7" xfId="38241" xr:uid="{A1855D63-82AB-4703-BD65-1C00A2F48C6D}"/>
    <cellStyle name="Total 3 3 7 2" xfId="38242" xr:uid="{F37F14C1-56C4-4EFD-948C-04393987AA7C}"/>
    <cellStyle name="Total 3 3 7 3" xfId="38243" xr:uid="{41C27D76-1F34-4EEB-9878-B5161D712F5C}"/>
    <cellStyle name="Total 3 3 8" xfId="38244" xr:uid="{ECA54566-11ED-44D1-B1A5-364628BC2B0D}"/>
    <cellStyle name="Total 3 3 8 2" xfId="38245" xr:uid="{4D2D72C0-4B7C-424C-8BB1-77CD61033554}"/>
    <cellStyle name="Total 3 3 8 3" xfId="38246" xr:uid="{8422EE2C-0AD2-49A1-B6CC-2E00BF371440}"/>
    <cellStyle name="Total 3 3 9" xfId="38247" xr:uid="{503C0D99-0B6A-40BF-8D65-B17C74B95887}"/>
    <cellStyle name="Total 3 3 9 2" xfId="38248" xr:uid="{26AAF373-B5C4-4B33-AD4E-0A8AF334AC35}"/>
    <cellStyle name="Total 3 3 9 3" xfId="38249" xr:uid="{6FC6648C-F14E-49C9-977F-8F66B64A68CF}"/>
    <cellStyle name="Total 3 4" xfId="38250" xr:uid="{A2A5A0AD-289D-42E1-AA32-5B3E0D71FBF8}"/>
    <cellStyle name="Total 3 4 10" xfId="38251" xr:uid="{B1DE773B-29F0-491F-975F-2FBD3344CE5F}"/>
    <cellStyle name="Total 3 4 10 2" xfId="38252" xr:uid="{1358C358-B45D-4AA1-A592-E6091EFFBCDE}"/>
    <cellStyle name="Total 3 4 10 3" xfId="38253" xr:uid="{0291C8FF-D66A-4EF0-8E05-FE264D2820B6}"/>
    <cellStyle name="Total 3 4 11" xfId="38254" xr:uid="{5EB499C2-AD99-4CF3-ADD1-C7862CE58BDF}"/>
    <cellStyle name="Total 3 4 11 2" xfId="38255" xr:uid="{1630C231-5B6A-4CCF-AFF7-C5BA4B469AE6}"/>
    <cellStyle name="Total 3 4 12" xfId="38256" xr:uid="{03FB84DA-1AD9-4942-AF4E-96F70F4F5E03}"/>
    <cellStyle name="Total 3 4 13" xfId="42602" xr:uid="{9D4652B6-6295-486B-BDC2-FEE6FCABBB70}"/>
    <cellStyle name="Total 3 4 2" xfId="38257" xr:uid="{BB3FDCE4-A47F-4B14-98C0-22CDF2482E48}"/>
    <cellStyle name="Total 3 4 2 10" xfId="38258" xr:uid="{A73CEC00-6F63-40CD-9FF8-60D220288CC0}"/>
    <cellStyle name="Total 3 4 2 10 2" xfId="38259" xr:uid="{2FDC6A43-F381-412F-BCCE-607F4507C687}"/>
    <cellStyle name="Total 3 4 2 11" xfId="38260" xr:uid="{6C28D82E-38C1-46E1-A6A1-A09C0C78DF84}"/>
    <cellStyle name="Total 3 4 2 12" xfId="42799" xr:uid="{DFB27730-FC5C-4BDC-BE4F-D4C61C2DDE70}"/>
    <cellStyle name="Total 3 4 2 2" xfId="38261" xr:uid="{12FBEB53-7FDE-4EA8-B530-1B3CA9202251}"/>
    <cellStyle name="Total 3 4 2 2 2" xfId="38262" xr:uid="{0D31EF27-2C8A-42A2-A533-48F76B69EDDD}"/>
    <cellStyle name="Total 3 4 2 2 2 2" xfId="38263" xr:uid="{9868F243-65EC-4E60-B356-E5910586BB1F}"/>
    <cellStyle name="Total 3 4 2 2 2 3" xfId="38264" xr:uid="{95144DF2-3889-43A4-8100-3A61C540140C}"/>
    <cellStyle name="Total 3 4 2 2 3" xfId="38265" xr:uid="{D2BDF85B-B837-46BE-8978-584F5CF3BF2D}"/>
    <cellStyle name="Total 3 4 2 2 3 2" xfId="38266" xr:uid="{C395545D-0FF4-4495-823D-326D041F49A0}"/>
    <cellStyle name="Total 3 4 2 2 4" xfId="38267" xr:uid="{A0C4634B-B5F6-49CE-B074-5E204E0EA08B}"/>
    <cellStyle name="Total 3 4 2 2 5" xfId="38268" xr:uid="{BF10CE4A-202E-4610-AE66-2B0633948E57}"/>
    <cellStyle name="Total 3 4 2 3" xfId="38269" xr:uid="{9A9A5D23-7F9C-4618-B72E-E3BDA837922E}"/>
    <cellStyle name="Total 3 4 2 3 2" xfId="38270" xr:uid="{89627E27-93F0-483E-B4A2-2718310A39FD}"/>
    <cellStyle name="Total 3 4 2 3 3" xfId="38271" xr:uid="{1112C042-1924-4B38-9F5E-DEB30CB95DE1}"/>
    <cellStyle name="Total 3 4 2 4" xfId="38272" xr:uid="{403AB322-E81C-48C4-90C0-E9D1E01C2F9F}"/>
    <cellStyle name="Total 3 4 2 4 2" xfId="38273" xr:uid="{022B666B-34C5-4E0A-85DD-91E3DD381D9B}"/>
    <cellStyle name="Total 3 4 2 4 3" xfId="38274" xr:uid="{34233916-B025-489C-B1E0-A8993C745208}"/>
    <cellStyle name="Total 3 4 2 5" xfId="38275" xr:uid="{3E2A49D3-20C5-47A3-B676-5B74089DC033}"/>
    <cellStyle name="Total 3 4 2 5 2" xfId="38276" xr:uid="{AC8C1569-D840-41B4-89C9-FF604E4F89A2}"/>
    <cellStyle name="Total 3 4 2 5 3" xfId="38277" xr:uid="{05CD390F-08AF-435B-B3CC-5C32B36671D4}"/>
    <cellStyle name="Total 3 4 2 6" xfId="38278" xr:uid="{A8E34ED0-83E5-422F-84E3-45F3267E1081}"/>
    <cellStyle name="Total 3 4 2 6 2" xfId="38279" xr:uid="{B7C93B39-8530-4B86-9499-16D18CB6628B}"/>
    <cellStyle name="Total 3 4 2 6 3" xfId="38280" xr:uid="{4AB1DDE8-F19D-4591-98C9-E1B2279A0457}"/>
    <cellStyle name="Total 3 4 2 7" xfId="38281" xr:uid="{E4BA980B-5757-40D5-8BD2-D9FDFB4CE65A}"/>
    <cellStyle name="Total 3 4 2 7 2" xfId="38282" xr:uid="{13C776E7-E797-491F-8619-06B0B30764BC}"/>
    <cellStyle name="Total 3 4 2 7 3" xfId="38283" xr:uid="{005416B2-E6FC-42FA-B9A6-3A8405B9ED7C}"/>
    <cellStyle name="Total 3 4 2 8" xfId="38284" xr:uid="{12A48DEB-BC12-41FF-8A21-F07C703783F7}"/>
    <cellStyle name="Total 3 4 2 8 2" xfId="38285" xr:uid="{CFA75B1A-FB1A-4EC3-BE25-5781E80391DE}"/>
    <cellStyle name="Total 3 4 2 8 3" xfId="38286" xr:uid="{489D0BAE-EFE0-4C4C-A08F-EF545BFA02A3}"/>
    <cellStyle name="Total 3 4 2 9" xfId="38287" xr:uid="{0113D2D4-C19E-46A8-8B48-2CB701B44F10}"/>
    <cellStyle name="Total 3 4 2 9 2" xfId="38288" xr:uid="{74F389B6-3A89-4C03-A594-7AAB35CD3F82}"/>
    <cellStyle name="Total 3 4 2 9 3" xfId="38289" xr:uid="{0CE75D56-10A2-401F-B77C-7572406D6CA3}"/>
    <cellStyle name="Total 3 4 3" xfId="38290" xr:uid="{237FD84B-536B-40EE-B36E-A6FF231B0A3A}"/>
    <cellStyle name="Total 3 4 3 2" xfId="38291" xr:uid="{6D964D0B-418A-4E94-9ED8-150464E99B1C}"/>
    <cellStyle name="Total 3 4 3 2 2" xfId="38292" xr:uid="{25F29295-8816-478F-BEFC-1EA0A6DA0B02}"/>
    <cellStyle name="Total 3 4 3 2 3" xfId="38293" xr:uid="{75F52B70-12B8-419A-A20D-3360C9D3D263}"/>
    <cellStyle name="Total 3 4 3 2 4" xfId="38294" xr:uid="{3F1EC18D-DEF3-4082-8BE5-147096168486}"/>
    <cellStyle name="Total 3 4 3 3" xfId="38295" xr:uid="{76B35EFB-6E0B-4AAB-AA16-88AD50EBA256}"/>
    <cellStyle name="Total 3 4 3 3 2" xfId="38296" xr:uid="{66DC29ED-F186-4308-930B-10E5B3BD7623}"/>
    <cellStyle name="Total 3 4 3 4" xfId="38297" xr:uid="{D94F9BF4-A125-410C-8623-EBC8F1EDD208}"/>
    <cellStyle name="Total 3 4 3 5" xfId="38298" xr:uid="{23577565-A4FE-4FB6-950A-BFD36856A7D1}"/>
    <cellStyle name="Total 3 4 4" xfId="38299" xr:uid="{EADF0EF3-D97E-4226-88DA-EE1F53E7DBD2}"/>
    <cellStyle name="Total 3 4 4 2" xfId="38300" xr:uid="{0F78586F-B8A7-4138-89AE-FE11D2E24971}"/>
    <cellStyle name="Total 3 4 4 2 2" xfId="38301" xr:uid="{752EE703-AE10-4628-84AB-5A118DF2110C}"/>
    <cellStyle name="Total 3 4 4 2 3" xfId="38302" xr:uid="{7E46582C-4FDD-46B5-801C-5D7CE14DB181}"/>
    <cellStyle name="Total 3 4 4 3" xfId="38303" xr:uid="{50F30735-C1B0-4DA2-B94A-4DD9F0F7D173}"/>
    <cellStyle name="Total 3 4 4 4" xfId="38304" xr:uid="{3225C7E3-A9AC-4F49-B3EF-17D0A849667F}"/>
    <cellStyle name="Total 3 4 4 5" xfId="38305" xr:uid="{DAF9BE18-EB64-474D-AA8D-87A7502B2955}"/>
    <cellStyle name="Total 3 4 5" xfId="38306" xr:uid="{11CC0257-7F70-4F3F-9E03-18AF64EFAB98}"/>
    <cellStyle name="Total 3 4 5 2" xfId="38307" xr:uid="{AAFC0517-10CC-4AC4-8E65-9E64C287D84C}"/>
    <cellStyle name="Total 3 4 5 2 2" xfId="38308" xr:uid="{C24B3743-5370-4F40-A47B-5F402E074799}"/>
    <cellStyle name="Total 3 4 5 2 3" xfId="38309" xr:uid="{38F5B250-C56D-49D7-A67C-B230B5C48286}"/>
    <cellStyle name="Total 3 4 5 3" xfId="38310" xr:uid="{27375740-44B1-48C4-96B3-EC4A04B256F2}"/>
    <cellStyle name="Total 3 4 5 4" xfId="38311" xr:uid="{4BB797AA-9D85-499A-BA08-CB010EEA884D}"/>
    <cellStyle name="Total 3 4 6" xfId="38312" xr:uid="{0E62815C-C6A6-42A9-9D1B-A3451DAEA42F}"/>
    <cellStyle name="Total 3 4 6 2" xfId="38313" xr:uid="{67B342D6-AECA-4F47-84F9-D576427BEA10}"/>
    <cellStyle name="Total 3 4 6 3" xfId="38314" xr:uid="{F2811FBF-A417-4412-A15D-DFA801ED85C9}"/>
    <cellStyle name="Total 3 4 7" xfId="38315" xr:uid="{69D87CE5-480E-4C3C-925B-EC0FB09DBA45}"/>
    <cellStyle name="Total 3 4 7 2" xfId="38316" xr:uid="{AD6C5D1D-19E1-46A9-87A5-8F2109190A5A}"/>
    <cellStyle name="Total 3 4 7 3" xfId="38317" xr:uid="{3B2EFD0D-4056-4182-9AA5-D7C4EE785B39}"/>
    <cellStyle name="Total 3 4 8" xfId="38318" xr:uid="{063226E0-56A9-4889-80DA-3A635CC23179}"/>
    <cellStyle name="Total 3 4 8 2" xfId="38319" xr:uid="{C5D72794-0579-48AA-BF54-A4C40ECA583B}"/>
    <cellStyle name="Total 3 4 8 3" xfId="38320" xr:uid="{2E822D0F-DE0F-42CB-9BD8-94EF326DEC71}"/>
    <cellStyle name="Total 3 4 9" xfId="38321" xr:uid="{83AB7532-0468-410D-8050-FDC1309CE379}"/>
    <cellStyle name="Total 3 4 9 2" xfId="38322" xr:uid="{97E35DBA-7CDF-42AB-8F15-CAF78FDB2ADB}"/>
    <cellStyle name="Total 3 4 9 3" xfId="38323" xr:uid="{1C097917-3CE6-4E7B-BF19-73585E934876}"/>
    <cellStyle name="Total 3 5" xfId="38324" xr:uid="{457B2727-A1AD-4EEE-AA92-B38C02B0420E}"/>
    <cellStyle name="Total 3 5 10" xfId="38325" xr:uid="{A76AFC18-F10B-4BE3-90F3-2CFDB1642733}"/>
    <cellStyle name="Total 3 5 10 2" xfId="38326" xr:uid="{381FAF60-3F23-4479-B4F9-ABE40BC25CBD}"/>
    <cellStyle name="Total 3 5 10 3" xfId="38327" xr:uid="{056EEBBA-A8C1-40D1-A019-62F85BD94DCB}"/>
    <cellStyle name="Total 3 5 11" xfId="38328" xr:uid="{5AC050F0-E333-4072-A4BF-B75844370D57}"/>
    <cellStyle name="Total 3 5 11 2" xfId="38329" xr:uid="{26B62AD3-15DA-496F-95C4-4506C721CB64}"/>
    <cellStyle name="Total 3 5 12" xfId="38330" xr:uid="{0DACBA5C-35A6-4603-B2ED-2E54EFF49F11}"/>
    <cellStyle name="Total 3 5 13" xfId="42686" xr:uid="{E68CE4A4-47BD-400C-BFA8-414C41B4F57D}"/>
    <cellStyle name="Total 3 5 2" xfId="38331" xr:uid="{8A7415D4-E00F-4608-AA10-DAA56C453DFE}"/>
    <cellStyle name="Total 3 5 2 10" xfId="38332" xr:uid="{9A11F6AF-E0C4-47F6-9D7C-592EC15D5ADF}"/>
    <cellStyle name="Total 3 5 2 10 2" xfId="38333" xr:uid="{DAF40530-8DEB-4C39-B5C2-A4D180EA96B1}"/>
    <cellStyle name="Total 3 5 2 11" xfId="38334" xr:uid="{4CF2C2C8-C639-426A-8013-C42485585A7A}"/>
    <cellStyle name="Total 3 5 2 2" xfId="38335" xr:uid="{95741E03-63FE-4E6A-ADC2-2C4AC9E178A5}"/>
    <cellStyle name="Total 3 5 2 2 2" xfId="38336" xr:uid="{88C516AC-FE75-4B9A-8F42-7DA79684C09E}"/>
    <cellStyle name="Total 3 5 2 2 2 2" xfId="38337" xr:uid="{3AE82CD2-FD85-432E-A143-3D52377A5E80}"/>
    <cellStyle name="Total 3 5 2 2 2 3" xfId="38338" xr:uid="{4FCA4BF4-7C14-4C2E-9895-395542B373FA}"/>
    <cellStyle name="Total 3 5 2 2 3" xfId="38339" xr:uid="{9BC0305F-7D37-4B1C-A5BD-5F04BAC32AF0}"/>
    <cellStyle name="Total 3 5 2 2 3 2" xfId="38340" xr:uid="{DEBCB42F-4CBC-4F36-B7DB-AF37A2189E04}"/>
    <cellStyle name="Total 3 5 2 2 4" xfId="38341" xr:uid="{F746321E-0E2E-4F5B-A61A-A41DB7F10931}"/>
    <cellStyle name="Total 3 5 2 2 5" xfId="38342" xr:uid="{0AD06FC2-078F-4C79-B199-AE97B383DF4F}"/>
    <cellStyle name="Total 3 5 2 3" xfId="38343" xr:uid="{1F18D33D-2472-4149-AC2C-37BACB495C06}"/>
    <cellStyle name="Total 3 5 2 3 2" xfId="38344" xr:uid="{A6FEF3DC-2C3F-4676-A3F4-0614511661F0}"/>
    <cellStyle name="Total 3 5 2 3 3" xfId="38345" xr:uid="{DDA50BBF-2052-4A9A-8620-15C8582E47FB}"/>
    <cellStyle name="Total 3 5 2 4" xfId="38346" xr:uid="{C5280FC8-6D2C-4B9C-9482-E6B4A0237648}"/>
    <cellStyle name="Total 3 5 2 4 2" xfId="38347" xr:uid="{C45DE570-F07E-41FC-AA5C-E44F42E4BC69}"/>
    <cellStyle name="Total 3 5 2 4 3" xfId="38348" xr:uid="{7B33B6D5-1D9B-4620-9664-EDD3E0B2EDC0}"/>
    <cellStyle name="Total 3 5 2 5" xfId="38349" xr:uid="{44284B37-08A1-4179-97B7-71D05F553EF7}"/>
    <cellStyle name="Total 3 5 2 5 2" xfId="38350" xr:uid="{FBBBD3EA-ECCC-46A6-9613-A53EFC26F806}"/>
    <cellStyle name="Total 3 5 2 5 3" xfId="38351" xr:uid="{5504AEF0-9DF2-4E29-B913-4E5529A71AFC}"/>
    <cellStyle name="Total 3 5 2 6" xfId="38352" xr:uid="{10743920-815F-47A0-8D47-EA1DEFE44194}"/>
    <cellStyle name="Total 3 5 2 6 2" xfId="38353" xr:uid="{D277132C-5814-4641-9FDE-515AD516AF5E}"/>
    <cellStyle name="Total 3 5 2 6 3" xfId="38354" xr:uid="{0FDA8983-5317-4E22-B196-3DCC31DB5BD0}"/>
    <cellStyle name="Total 3 5 2 7" xfId="38355" xr:uid="{329072A0-39DB-468B-A013-24E6370221B9}"/>
    <cellStyle name="Total 3 5 2 7 2" xfId="38356" xr:uid="{A3772F0F-FE55-474E-800B-FDD441FF3C7C}"/>
    <cellStyle name="Total 3 5 2 7 3" xfId="38357" xr:uid="{E18B4FD6-4E9A-4328-B430-37AB5DF9F98C}"/>
    <cellStyle name="Total 3 5 2 8" xfId="38358" xr:uid="{B7FDD1DA-19CF-40AF-B4BE-EA80181553EE}"/>
    <cellStyle name="Total 3 5 2 8 2" xfId="38359" xr:uid="{FB439980-2614-4666-9ABB-DD2E1B030764}"/>
    <cellStyle name="Total 3 5 2 8 3" xfId="38360" xr:uid="{CAD90C70-5C5E-4CCE-9B07-44DC9F8E2E8D}"/>
    <cellStyle name="Total 3 5 2 9" xfId="38361" xr:uid="{9A421330-A434-4D26-AA15-CEA003C70C83}"/>
    <cellStyle name="Total 3 5 2 9 2" xfId="38362" xr:uid="{4ED5D462-514D-4EFB-83E4-36638C683015}"/>
    <cellStyle name="Total 3 5 2 9 3" xfId="38363" xr:uid="{A3E320D5-4DF4-401C-A1F7-67B0E91EEC84}"/>
    <cellStyle name="Total 3 5 3" xfId="38364" xr:uid="{77EB1F91-5BD5-41E3-9629-FA12282C565B}"/>
    <cellStyle name="Total 3 5 3 2" xfId="38365" xr:uid="{6D39E878-886F-4B34-826A-E548B303AFD6}"/>
    <cellStyle name="Total 3 5 3 2 2" xfId="38366" xr:uid="{2E9C13AC-4A5D-43FD-A0E4-7FE12D51BE61}"/>
    <cellStyle name="Total 3 5 3 2 3" xfId="38367" xr:uid="{C50E6FCF-800B-4B7B-ADF4-E5993FCD1AFD}"/>
    <cellStyle name="Total 3 5 3 2 4" xfId="38368" xr:uid="{6B4C690E-D475-45C2-BC19-D641046DA07A}"/>
    <cellStyle name="Total 3 5 3 3" xfId="38369" xr:uid="{7DBFD46C-7C0C-407E-86AC-F2AE796C4105}"/>
    <cellStyle name="Total 3 5 3 3 2" xfId="38370" xr:uid="{D31E0101-E5BB-4B3A-A217-D731B28B5817}"/>
    <cellStyle name="Total 3 5 3 4" xfId="38371" xr:uid="{6E4B047E-87E0-41A9-B14C-13D0A6AD2C94}"/>
    <cellStyle name="Total 3 5 3 5" xfId="38372" xr:uid="{30404006-7166-4E8D-A832-50C9D312679E}"/>
    <cellStyle name="Total 3 5 4" xfId="38373" xr:uid="{9B7DD882-CE36-4A75-BB4E-CBD4F515983B}"/>
    <cellStyle name="Total 3 5 4 2" xfId="38374" xr:uid="{E92E121E-3230-44F4-AC35-7382928F4159}"/>
    <cellStyle name="Total 3 5 4 2 2" xfId="38375" xr:uid="{D434C65C-E04E-485C-97DC-19FF05242FD2}"/>
    <cellStyle name="Total 3 5 4 2 3" xfId="38376" xr:uid="{E1E8EE0C-7483-4451-A3E8-2B9B2ECF8DD0}"/>
    <cellStyle name="Total 3 5 4 3" xfId="38377" xr:uid="{50499A4B-72E4-421D-A2B1-89883206A9BD}"/>
    <cellStyle name="Total 3 5 4 4" xfId="38378" xr:uid="{0E1EEE72-907B-448F-B3B0-9A9E2E671B57}"/>
    <cellStyle name="Total 3 5 4 5" xfId="38379" xr:uid="{D28157A1-B56F-4401-86F9-96A93539A77C}"/>
    <cellStyle name="Total 3 5 5" xfId="38380" xr:uid="{32E5B962-DAAF-4745-AAED-E54DB5F26839}"/>
    <cellStyle name="Total 3 5 5 2" xfId="38381" xr:uid="{FB4350DF-1EBE-4763-A016-E203EB6A6F76}"/>
    <cellStyle name="Total 3 5 5 2 2" xfId="38382" xr:uid="{E84D2920-0743-4B0E-94A4-949104AABC6C}"/>
    <cellStyle name="Total 3 5 5 2 3" xfId="38383" xr:uid="{1250FC71-D1F3-4EB1-9DF4-EEBF4E58E313}"/>
    <cellStyle name="Total 3 5 5 3" xfId="38384" xr:uid="{88E8DC5E-59D4-43A5-87FE-C764F9DC6959}"/>
    <cellStyle name="Total 3 5 5 4" xfId="38385" xr:uid="{2D3FB4F8-B6A1-4857-9590-1EA2FA05EEAB}"/>
    <cellStyle name="Total 3 5 6" xfId="38386" xr:uid="{9D45B7B8-7B8A-4638-9D4A-F2A8CFAD43DA}"/>
    <cellStyle name="Total 3 5 6 2" xfId="38387" xr:uid="{BC9A8F52-518B-40F5-A6FC-0D560467E243}"/>
    <cellStyle name="Total 3 5 6 3" xfId="38388" xr:uid="{03D9558F-C545-4DED-A7B4-2C7B2F29D037}"/>
    <cellStyle name="Total 3 5 7" xfId="38389" xr:uid="{21792DC7-2299-43C0-8675-B94A1A6EC9DD}"/>
    <cellStyle name="Total 3 5 7 2" xfId="38390" xr:uid="{15E1D7F3-BD69-4845-8F54-0597239BBD83}"/>
    <cellStyle name="Total 3 5 7 3" xfId="38391" xr:uid="{2BB2CB40-35B8-4F9D-9E90-F28B9CCBF03B}"/>
    <cellStyle name="Total 3 5 8" xfId="38392" xr:uid="{4DE1D6AC-0BE3-431B-AC38-B2E54475B566}"/>
    <cellStyle name="Total 3 5 8 2" xfId="38393" xr:uid="{B765686C-595F-4199-B9CB-C4782DBF0517}"/>
    <cellStyle name="Total 3 5 8 3" xfId="38394" xr:uid="{56E224D8-4898-433F-B686-198B64BB09B5}"/>
    <cellStyle name="Total 3 5 9" xfId="38395" xr:uid="{5E40B7FC-0E16-473F-90DF-1CCFEECA9CEE}"/>
    <cellStyle name="Total 3 5 9 2" xfId="38396" xr:uid="{7BDD3FCC-2E61-40C3-B4DB-AA3B6B730F2D}"/>
    <cellStyle name="Total 3 5 9 3" xfId="38397" xr:uid="{A470B643-51A8-4D98-9A37-D67160EE595F}"/>
    <cellStyle name="Total 3 6" xfId="38398" xr:uid="{3EDCB5DE-7AB5-43DE-A070-4B4EF50C154D}"/>
    <cellStyle name="Total 3 6 10" xfId="38399" xr:uid="{2BC760F7-BCE2-4F88-8275-D2DD7142684C}"/>
    <cellStyle name="Total 3 6 10 2" xfId="38400" xr:uid="{3476705C-3A94-4270-8ED2-A2BD9C1538CC}"/>
    <cellStyle name="Total 3 6 10 3" xfId="38401" xr:uid="{9D79C40E-7B1E-4C71-B918-5BBE0D718A35}"/>
    <cellStyle name="Total 3 6 11" xfId="38402" xr:uid="{E2647712-9D9D-417D-BD3A-80BD98D45E72}"/>
    <cellStyle name="Total 3 6 11 2" xfId="38403" xr:uid="{8DE25219-7D9D-406E-BE7C-BF910B96F4E5}"/>
    <cellStyle name="Total 3 6 12" xfId="38404" xr:uid="{8687FA54-C507-43B3-A385-A82D50A2191A}"/>
    <cellStyle name="Total 3 6 2" xfId="38405" xr:uid="{A13AB3CE-332F-4979-92E3-AB21BAD300F2}"/>
    <cellStyle name="Total 3 6 2 10" xfId="38406" xr:uid="{2BD0DB69-959F-4E1A-8498-C2441616405D}"/>
    <cellStyle name="Total 3 6 2 10 2" xfId="38407" xr:uid="{371766C4-1139-4021-80F6-27B2467D4765}"/>
    <cellStyle name="Total 3 6 2 11" xfId="38408" xr:uid="{76B27318-ED9F-44E5-88F3-BC94F0AA643C}"/>
    <cellStyle name="Total 3 6 2 2" xfId="38409" xr:uid="{EF897429-4BCC-4268-BAB1-F96F1B13CCFB}"/>
    <cellStyle name="Total 3 6 2 2 2" xfId="38410" xr:uid="{250A4D49-4A06-424F-9BE8-530028F37682}"/>
    <cellStyle name="Total 3 6 2 2 2 2" xfId="38411" xr:uid="{4E4D812B-618B-4A18-B6F3-B5B23882ED43}"/>
    <cellStyle name="Total 3 6 2 2 2 3" xfId="38412" xr:uid="{0CC4943D-60BF-4F5A-AA44-6145FE153621}"/>
    <cellStyle name="Total 3 6 2 2 3" xfId="38413" xr:uid="{0CF59034-64A0-4E1C-BA38-441D7300A31B}"/>
    <cellStyle name="Total 3 6 2 2 3 2" xfId="38414" xr:uid="{FEC268A3-BDAF-4688-AF64-C55323A5658A}"/>
    <cellStyle name="Total 3 6 2 2 4" xfId="38415" xr:uid="{E3BCE217-70DC-46AF-878F-2D744A340878}"/>
    <cellStyle name="Total 3 6 2 2 5" xfId="38416" xr:uid="{9C444D75-C54D-41E0-A00B-499DDDDFFC81}"/>
    <cellStyle name="Total 3 6 2 3" xfId="38417" xr:uid="{2EEA0E71-7834-4B03-97E1-353D333C4903}"/>
    <cellStyle name="Total 3 6 2 3 2" xfId="38418" xr:uid="{DD61F7D7-4FCF-4735-8AD8-5BF4CB2C2DA7}"/>
    <cellStyle name="Total 3 6 2 3 3" xfId="38419" xr:uid="{296EEC80-CA80-4D1A-BA67-CC930BE3D39B}"/>
    <cellStyle name="Total 3 6 2 4" xfId="38420" xr:uid="{0CF24516-0EDE-4669-AE05-7B9CBA78140E}"/>
    <cellStyle name="Total 3 6 2 4 2" xfId="38421" xr:uid="{43E11201-121E-4D51-8F4F-4C6774B022C8}"/>
    <cellStyle name="Total 3 6 2 4 3" xfId="38422" xr:uid="{2E85F970-75BD-482D-917D-8EB14B7568E4}"/>
    <cellStyle name="Total 3 6 2 5" xfId="38423" xr:uid="{B0C12FA2-866C-4C2F-95F8-7820C206A987}"/>
    <cellStyle name="Total 3 6 2 5 2" xfId="38424" xr:uid="{36AB62CC-5594-40F9-AEE6-E15FC8467852}"/>
    <cellStyle name="Total 3 6 2 5 3" xfId="38425" xr:uid="{6B20537E-FADF-4E47-9C64-D7D1D4DB29C9}"/>
    <cellStyle name="Total 3 6 2 6" xfId="38426" xr:uid="{5DAAB6A9-F206-43B8-ACDB-016B00DF63B7}"/>
    <cellStyle name="Total 3 6 2 6 2" xfId="38427" xr:uid="{2D4F7C24-E068-440C-99F6-202E372AADF5}"/>
    <cellStyle name="Total 3 6 2 6 3" xfId="38428" xr:uid="{360842F7-4EC2-4C64-918A-F580BDA3F9F7}"/>
    <cellStyle name="Total 3 6 2 7" xfId="38429" xr:uid="{7A23E950-BEE3-4F41-9767-99231B3B9CC6}"/>
    <cellStyle name="Total 3 6 2 7 2" xfId="38430" xr:uid="{1376264C-E1B8-494C-BF77-548F80002902}"/>
    <cellStyle name="Total 3 6 2 7 3" xfId="38431" xr:uid="{CFC2C8BF-B022-4A3B-A4D2-1DF96016A6E7}"/>
    <cellStyle name="Total 3 6 2 8" xfId="38432" xr:uid="{C86C0AB3-574B-4731-BCE2-776F6BED9C0B}"/>
    <cellStyle name="Total 3 6 2 8 2" xfId="38433" xr:uid="{636AB702-42E9-4BEA-A967-FF73FCA1F7AE}"/>
    <cellStyle name="Total 3 6 2 8 3" xfId="38434" xr:uid="{4090EA01-1650-4F9F-87F4-75C090D3410C}"/>
    <cellStyle name="Total 3 6 2 9" xfId="38435" xr:uid="{4147EB8A-83E7-42A7-852E-11FD6FBE99EF}"/>
    <cellStyle name="Total 3 6 2 9 2" xfId="38436" xr:uid="{59CDEEAE-832B-463F-9E28-61B48B48CB53}"/>
    <cellStyle name="Total 3 6 2 9 3" xfId="38437" xr:uid="{4362CF79-82EE-491E-AEFD-56AA5F9AE53C}"/>
    <cellStyle name="Total 3 6 3" xfId="38438" xr:uid="{09B0ED42-C3F2-4069-8CA4-6F425E302A92}"/>
    <cellStyle name="Total 3 6 3 2" xfId="38439" xr:uid="{6B02C7BE-B065-4470-84F5-545EE7C07AC3}"/>
    <cellStyle name="Total 3 6 3 2 2" xfId="38440" xr:uid="{06385479-E9DB-4C82-879D-C2A4BB292872}"/>
    <cellStyle name="Total 3 6 3 2 3" xfId="38441" xr:uid="{A547E47B-12EA-41B6-9D34-4327AB974A9E}"/>
    <cellStyle name="Total 3 6 3 2 4" xfId="38442" xr:uid="{CEDBEE50-43FC-4C29-A975-6B052647C20B}"/>
    <cellStyle name="Total 3 6 3 3" xfId="38443" xr:uid="{F9192D50-9713-4095-BEB6-0121A610D353}"/>
    <cellStyle name="Total 3 6 3 3 2" xfId="38444" xr:uid="{FC7EB76F-E234-4BE3-8ABD-938434740EB2}"/>
    <cellStyle name="Total 3 6 3 4" xfId="38445" xr:uid="{D24BF483-4F0A-4450-A67E-6CFADD6283CA}"/>
    <cellStyle name="Total 3 6 3 5" xfId="38446" xr:uid="{4E5F6D6D-8DD8-46B0-B38E-7090D77639FF}"/>
    <cellStyle name="Total 3 6 4" xfId="38447" xr:uid="{A916F5C3-473A-4297-AC2B-7921C1AA151F}"/>
    <cellStyle name="Total 3 6 4 2" xfId="38448" xr:uid="{F1046A70-2779-4721-946F-B0F8F9861CDC}"/>
    <cellStyle name="Total 3 6 4 2 2" xfId="38449" xr:uid="{A5117CB5-A7BC-4187-BB0F-03A6127A0C70}"/>
    <cellStyle name="Total 3 6 4 2 3" xfId="38450" xr:uid="{71EDD060-A140-4A0A-A99A-00BDA0831777}"/>
    <cellStyle name="Total 3 6 4 3" xfId="38451" xr:uid="{47C6F841-5B35-4F52-9F99-62E04442935E}"/>
    <cellStyle name="Total 3 6 4 4" xfId="38452" xr:uid="{943F3DF4-D74F-4DD3-86A4-90E6CF8D1EF2}"/>
    <cellStyle name="Total 3 6 4 5" xfId="38453" xr:uid="{C643754A-4FEA-41B0-83AB-00DCE7CBE301}"/>
    <cellStyle name="Total 3 6 5" xfId="38454" xr:uid="{A3F5B30D-194F-4DB1-A67B-4D5504E3CA13}"/>
    <cellStyle name="Total 3 6 5 2" xfId="38455" xr:uid="{70D105A9-CF6D-41F0-B384-52BA8BE9A5DC}"/>
    <cellStyle name="Total 3 6 5 2 2" xfId="38456" xr:uid="{C95AB4A6-5490-4E6A-B06C-8EEA1930FC4D}"/>
    <cellStyle name="Total 3 6 5 2 3" xfId="38457" xr:uid="{9B1FA505-2D90-4038-BEB2-DC070539E675}"/>
    <cellStyle name="Total 3 6 5 3" xfId="38458" xr:uid="{4B0DACED-FD96-4A1F-A289-02E59D214EA9}"/>
    <cellStyle name="Total 3 6 5 4" xfId="38459" xr:uid="{74C08940-610E-4D5F-9118-56642DC18BF7}"/>
    <cellStyle name="Total 3 6 6" xfId="38460" xr:uid="{D487155A-E91D-4263-98B9-C875360190E9}"/>
    <cellStyle name="Total 3 6 6 2" xfId="38461" xr:uid="{96F54CEA-B1EE-4D1F-B52A-EB1C2E10207B}"/>
    <cellStyle name="Total 3 6 6 3" xfId="38462" xr:uid="{AAD0CB7A-BCE8-4E54-9573-B4485B8582CD}"/>
    <cellStyle name="Total 3 6 7" xfId="38463" xr:uid="{3ACE2094-C065-4772-BB75-0072066711F0}"/>
    <cellStyle name="Total 3 6 7 2" xfId="38464" xr:uid="{E76DA1EF-D438-478C-A162-AB20449F730E}"/>
    <cellStyle name="Total 3 6 7 3" xfId="38465" xr:uid="{57473D69-2FA1-4647-9CC5-7F032509AE1D}"/>
    <cellStyle name="Total 3 6 8" xfId="38466" xr:uid="{B03E6D7C-B0BE-4586-BB38-3020D95DC937}"/>
    <cellStyle name="Total 3 6 8 2" xfId="38467" xr:uid="{7E6E1D03-054D-4DF6-93A0-B885A863B7CA}"/>
    <cellStyle name="Total 3 6 8 3" xfId="38468" xr:uid="{56989B96-D9A4-43EC-9A53-E86B6D3F146A}"/>
    <cellStyle name="Total 3 6 9" xfId="38469" xr:uid="{A916B67D-A3A4-4E1D-B5CA-8E8704FF097E}"/>
    <cellStyle name="Total 3 6 9 2" xfId="38470" xr:uid="{975FE9E8-8FDC-47DF-9733-B6270A0DEB17}"/>
    <cellStyle name="Total 3 6 9 3" xfId="38471" xr:uid="{8E15555B-D004-4D62-AEF4-6503584C36DB}"/>
    <cellStyle name="Total 3 7" xfId="38472" xr:uid="{BBABE7ED-8E29-41E1-89AA-6FCD74375A92}"/>
    <cellStyle name="Total 3 7 10" xfId="38473" xr:uid="{702FF2EC-E876-49AA-B0A9-D490F9E801C9}"/>
    <cellStyle name="Total 3 7 10 2" xfId="38474" xr:uid="{88FAFC99-6F74-4CF0-9DAE-0CD18F708363}"/>
    <cellStyle name="Total 3 7 10 3" xfId="38475" xr:uid="{BF2B44F5-41FF-41DE-B5B4-42F6F99FC5E2}"/>
    <cellStyle name="Total 3 7 11" xfId="38476" xr:uid="{26316125-820C-411F-9FC3-D82EC1EB9F61}"/>
    <cellStyle name="Total 3 7 11 2" xfId="38477" xr:uid="{CF607FBB-7033-4ABA-9680-79D56BBE4AE9}"/>
    <cellStyle name="Total 3 7 12" xfId="38478" xr:uid="{11A83D4B-49B1-4E05-8C81-E562C7BA7C05}"/>
    <cellStyle name="Total 3 7 2" xfId="38479" xr:uid="{3FBB6096-102D-4C0D-908E-63F3EFCCBC6D}"/>
    <cellStyle name="Total 3 7 2 10" xfId="38480" xr:uid="{5E7CB86E-300A-432D-8909-D8ABDC339DFF}"/>
    <cellStyle name="Total 3 7 2 10 2" xfId="38481" xr:uid="{54BA3FED-D97E-4965-B048-59F15CF8365A}"/>
    <cellStyle name="Total 3 7 2 11" xfId="38482" xr:uid="{D36B22D7-92B9-47DD-901F-F14314FCE77D}"/>
    <cellStyle name="Total 3 7 2 2" xfId="38483" xr:uid="{E0D3C34C-F2E5-4C0B-94EA-EF163B5D2895}"/>
    <cellStyle name="Total 3 7 2 2 2" xfId="38484" xr:uid="{19856D8B-6EE5-4ACA-9AB2-8958E9C49F2C}"/>
    <cellStyle name="Total 3 7 2 2 2 2" xfId="38485" xr:uid="{0356610B-158C-49F7-934A-49E73ABD6682}"/>
    <cellStyle name="Total 3 7 2 2 2 3" xfId="38486" xr:uid="{E1A0EF28-AF70-42AA-9A8D-17C0A93574C1}"/>
    <cellStyle name="Total 3 7 2 2 3" xfId="38487" xr:uid="{C9D200DB-0B4A-46EF-95A0-D510568964BB}"/>
    <cellStyle name="Total 3 7 2 2 3 2" xfId="38488" xr:uid="{51B7A99F-BCE7-4CDC-97F1-0C9157586280}"/>
    <cellStyle name="Total 3 7 2 2 4" xfId="38489" xr:uid="{22D28E2C-C689-4A83-B357-5FC5F3C02463}"/>
    <cellStyle name="Total 3 7 2 2 5" xfId="38490" xr:uid="{A1EEE11D-890A-4C06-8DE7-ECFD3F118485}"/>
    <cellStyle name="Total 3 7 2 3" xfId="38491" xr:uid="{A494B072-296D-409B-AD62-EEFE7FA752A8}"/>
    <cellStyle name="Total 3 7 2 3 2" xfId="38492" xr:uid="{3270523E-A603-4829-A45A-077C435DA88F}"/>
    <cellStyle name="Total 3 7 2 3 3" xfId="38493" xr:uid="{A615D468-B5B4-4371-9751-9A2F30BBAE27}"/>
    <cellStyle name="Total 3 7 2 4" xfId="38494" xr:uid="{865A6BD4-8A50-4487-A250-BADF4AA18550}"/>
    <cellStyle name="Total 3 7 2 4 2" xfId="38495" xr:uid="{8F7E168F-232E-490F-A9D3-8884E6A24D98}"/>
    <cellStyle name="Total 3 7 2 4 3" xfId="38496" xr:uid="{30A8B9AE-43C7-46CE-8479-99B919D2E57D}"/>
    <cellStyle name="Total 3 7 2 5" xfId="38497" xr:uid="{A2781E73-82DD-4B8E-904A-D59386E028A4}"/>
    <cellStyle name="Total 3 7 2 5 2" xfId="38498" xr:uid="{D56B244F-738C-48E0-9466-BAD5548081AE}"/>
    <cellStyle name="Total 3 7 2 5 3" xfId="38499" xr:uid="{A6FB324C-07BB-4174-9EEC-112F539FF724}"/>
    <cellStyle name="Total 3 7 2 6" xfId="38500" xr:uid="{CA5EB714-A2D5-43D6-A403-705A83CF613D}"/>
    <cellStyle name="Total 3 7 2 6 2" xfId="38501" xr:uid="{160A6BDA-A67D-4787-A714-BF7F8E5494B3}"/>
    <cellStyle name="Total 3 7 2 6 3" xfId="38502" xr:uid="{3F6615D4-B3B9-41B3-9175-8ED91B5D90FC}"/>
    <cellStyle name="Total 3 7 2 7" xfId="38503" xr:uid="{8188E8D4-54F8-4D3F-8595-5042121D32C8}"/>
    <cellStyle name="Total 3 7 2 7 2" xfId="38504" xr:uid="{664331C4-6B9E-450B-B67E-420FF8256B07}"/>
    <cellStyle name="Total 3 7 2 7 3" xfId="38505" xr:uid="{2BA24F70-24F3-449B-A07E-B671063086F1}"/>
    <cellStyle name="Total 3 7 2 8" xfId="38506" xr:uid="{E405C622-5DA6-4027-BA02-9EA6F88462CC}"/>
    <cellStyle name="Total 3 7 2 8 2" xfId="38507" xr:uid="{F5623CE4-7759-4F5E-A3DA-2ADA2AC4B9F7}"/>
    <cellStyle name="Total 3 7 2 8 3" xfId="38508" xr:uid="{DC0D4A36-E9BC-498D-B5A5-D816FAC1C0F4}"/>
    <cellStyle name="Total 3 7 2 9" xfId="38509" xr:uid="{29739C40-32C0-41CC-9412-1AFFC83EACBE}"/>
    <cellStyle name="Total 3 7 2 9 2" xfId="38510" xr:uid="{D30516F6-5C02-40D0-8B5B-00419CA64FED}"/>
    <cellStyle name="Total 3 7 2 9 3" xfId="38511" xr:uid="{2E672403-795E-40E2-AB2C-9E0223921A21}"/>
    <cellStyle name="Total 3 7 3" xfId="38512" xr:uid="{C90E864E-D06F-4BFC-B1D0-934AF3126CF5}"/>
    <cellStyle name="Total 3 7 3 2" xfId="38513" xr:uid="{2DFDEF25-FF6F-421A-9F08-F94C2807605D}"/>
    <cellStyle name="Total 3 7 3 2 2" xfId="38514" xr:uid="{C05CFE53-2415-43DB-8AAB-A444A92858BD}"/>
    <cellStyle name="Total 3 7 3 2 3" xfId="38515" xr:uid="{CFDC2171-B1C2-425D-ADA4-43A19350C8B3}"/>
    <cellStyle name="Total 3 7 3 2 4" xfId="38516" xr:uid="{DB4EF4C4-A13D-4658-A380-B7AD94810F4D}"/>
    <cellStyle name="Total 3 7 3 3" xfId="38517" xr:uid="{AE9B1F18-9645-404A-879F-44039F92FA37}"/>
    <cellStyle name="Total 3 7 3 3 2" xfId="38518" xr:uid="{50D9AC36-9611-45C0-9789-0BF69ECE4ADC}"/>
    <cellStyle name="Total 3 7 3 4" xfId="38519" xr:uid="{83458903-C827-46D1-A756-544FD8AF5511}"/>
    <cellStyle name="Total 3 7 3 5" xfId="38520" xr:uid="{DF8CEB9D-C6BF-46F8-89B3-25604C225A7F}"/>
    <cellStyle name="Total 3 7 4" xfId="38521" xr:uid="{8D501CA0-908C-4427-9521-89984CD30BC4}"/>
    <cellStyle name="Total 3 7 4 2" xfId="38522" xr:uid="{1E181A53-0DE5-493C-900B-DE7FED6FDDCB}"/>
    <cellStyle name="Total 3 7 4 2 2" xfId="38523" xr:uid="{B87FC897-6E2F-4C8C-8ABF-93ACAA4ECF8F}"/>
    <cellStyle name="Total 3 7 4 2 3" xfId="38524" xr:uid="{B2E122FD-4477-40F3-BC42-C7884DFA73E0}"/>
    <cellStyle name="Total 3 7 4 3" xfId="38525" xr:uid="{2F6EBABB-39BA-4F7E-A416-24358A2324A4}"/>
    <cellStyle name="Total 3 7 4 4" xfId="38526" xr:uid="{2D2E386E-CD00-4EF3-9FC8-2482D56FAE4B}"/>
    <cellStyle name="Total 3 7 4 5" xfId="38527" xr:uid="{9FE0F22E-DE3E-4D0C-BF92-8B2484C9C42D}"/>
    <cellStyle name="Total 3 7 5" xfId="38528" xr:uid="{94A38D50-8973-40CC-8047-A7570DD9E6E6}"/>
    <cellStyle name="Total 3 7 5 2" xfId="38529" xr:uid="{44EC77E4-5E84-4CC3-863A-1F56CC7C02B0}"/>
    <cellStyle name="Total 3 7 5 2 2" xfId="38530" xr:uid="{067BC2F4-0AD0-41F5-9831-8250C7AD5422}"/>
    <cellStyle name="Total 3 7 5 2 3" xfId="38531" xr:uid="{15155303-2104-41F3-8697-5B50203C6C9C}"/>
    <cellStyle name="Total 3 7 5 3" xfId="38532" xr:uid="{77579FFF-49A7-4AF5-BA95-4E9D8AC996D2}"/>
    <cellStyle name="Total 3 7 5 4" xfId="38533" xr:uid="{AA6D823D-F4A1-489B-BE67-3D96F5DC6E6F}"/>
    <cellStyle name="Total 3 7 6" xfId="38534" xr:uid="{446C5330-33A9-4A7B-98B0-05948787917A}"/>
    <cellStyle name="Total 3 7 6 2" xfId="38535" xr:uid="{2619739A-2460-48B4-AEBA-A5487B21C7D2}"/>
    <cellStyle name="Total 3 7 6 3" xfId="38536" xr:uid="{E39C466C-4229-449F-9DCC-CE87A3A9E715}"/>
    <cellStyle name="Total 3 7 7" xfId="38537" xr:uid="{DE97454F-5E03-4F5C-B511-0871A6B499EF}"/>
    <cellStyle name="Total 3 7 7 2" xfId="38538" xr:uid="{0B2EA41E-F32D-4E63-B021-16E5D8F25E22}"/>
    <cellStyle name="Total 3 7 7 3" xfId="38539" xr:uid="{F1E031C5-DB4E-4034-8492-93E4F0D8576F}"/>
    <cellStyle name="Total 3 7 8" xfId="38540" xr:uid="{FB8388E3-2C36-4850-A263-8C17D27CC704}"/>
    <cellStyle name="Total 3 7 8 2" xfId="38541" xr:uid="{ED17CBA8-0984-47D2-9634-A748008B76CD}"/>
    <cellStyle name="Total 3 7 8 3" xfId="38542" xr:uid="{404B9580-21AE-4E4C-A3ED-F6F243A6C232}"/>
    <cellStyle name="Total 3 7 9" xfId="38543" xr:uid="{44DC083F-A3EE-423D-A632-0AE7A6A3828C}"/>
    <cellStyle name="Total 3 7 9 2" xfId="38544" xr:uid="{52B049E1-989B-401D-9E99-A5411E84217E}"/>
    <cellStyle name="Total 3 7 9 3" xfId="38545" xr:uid="{669F463B-947D-43E3-85DD-BE49A8E1ABA3}"/>
    <cellStyle name="Total 3 8" xfId="38546" xr:uid="{891F1500-6E58-4F9A-822F-76AC09522566}"/>
    <cellStyle name="Total 3 8 10" xfId="38547" xr:uid="{35BFA894-CB46-4E30-BEFA-C145FB892488}"/>
    <cellStyle name="Total 3 8 10 2" xfId="38548" xr:uid="{21C53B7C-68F4-44D7-AA36-0087D85FC333}"/>
    <cellStyle name="Total 3 8 10 3" xfId="38549" xr:uid="{4ACA6DB7-E013-4EB9-980F-E5C06EE111D6}"/>
    <cellStyle name="Total 3 8 11" xfId="38550" xr:uid="{C66519B3-DF6E-4E8F-A407-1905ED2ED69C}"/>
    <cellStyle name="Total 3 8 11 2" xfId="38551" xr:uid="{93C0736E-B223-4EC3-95C4-795C9326666D}"/>
    <cellStyle name="Total 3 8 12" xfId="38552" xr:uid="{69C5D5F6-21FC-4867-B53D-6D28C1994EB0}"/>
    <cellStyle name="Total 3 8 2" xfId="38553" xr:uid="{7D0720F9-22AE-42AA-B210-158D786ACF58}"/>
    <cellStyle name="Total 3 8 2 10" xfId="38554" xr:uid="{081B66B8-6C65-428F-A00D-0582FA197BD3}"/>
    <cellStyle name="Total 3 8 2 10 2" xfId="38555" xr:uid="{6854846A-31AB-4BA3-AAEA-74676F225B6B}"/>
    <cellStyle name="Total 3 8 2 11" xfId="38556" xr:uid="{B4947B39-90D2-47D3-9704-4C5B30F78875}"/>
    <cellStyle name="Total 3 8 2 2" xfId="38557" xr:uid="{B8747404-9072-44ED-B410-68CD460A95F1}"/>
    <cellStyle name="Total 3 8 2 2 2" xfId="38558" xr:uid="{4983B02E-29E4-426B-8B80-33273A1653F3}"/>
    <cellStyle name="Total 3 8 2 2 2 2" xfId="38559" xr:uid="{715EBFB7-AE1F-4FD6-8CC1-56E91F842163}"/>
    <cellStyle name="Total 3 8 2 2 2 3" xfId="38560" xr:uid="{03A3A640-0969-4FDB-8F34-6E453776DC05}"/>
    <cellStyle name="Total 3 8 2 2 3" xfId="38561" xr:uid="{D57925D1-5C01-4AF6-94DF-F519E1FFFD1D}"/>
    <cellStyle name="Total 3 8 2 2 3 2" xfId="38562" xr:uid="{98FFA55E-FF04-40E8-8F66-895B751FBA3C}"/>
    <cellStyle name="Total 3 8 2 2 4" xfId="38563" xr:uid="{D407424A-52F6-4DCA-886D-D3AE02518DE1}"/>
    <cellStyle name="Total 3 8 2 2 5" xfId="38564" xr:uid="{88BF87B4-D5B7-4D64-94A6-685C8F3EBFDC}"/>
    <cellStyle name="Total 3 8 2 3" xfId="38565" xr:uid="{57371423-9A2F-4882-B4DE-3D5643CA61BE}"/>
    <cellStyle name="Total 3 8 2 3 2" xfId="38566" xr:uid="{A37F0A7C-0FD1-4641-9761-EF999DAC4103}"/>
    <cellStyle name="Total 3 8 2 3 3" xfId="38567" xr:uid="{7A3408BC-16A7-48CF-8655-4C08957F1F49}"/>
    <cellStyle name="Total 3 8 2 4" xfId="38568" xr:uid="{07BB24E3-3E90-4C9A-957E-1B8BC8C7FDD1}"/>
    <cellStyle name="Total 3 8 2 4 2" xfId="38569" xr:uid="{AD252291-FA81-47C3-A881-CA8BDB098E8B}"/>
    <cellStyle name="Total 3 8 2 4 3" xfId="38570" xr:uid="{A1A9461B-0A31-4904-9458-96E9CA57A843}"/>
    <cellStyle name="Total 3 8 2 5" xfId="38571" xr:uid="{4498AC29-7C50-4864-B11F-6D970CD1F420}"/>
    <cellStyle name="Total 3 8 2 5 2" xfId="38572" xr:uid="{6B521428-3153-491C-89AC-0B7C590AF4AC}"/>
    <cellStyle name="Total 3 8 2 5 3" xfId="38573" xr:uid="{73C77173-8317-4E71-BD92-AD0184C39805}"/>
    <cellStyle name="Total 3 8 2 6" xfId="38574" xr:uid="{2F3572E2-1849-46D6-98CA-E90DD33997A9}"/>
    <cellStyle name="Total 3 8 2 6 2" xfId="38575" xr:uid="{A0033DBC-ACB0-4038-B4E4-8B98606A3AC9}"/>
    <cellStyle name="Total 3 8 2 6 3" xfId="38576" xr:uid="{DB9F1583-08AA-474E-A49B-1B5558F14A63}"/>
    <cellStyle name="Total 3 8 2 7" xfId="38577" xr:uid="{1F55FF6E-C4B9-470B-AAAB-521F27A2CB47}"/>
    <cellStyle name="Total 3 8 2 7 2" xfId="38578" xr:uid="{458F3EF5-9278-4ECF-B47F-A4149D301F69}"/>
    <cellStyle name="Total 3 8 2 7 3" xfId="38579" xr:uid="{8F223F9E-3DEA-4D0D-B205-74E926F393AE}"/>
    <cellStyle name="Total 3 8 2 8" xfId="38580" xr:uid="{F53A162A-F048-4F9F-B7A5-6891A0B5CCB6}"/>
    <cellStyle name="Total 3 8 2 8 2" xfId="38581" xr:uid="{6ED2C370-440D-42AA-9D9F-50B2DC84FC19}"/>
    <cellStyle name="Total 3 8 2 8 3" xfId="38582" xr:uid="{4A90CB2A-1FA4-4E07-AF5F-1FBF23FD93CB}"/>
    <cellStyle name="Total 3 8 2 9" xfId="38583" xr:uid="{C693A443-CBDC-4E40-9399-2973E26910BE}"/>
    <cellStyle name="Total 3 8 2 9 2" xfId="38584" xr:uid="{0F682F3F-C1A3-43C8-979F-117A7F1CD793}"/>
    <cellStyle name="Total 3 8 2 9 3" xfId="38585" xr:uid="{09614692-EA64-47D8-B382-9904D614BBE7}"/>
    <cellStyle name="Total 3 8 3" xfId="38586" xr:uid="{330D4A51-B670-4571-917B-C072E376AB8A}"/>
    <cellStyle name="Total 3 8 3 2" xfId="38587" xr:uid="{DA8B8F3D-C735-43FD-89F9-F8D6124E2E83}"/>
    <cellStyle name="Total 3 8 3 2 2" xfId="38588" xr:uid="{1B43294D-60E2-46AE-B4D9-BF42DEB83690}"/>
    <cellStyle name="Total 3 8 3 2 3" xfId="38589" xr:uid="{2F5040EB-F3CD-4398-A14A-B52BAEEAD383}"/>
    <cellStyle name="Total 3 8 3 2 4" xfId="38590" xr:uid="{48C5BCF2-FEB0-4F11-9AD0-6B38C75F1BA2}"/>
    <cellStyle name="Total 3 8 3 3" xfId="38591" xr:uid="{A8222222-A1E7-4960-AAEE-3C54E582025A}"/>
    <cellStyle name="Total 3 8 3 3 2" xfId="38592" xr:uid="{34D35654-53EA-41A6-955C-E62DAAB25AD0}"/>
    <cellStyle name="Total 3 8 3 4" xfId="38593" xr:uid="{BF9B84FB-9596-476C-994F-E78109FDA279}"/>
    <cellStyle name="Total 3 8 3 5" xfId="38594" xr:uid="{2B696029-D7A5-4448-B55D-65DA285DFF3A}"/>
    <cellStyle name="Total 3 8 4" xfId="38595" xr:uid="{3A95280C-DACA-4F71-9499-919CBD415E66}"/>
    <cellStyle name="Total 3 8 4 2" xfId="38596" xr:uid="{001078D3-3FFF-40E8-BE99-1105D644A6CC}"/>
    <cellStyle name="Total 3 8 4 2 2" xfId="38597" xr:uid="{A03014FE-49EA-42D1-80BD-5F1A546D274E}"/>
    <cellStyle name="Total 3 8 4 2 3" xfId="38598" xr:uid="{DFAD4074-2FDB-4859-B8BC-8DF5CF40A4AE}"/>
    <cellStyle name="Total 3 8 4 3" xfId="38599" xr:uid="{D2FC5C5F-A0EF-4D1F-BE4F-D9E6F5F7195F}"/>
    <cellStyle name="Total 3 8 4 4" xfId="38600" xr:uid="{5F6FB575-A8A1-488E-B420-849F6C0997E6}"/>
    <cellStyle name="Total 3 8 4 5" xfId="38601" xr:uid="{70145A47-CC6B-49C3-999F-A928D8D74C24}"/>
    <cellStyle name="Total 3 8 5" xfId="38602" xr:uid="{6CF52EA9-5CB1-4960-B46E-369BF963FA46}"/>
    <cellStyle name="Total 3 8 5 2" xfId="38603" xr:uid="{D5B11EBA-F8F1-4EF4-ACEF-61E39E5C8718}"/>
    <cellStyle name="Total 3 8 5 2 2" xfId="38604" xr:uid="{C46D1CB2-5765-4215-87E1-B8254751FF16}"/>
    <cellStyle name="Total 3 8 5 2 3" xfId="38605" xr:uid="{2A616319-EED0-46DA-8C59-B8D3F93D207C}"/>
    <cellStyle name="Total 3 8 5 3" xfId="38606" xr:uid="{063D03AB-E0E9-4B28-818F-9BAB51639A96}"/>
    <cellStyle name="Total 3 8 5 4" xfId="38607" xr:uid="{E255556B-E074-4325-ADC3-C701C8D22730}"/>
    <cellStyle name="Total 3 8 6" xfId="38608" xr:uid="{C2F11CCB-AFCD-4643-8775-17D9E29F000F}"/>
    <cellStyle name="Total 3 8 6 2" xfId="38609" xr:uid="{E85BB944-B4ED-47A1-9625-A96F5D2673AC}"/>
    <cellStyle name="Total 3 8 6 3" xfId="38610" xr:uid="{56768A82-B61F-4BCE-A60E-8D5947026880}"/>
    <cellStyle name="Total 3 8 7" xfId="38611" xr:uid="{FAC7CD8E-6971-4F79-BC94-EAC4A64075BB}"/>
    <cellStyle name="Total 3 8 7 2" xfId="38612" xr:uid="{BDA26EBE-8148-44A5-977F-05EC4AEE443C}"/>
    <cellStyle name="Total 3 8 7 3" xfId="38613" xr:uid="{0DE24F00-DDEC-4A22-A5E6-31DD32DF6BC5}"/>
    <cellStyle name="Total 3 8 8" xfId="38614" xr:uid="{7503D83F-4D76-441B-89B8-18128B64CA48}"/>
    <cellStyle name="Total 3 8 8 2" xfId="38615" xr:uid="{A8F3F99D-2091-45E3-A513-23EDBEE99B64}"/>
    <cellStyle name="Total 3 8 8 3" xfId="38616" xr:uid="{A4463B9B-B9DE-4657-84B1-BC66B2E2CCDB}"/>
    <cellStyle name="Total 3 8 9" xfId="38617" xr:uid="{078860E2-CBAD-45FD-845A-1C4B031BBD9D}"/>
    <cellStyle name="Total 3 8 9 2" xfId="38618" xr:uid="{39062D32-B104-4379-8117-8CC3FAF1A326}"/>
    <cellStyle name="Total 3 8 9 3" xfId="38619" xr:uid="{DD5F3663-491E-4759-8BF3-4B6F9F7F45AA}"/>
    <cellStyle name="Total 3 9" xfId="38620" xr:uid="{26D90590-5CCD-4B35-85FC-E7D12BB43168}"/>
    <cellStyle name="Total 3 9 10" xfId="38621" xr:uid="{A88758D0-CA92-4ECA-AA14-1B0E030796DC}"/>
    <cellStyle name="Total 3 9 10 2" xfId="38622" xr:uid="{13126C66-6884-4041-BBA8-31F2B00EB8F6}"/>
    <cellStyle name="Total 3 9 10 3" xfId="38623" xr:uid="{04C19177-939B-4725-862A-E171D04EEFE3}"/>
    <cellStyle name="Total 3 9 11" xfId="38624" xr:uid="{F403078A-B22C-46F4-9D10-A6FC2F4669A3}"/>
    <cellStyle name="Total 3 9 11 2" xfId="38625" xr:uid="{DC4CA24F-7D2B-4068-9F0E-08A0EE27E628}"/>
    <cellStyle name="Total 3 9 12" xfId="38626" xr:uid="{15F08E02-F8E9-4A0D-B660-5EDCE5E661FA}"/>
    <cellStyle name="Total 3 9 2" xfId="38627" xr:uid="{1C62B9C0-9BC0-4346-A8D4-65C6E3C18BD7}"/>
    <cellStyle name="Total 3 9 2 10" xfId="38628" xr:uid="{B2EBB63A-DF68-4CA6-8D2D-9AB3264049E3}"/>
    <cellStyle name="Total 3 9 2 10 2" xfId="38629" xr:uid="{F5A9E845-C539-40ED-B26D-5BE05DB6BFB0}"/>
    <cellStyle name="Total 3 9 2 11" xfId="38630" xr:uid="{6C9C47DD-E6DF-4729-AD50-681E320A1EFA}"/>
    <cellStyle name="Total 3 9 2 2" xfId="38631" xr:uid="{B18F4C9C-5C91-46F3-9A45-3C710AC1F93C}"/>
    <cellStyle name="Total 3 9 2 2 2" xfId="38632" xr:uid="{80DADDF9-C406-4966-BA77-78602E0A7C02}"/>
    <cellStyle name="Total 3 9 2 2 2 2" xfId="38633" xr:uid="{1594435C-D083-407A-9A05-01F25B5EFD2C}"/>
    <cellStyle name="Total 3 9 2 2 2 3" xfId="38634" xr:uid="{42C7482E-37F1-4628-BE10-57F0D31216CA}"/>
    <cellStyle name="Total 3 9 2 2 3" xfId="38635" xr:uid="{27B718E3-5922-4ED9-9C5A-D69DEB78E8D8}"/>
    <cellStyle name="Total 3 9 2 2 3 2" xfId="38636" xr:uid="{F09B4B28-FF3E-48A6-84DF-58389B37E6C4}"/>
    <cellStyle name="Total 3 9 2 2 4" xfId="38637" xr:uid="{ECCF0437-965B-49A9-A0E3-C39DBE7681A7}"/>
    <cellStyle name="Total 3 9 2 2 5" xfId="38638" xr:uid="{9E24D308-3FA1-4F50-8C3D-E16A016CCEA2}"/>
    <cellStyle name="Total 3 9 2 3" xfId="38639" xr:uid="{192F7EE7-D886-4EFF-A640-5D99F6A04F1E}"/>
    <cellStyle name="Total 3 9 2 3 2" xfId="38640" xr:uid="{8C008B17-D789-4274-83B3-EF0E28CDB46C}"/>
    <cellStyle name="Total 3 9 2 3 3" xfId="38641" xr:uid="{BE4F017A-89EB-4536-867A-00177E46D221}"/>
    <cellStyle name="Total 3 9 2 4" xfId="38642" xr:uid="{CA6AFD60-2249-4298-8BD2-497FC607BF1D}"/>
    <cellStyle name="Total 3 9 2 4 2" xfId="38643" xr:uid="{7C6447E6-A3CB-4D82-B024-EE3B5D63514A}"/>
    <cellStyle name="Total 3 9 2 4 3" xfId="38644" xr:uid="{72479400-65F5-400F-8E3D-ECC6712FB168}"/>
    <cellStyle name="Total 3 9 2 5" xfId="38645" xr:uid="{2ED34ADC-95F0-4BA9-A4C2-6EC6E737EF54}"/>
    <cellStyle name="Total 3 9 2 5 2" xfId="38646" xr:uid="{25BD3A99-CD4C-451A-80C5-CEFFA928DEAB}"/>
    <cellStyle name="Total 3 9 2 5 3" xfId="38647" xr:uid="{BF88CA64-57C3-45AF-BF1F-9085F7B622BF}"/>
    <cellStyle name="Total 3 9 2 6" xfId="38648" xr:uid="{2BD3344C-611D-485D-B0E9-6E70441D62EB}"/>
    <cellStyle name="Total 3 9 2 6 2" xfId="38649" xr:uid="{3C5A88C5-7858-4832-B118-31FF15818E25}"/>
    <cellStyle name="Total 3 9 2 6 3" xfId="38650" xr:uid="{C665DDA3-A2FF-42CD-8B5E-947666342328}"/>
    <cellStyle name="Total 3 9 2 7" xfId="38651" xr:uid="{EFFBD608-F236-4FEE-A279-594FE78F2C4C}"/>
    <cellStyle name="Total 3 9 2 7 2" xfId="38652" xr:uid="{4C20C6D6-4985-4F60-AA79-371AEF7624F6}"/>
    <cellStyle name="Total 3 9 2 7 3" xfId="38653" xr:uid="{B84CED6A-6700-437E-8609-25F726F85F6B}"/>
    <cellStyle name="Total 3 9 2 8" xfId="38654" xr:uid="{9A4398E3-57E3-4C73-86DB-A92B0C580731}"/>
    <cellStyle name="Total 3 9 2 8 2" xfId="38655" xr:uid="{8C6BE191-06DF-4BE5-858D-F9B12A0B82D4}"/>
    <cellStyle name="Total 3 9 2 8 3" xfId="38656" xr:uid="{FAE568A8-0236-49B3-B9C1-B980C8537C56}"/>
    <cellStyle name="Total 3 9 2 9" xfId="38657" xr:uid="{E794A783-36AB-4B3B-BE79-8E5357068129}"/>
    <cellStyle name="Total 3 9 2 9 2" xfId="38658" xr:uid="{63AC69DE-0A78-4F0A-981C-8EF775B95A7B}"/>
    <cellStyle name="Total 3 9 2 9 3" xfId="38659" xr:uid="{F25BF5E8-36D8-426A-BB74-FD9E87FDB6D3}"/>
    <cellStyle name="Total 3 9 3" xfId="38660" xr:uid="{8DEDFE11-135C-4298-A240-B53CDBA4C241}"/>
    <cellStyle name="Total 3 9 3 2" xfId="38661" xr:uid="{CDCCAE94-1203-4CE3-B3EB-FC5E2601CAED}"/>
    <cellStyle name="Total 3 9 3 2 2" xfId="38662" xr:uid="{F0D3EEDF-B383-45A8-A18E-7B4F427300A9}"/>
    <cellStyle name="Total 3 9 3 2 3" xfId="38663" xr:uid="{D2FB5C52-0B27-4777-8825-410F1D6C00E0}"/>
    <cellStyle name="Total 3 9 3 2 4" xfId="38664" xr:uid="{A835C8BC-6A45-4B24-BF98-2A06A08B7616}"/>
    <cellStyle name="Total 3 9 3 3" xfId="38665" xr:uid="{AEEEC8AB-4B9B-4A0F-9B3D-0734B93C402E}"/>
    <cellStyle name="Total 3 9 3 3 2" xfId="38666" xr:uid="{BE1F0975-2EDB-4FD2-875A-9C0FB88FA792}"/>
    <cellStyle name="Total 3 9 3 4" xfId="38667" xr:uid="{63B761BC-1343-4207-9068-CCFB9B15DBB1}"/>
    <cellStyle name="Total 3 9 3 5" xfId="38668" xr:uid="{C7CDC14B-0E34-4415-A4E0-F87ADACB4390}"/>
    <cellStyle name="Total 3 9 4" xfId="38669" xr:uid="{CBADD4B7-5D5D-41EB-AD65-4F2D10A42464}"/>
    <cellStyle name="Total 3 9 4 2" xfId="38670" xr:uid="{9BE8EC31-3A9F-4449-81C6-4CFEE6275901}"/>
    <cellStyle name="Total 3 9 4 2 2" xfId="38671" xr:uid="{2518EDDB-4757-4E7F-84F5-9CC4A1B06314}"/>
    <cellStyle name="Total 3 9 4 2 3" xfId="38672" xr:uid="{72BF7955-5FC9-419A-A60D-565BFBF42796}"/>
    <cellStyle name="Total 3 9 4 3" xfId="38673" xr:uid="{74DF437B-FE0C-4D13-977F-DD0029E78D29}"/>
    <cellStyle name="Total 3 9 4 4" xfId="38674" xr:uid="{8258C976-DD53-4E31-8F14-74157B1BB545}"/>
    <cellStyle name="Total 3 9 4 5" xfId="38675" xr:uid="{A5410BC9-CFFF-4E05-955C-538C9EAB06F5}"/>
    <cellStyle name="Total 3 9 5" xfId="38676" xr:uid="{FB7BE77E-330C-4DC4-8B20-90746257A9D9}"/>
    <cellStyle name="Total 3 9 5 2" xfId="38677" xr:uid="{30121931-B21A-4F0B-85C8-9524D58CEEA0}"/>
    <cellStyle name="Total 3 9 5 2 2" xfId="38678" xr:uid="{42FD605D-9D95-421A-BC89-F3DB230ECF75}"/>
    <cellStyle name="Total 3 9 5 2 3" xfId="38679" xr:uid="{E9969676-DF15-4F39-94EC-CFC13FCB64EB}"/>
    <cellStyle name="Total 3 9 5 3" xfId="38680" xr:uid="{5E5D4A6D-FB76-4F68-A257-84851C1E1860}"/>
    <cellStyle name="Total 3 9 5 4" xfId="38681" xr:uid="{CCA15795-9618-4EC5-9D6B-79F7A0B16FC1}"/>
    <cellStyle name="Total 3 9 6" xfId="38682" xr:uid="{B525D463-8FCE-4A38-A810-4152DBECFB70}"/>
    <cellStyle name="Total 3 9 6 2" xfId="38683" xr:uid="{C6622A4A-A541-4937-A1EB-1074E6551752}"/>
    <cellStyle name="Total 3 9 6 3" xfId="38684" xr:uid="{ACDB3A79-34EE-4EB9-BE55-6F487D407E48}"/>
    <cellStyle name="Total 3 9 7" xfId="38685" xr:uid="{1A7CBA85-0B2F-4AD6-83E6-DAA314300A02}"/>
    <cellStyle name="Total 3 9 7 2" xfId="38686" xr:uid="{01F89850-CBA0-4C54-A576-256ADD668624}"/>
    <cellStyle name="Total 3 9 7 3" xfId="38687" xr:uid="{D3EDE9B8-C00E-4396-BE99-DAEE9D50CF6E}"/>
    <cellStyle name="Total 3 9 8" xfId="38688" xr:uid="{50860270-AFBC-47C4-BD7C-BCEF997A537A}"/>
    <cellStyle name="Total 3 9 8 2" xfId="38689" xr:uid="{F272680E-A3E4-4494-8141-182EA6DCB728}"/>
    <cellStyle name="Total 3 9 8 3" xfId="38690" xr:uid="{1526A1DE-9BF3-4EEC-B3FE-71247050E2AB}"/>
    <cellStyle name="Total 3 9 9" xfId="38691" xr:uid="{C2BDA65A-9873-435B-A932-09C4050A7F32}"/>
    <cellStyle name="Total 3 9 9 2" xfId="38692" xr:uid="{2BDE668A-3C3F-47FC-878C-F5269FACE51F}"/>
    <cellStyle name="Total 3 9 9 3" xfId="38693" xr:uid="{F5D4E732-47F2-4513-A6A9-652FDC192816}"/>
    <cellStyle name="Total 30" xfId="38694" xr:uid="{EE1EA06D-E3A3-4F40-A20A-22AF6345DE0B}"/>
    <cellStyle name="Total 31" xfId="38695" xr:uid="{A5CE73D7-A0CC-40D7-B35C-26F89CFFB839}"/>
    <cellStyle name="Total 32" xfId="38696" xr:uid="{71859CC0-3145-481A-96FF-DA43B009331E}"/>
    <cellStyle name="Total 33" xfId="38697" xr:uid="{E8190F2A-1B81-42C8-933B-64D478524843}"/>
    <cellStyle name="Total 34" xfId="38698" xr:uid="{EC76B198-4AAC-4544-BCA9-CB8EAA7EC5BE}"/>
    <cellStyle name="Total 35" xfId="38699" xr:uid="{86B8FB91-C029-44EF-A323-8BCDFE27FF61}"/>
    <cellStyle name="Total 36" xfId="38700" xr:uid="{23FCDDA7-5834-443F-B157-15E9186D4C3B}"/>
    <cellStyle name="Total 37" xfId="38701" xr:uid="{59F3A2B8-739B-4390-80E4-66385994475A}"/>
    <cellStyle name="Total 38" xfId="38702" xr:uid="{774DBEF3-0365-4436-87C1-2559F94CFF5C}"/>
    <cellStyle name="Total 39" xfId="38703" xr:uid="{BAA38CF0-C100-48B2-A7B9-7526A87D643B}"/>
    <cellStyle name="Total 4" xfId="38704" xr:uid="{94810615-933A-4F26-A3F0-E2052C7D522B}"/>
    <cellStyle name="Total 4 10" xfId="38705" xr:uid="{0FD51BA9-4AEB-48AA-9791-B3A2C1EB9E23}"/>
    <cellStyle name="Total 4 10 10" xfId="38706" xr:uid="{37C1106B-6315-45B3-8D27-CA7457CCF62C}"/>
    <cellStyle name="Total 4 10 10 2" xfId="38707" xr:uid="{9F23F780-19E5-47CC-A4E0-25804D60A3B4}"/>
    <cellStyle name="Total 4 10 10 3" xfId="38708" xr:uid="{3873A519-DD95-4215-A830-243E2C3A82A2}"/>
    <cellStyle name="Total 4 10 11" xfId="38709" xr:uid="{0BAF268B-037C-43AC-84CB-93E960652D8D}"/>
    <cellStyle name="Total 4 10 11 2" xfId="38710" xr:uid="{31AEF618-A738-4FF5-A2B0-78CFAB5FC1DC}"/>
    <cellStyle name="Total 4 10 12" xfId="38711" xr:uid="{D21DC182-0C1D-4D57-B5A0-4DCC4DA4CD28}"/>
    <cellStyle name="Total 4 10 2" xfId="38712" xr:uid="{5114E5E8-14D8-4525-AEBC-3A6D41119833}"/>
    <cellStyle name="Total 4 10 2 10" xfId="38713" xr:uid="{7FB44B77-1F55-45F1-8E58-B0A66399CB62}"/>
    <cellStyle name="Total 4 10 2 10 2" xfId="38714" xr:uid="{9A3E2B52-BD1F-4CFD-8E56-03397771EE4F}"/>
    <cellStyle name="Total 4 10 2 11" xfId="38715" xr:uid="{BBE1C61F-EE27-419F-B32A-CB6C757CB338}"/>
    <cellStyle name="Total 4 10 2 2" xfId="38716" xr:uid="{92DEE14C-BF26-43D7-8031-967D3C89C139}"/>
    <cellStyle name="Total 4 10 2 2 2" xfId="38717" xr:uid="{4DF36E42-6616-4458-8133-8BD3583ED46B}"/>
    <cellStyle name="Total 4 10 2 2 2 2" xfId="38718" xr:uid="{7CB2DD06-B99C-4F04-9AEC-049936B5760B}"/>
    <cellStyle name="Total 4 10 2 2 2 3" xfId="38719" xr:uid="{1822FB37-A68F-4881-9794-261DE79F5F80}"/>
    <cellStyle name="Total 4 10 2 2 3" xfId="38720" xr:uid="{624D1BBD-B875-4FB4-B5B1-0ADB8472E93E}"/>
    <cellStyle name="Total 4 10 2 2 3 2" xfId="38721" xr:uid="{EA6970C7-F8C6-47D8-ABB2-389D498F0EB3}"/>
    <cellStyle name="Total 4 10 2 2 4" xfId="38722" xr:uid="{215D1C8D-8527-4832-A8AC-84F0E89BC78E}"/>
    <cellStyle name="Total 4 10 2 2 5" xfId="38723" xr:uid="{8D5FB793-4108-4A60-83EB-DB56EF189F98}"/>
    <cellStyle name="Total 4 10 2 3" xfId="38724" xr:uid="{5D0805AE-9072-46A3-93ED-8B5F5D7399BB}"/>
    <cellStyle name="Total 4 10 2 3 2" xfId="38725" xr:uid="{71E7B666-8E5A-4CAB-8D76-13AAFAA95493}"/>
    <cellStyle name="Total 4 10 2 3 3" xfId="38726" xr:uid="{D9E86EF7-E59F-4099-AC02-62E9E8DEE551}"/>
    <cellStyle name="Total 4 10 2 4" xfId="38727" xr:uid="{1830C08E-2BEC-4FFB-A623-6BF210F5C197}"/>
    <cellStyle name="Total 4 10 2 4 2" xfId="38728" xr:uid="{3D7D0B73-6A96-4AAD-9533-24A59B7F9C17}"/>
    <cellStyle name="Total 4 10 2 4 3" xfId="38729" xr:uid="{4E16A635-F604-40BC-AEF4-56942CC1B435}"/>
    <cellStyle name="Total 4 10 2 5" xfId="38730" xr:uid="{1CA3E6B0-2C06-4444-90AE-E5FA0FEC9714}"/>
    <cellStyle name="Total 4 10 2 5 2" xfId="38731" xr:uid="{3B8F4BA2-02A2-4601-9DE4-A28AE0FBEDF5}"/>
    <cellStyle name="Total 4 10 2 5 3" xfId="38732" xr:uid="{AE9DD9E3-2B9A-4B96-9555-5F683669AD6C}"/>
    <cellStyle name="Total 4 10 2 6" xfId="38733" xr:uid="{722953E9-CC7D-4F15-BE11-D9810FBA7979}"/>
    <cellStyle name="Total 4 10 2 6 2" xfId="38734" xr:uid="{C12D2B52-732E-4524-9538-80E7B6BCA526}"/>
    <cellStyle name="Total 4 10 2 6 3" xfId="38735" xr:uid="{C72E632B-10B4-4F6A-A9FA-2BD9872D8046}"/>
    <cellStyle name="Total 4 10 2 7" xfId="38736" xr:uid="{1042C38F-6CF1-4683-858F-B4CA5C99E35F}"/>
    <cellStyle name="Total 4 10 2 7 2" xfId="38737" xr:uid="{ED3DCB53-EA11-4DAB-B819-1A3541AA4763}"/>
    <cellStyle name="Total 4 10 2 7 3" xfId="38738" xr:uid="{D19EDA40-789E-4F44-938F-3CA68D8AD18A}"/>
    <cellStyle name="Total 4 10 2 8" xfId="38739" xr:uid="{0B0DE339-0F25-48D4-A56A-C60114ED2A11}"/>
    <cellStyle name="Total 4 10 2 8 2" xfId="38740" xr:uid="{280EBE03-3C18-48B3-BB4D-6C7ADCFBD9CC}"/>
    <cellStyle name="Total 4 10 2 8 3" xfId="38741" xr:uid="{1D69C879-2BEF-4A5A-9068-1B465594DDDF}"/>
    <cellStyle name="Total 4 10 2 9" xfId="38742" xr:uid="{E87EED3B-03F2-419C-B2A8-34FF6EA4D75A}"/>
    <cellStyle name="Total 4 10 2 9 2" xfId="38743" xr:uid="{0B226E95-375B-4FDF-BBBB-7E0D99CD38CD}"/>
    <cellStyle name="Total 4 10 2 9 3" xfId="38744" xr:uid="{44C598CF-90B5-442C-A877-14B07D0810F9}"/>
    <cellStyle name="Total 4 10 3" xfId="38745" xr:uid="{B3824099-3FA2-494D-9D47-D4B65E47CDB4}"/>
    <cellStyle name="Total 4 10 3 2" xfId="38746" xr:uid="{6EE61CDA-AFCA-4199-BF3F-7B7ABBB30B5F}"/>
    <cellStyle name="Total 4 10 3 2 2" xfId="38747" xr:uid="{CD1BFC02-BAA1-4F91-9BBC-07B2CCD19E18}"/>
    <cellStyle name="Total 4 10 3 2 3" xfId="38748" xr:uid="{BDEFEE74-8DEF-421A-8C49-4F530916005A}"/>
    <cellStyle name="Total 4 10 3 2 4" xfId="38749" xr:uid="{67B7A747-2727-4C30-8F6F-FEB6A3FD80F2}"/>
    <cellStyle name="Total 4 10 3 3" xfId="38750" xr:uid="{55D9B834-859F-47F2-AD2A-8519A19E1321}"/>
    <cellStyle name="Total 4 10 3 3 2" xfId="38751" xr:uid="{2EFD2498-FDF9-41AD-BFB9-983B07E2009F}"/>
    <cellStyle name="Total 4 10 3 4" xfId="38752" xr:uid="{D946C781-4CDB-4B8C-8433-A4288B934CD4}"/>
    <cellStyle name="Total 4 10 3 5" xfId="38753" xr:uid="{2156E7D1-A335-43A1-B16A-A03677243668}"/>
    <cellStyle name="Total 4 10 4" xfId="38754" xr:uid="{12BB72FD-E521-4E23-AFB7-9AD5E287ABC9}"/>
    <cellStyle name="Total 4 10 4 2" xfId="38755" xr:uid="{0AE8B57F-48F5-4E93-9960-94CA1668E06D}"/>
    <cellStyle name="Total 4 10 4 2 2" xfId="38756" xr:uid="{FF20DF5A-FBA7-4894-8327-95E3C4C787ED}"/>
    <cellStyle name="Total 4 10 4 2 3" xfId="38757" xr:uid="{68D16B6F-2D94-4298-A85F-756245E2E295}"/>
    <cellStyle name="Total 4 10 4 3" xfId="38758" xr:uid="{2FA8E177-651F-41FE-8E1D-42CF853C9ABA}"/>
    <cellStyle name="Total 4 10 4 4" xfId="38759" xr:uid="{3921187E-9EFB-4BE6-8C7A-B0A00D8F5738}"/>
    <cellStyle name="Total 4 10 4 5" xfId="38760" xr:uid="{AC8FEC6C-4C3A-4891-906A-EB83A83D2293}"/>
    <cellStyle name="Total 4 10 5" xfId="38761" xr:uid="{EAA31099-3602-4CDD-AF6C-51D5BD67E9F1}"/>
    <cellStyle name="Total 4 10 5 2" xfId="38762" xr:uid="{294711FD-878E-4518-A58B-003DE7C06DDE}"/>
    <cellStyle name="Total 4 10 5 2 2" xfId="38763" xr:uid="{F1AF5486-9B04-4762-920A-A7809486EC9B}"/>
    <cellStyle name="Total 4 10 5 2 3" xfId="38764" xr:uid="{EE62953B-4606-4960-8273-139BFF9B8836}"/>
    <cellStyle name="Total 4 10 5 3" xfId="38765" xr:uid="{B0AFCCB7-71AB-4266-951D-E177AB32FD36}"/>
    <cellStyle name="Total 4 10 5 4" xfId="38766" xr:uid="{4C6FE4B1-09BA-45B6-A6E4-E1B5ECB933FC}"/>
    <cellStyle name="Total 4 10 6" xfId="38767" xr:uid="{B4CE90B8-3D73-444C-B27D-F877F0FADFF3}"/>
    <cellStyle name="Total 4 10 6 2" xfId="38768" xr:uid="{2725E057-6454-4D57-85B4-D2A6D500A725}"/>
    <cellStyle name="Total 4 10 6 3" xfId="38769" xr:uid="{01C6B302-7BA5-4E64-A823-45841B2CDC6D}"/>
    <cellStyle name="Total 4 10 7" xfId="38770" xr:uid="{A7651F3C-2998-41CC-ABF5-9F84AC0833C2}"/>
    <cellStyle name="Total 4 10 7 2" xfId="38771" xr:uid="{4383964D-6A2C-41CF-8E92-529B7426C4B8}"/>
    <cellStyle name="Total 4 10 7 3" xfId="38772" xr:uid="{9E64A2D5-39F1-4421-9E00-D8E1FBD24374}"/>
    <cellStyle name="Total 4 10 8" xfId="38773" xr:uid="{75AD9817-70C9-4C16-8F6B-4F0025F6D500}"/>
    <cellStyle name="Total 4 10 8 2" xfId="38774" xr:uid="{8A5D76D8-9FE8-4C06-899F-2704E69E2BA6}"/>
    <cellStyle name="Total 4 10 8 3" xfId="38775" xr:uid="{C97EB8B5-A651-4184-86F6-02848B3B24DC}"/>
    <cellStyle name="Total 4 10 9" xfId="38776" xr:uid="{920AE609-C777-488E-99B5-48DA389DB487}"/>
    <cellStyle name="Total 4 10 9 2" xfId="38777" xr:uid="{9CF3F7CB-F681-4227-9EC5-47D17D6CB2FA}"/>
    <cellStyle name="Total 4 10 9 3" xfId="38778" xr:uid="{992F13A0-B022-456C-AA96-A7633A32D8F2}"/>
    <cellStyle name="Total 4 11" xfId="38779" xr:uid="{B0627E47-9F2B-45C2-BF9A-5CB784041F68}"/>
    <cellStyle name="Total 4 11 10" xfId="38780" xr:uid="{A6F8AFBB-7DB2-40D9-B998-A4F903DF93A1}"/>
    <cellStyle name="Total 4 11 10 2" xfId="38781" xr:uid="{60B9CCAF-DC5B-4C9B-88D7-638D797CB482}"/>
    <cellStyle name="Total 4 11 10 3" xfId="38782" xr:uid="{35F4BC4E-1E11-48C5-AAEA-0EA2B7AF3A22}"/>
    <cellStyle name="Total 4 11 11" xfId="38783" xr:uid="{F4505077-CC45-4220-B7AA-CC08AB6F7349}"/>
    <cellStyle name="Total 4 11 11 2" xfId="38784" xr:uid="{B6AD146E-5B91-4319-9526-D76687E3BBC0}"/>
    <cellStyle name="Total 4 11 12" xfId="38785" xr:uid="{74B5B369-C665-49B3-AFF2-F87683EA18CC}"/>
    <cellStyle name="Total 4 11 2" xfId="38786" xr:uid="{050D6E2F-88D8-4DC7-B6F6-5E2EE4AA7C07}"/>
    <cellStyle name="Total 4 11 2 10" xfId="38787" xr:uid="{68AA4DED-CBAA-440C-A24D-8BE8435BE31E}"/>
    <cellStyle name="Total 4 11 2 10 2" xfId="38788" xr:uid="{148690CE-EBF8-49B1-9CEA-575C82464BC3}"/>
    <cellStyle name="Total 4 11 2 11" xfId="38789" xr:uid="{E1E0EA38-CDEA-43CC-A3EA-FB4FB63FCBFB}"/>
    <cellStyle name="Total 4 11 2 2" xfId="38790" xr:uid="{3C532C9A-AD09-4977-9531-18FD6E381612}"/>
    <cellStyle name="Total 4 11 2 2 2" xfId="38791" xr:uid="{59F3FE20-D38E-4039-85AD-0612A874CE07}"/>
    <cellStyle name="Total 4 11 2 2 2 2" xfId="38792" xr:uid="{E0F054CD-9826-45C5-9627-92E37329AD9C}"/>
    <cellStyle name="Total 4 11 2 2 2 3" xfId="38793" xr:uid="{1E916833-29E6-445C-9D32-8283317552CE}"/>
    <cellStyle name="Total 4 11 2 2 3" xfId="38794" xr:uid="{24CE7975-B0A9-4257-85B3-BBED2DC5236D}"/>
    <cellStyle name="Total 4 11 2 2 3 2" xfId="38795" xr:uid="{88FAA50A-9975-4494-93C0-3C3B33A81BD2}"/>
    <cellStyle name="Total 4 11 2 2 4" xfId="38796" xr:uid="{A05DDE25-F433-449B-B50E-EAF265DFBD5A}"/>
    <cellStyle name="Total 4 11 2 2 5" xfId="38797" xr:uid="{22FA51DC-2942-42A4-A821-A83B66B8878F}"/>
    <cellStyle name="Total 4 11 2 3" xfId="38798" xr:uid="{A0B90606-2821-4EC6-8985-5D3A0EEFEB1E}"/>
    <cellStyle name="Total 4 11 2 3 2" xfId="38799" xr:uid="{B08719EA-B725-42C9-91C8-9FCCC3EE9D36}"/>
    <cellStyle name="Total 4 11 2 3 3" xfId="38800" xr:uid="{E5E1719E-05EA-4607-BEF5-1238628984C3}"/>
    <cellStyle name="Total 4 11 2 4" xfId="38801" xr:uid="{880C5060-F633-4525-BC01-05FDBB1FE27B}"/>
    <cellStyle name="Total 4 11 2 4 2" xfId="38802" xr:uid="{5F332BB2-4D35-45C5-9E3A-25A65570AAAB}"/>
    <cellStyle name="Total 4 11 2 4 3" xfId="38803" xr:uid="{527BE2F0-F55E-4BB8-BDB3-0CD6B931A577}"/>
    <cellStyle name="Total 4 11 2 5" xfId="38804" xr:uid="{3969D3BC-BBAA-4106-BA3F-F55F3949CC9E}"/>
    <cellStyle name="Total 4 11 2 5 2" xfId="38805" xr:uid="{671207BB-F55C-4AF3-B75E-408BCD23E945}"/>
    <cellStyle name="Total 4 11 2 5 3" xfId="38806" xr:uid="{1E55A499-1DD7-47E9-9F94-2C49D64EF641}"/>
    <cellStyle name="Total 4 11 2 6" xfId="38807" xr:uid="{6E4F3B61-52D5-482E-B617-1693216AEF99}"/>
    <cellStyle name="Total 4 11 2 6 2" xfId="38808" xr:uid="{438DDB2B-AF18-4A50-9EF0-2BDC69454E86}"/>
    <cellStyle name="Total 4 11 2 6 3" xfId="38809" xr:uid="{2D466CC4-37D8-4936-BA7E-B7F1DE466148}"/>
    <cellStyle name="Total 4 11 2 7" xfId="38810" xr:uid="{087A428F-8854-42EC-959A-6743A3D1120F}"/>
    <cellStyle name="Total 4 11 2 7 2" xfId="38811" xr:uid="{269ED64C-6EF7-46D0-B4C6-077BA6357888}"/>
    <cellStyle name="Total 4 11 2 7 3" xfId="38812" xr:uid="{D1680808-C772-45C7-8D46-81C52C230C03}"/>
    <cellStyle name="Total 4 11 2 8" xfId="38813" xr:uid="{3DE0A122-BF02-4534-A3B3-E3D006CAD8C9}"/>
    <cellStyle name="Total 4 11 2 8 2" xfId="38814" xr:uid="{574409B5-738D-4FC5-B9F4-9DDBDB3106DB}"/>
    <cellStyle name="Total 4 11 2 8 3" xfId="38815" xr:uid="{4DDB25F7-B5E6-428F-852B-910FE259C90A}"/>
    <cellStyle name="Total 4 11 2 9" xfId="38816" xr:uid="{00D477F0-1634-4498-B5CF-B60B3146BAC8}"/>
    <cellStyle name="Total 4 11 2 9 2" xfId="38817" xr:uid="{C5110DD6-15C5-4B18-B58E-A561AFC49A18}"/>
    <cellStyle name="Total 4 11 2 9 3" xfId="38818" xr:uid="{BDC45B47-CA5F-4523-B8AD-4CFD489F8441}"/>
    <cellStyle name="Total 4 11 3" xfId="38819" xr:uid="{2EEB2068-88D2-4AD2-B74D-079B877A26A0}"/>
    <cellStyle name="Total 4 11 3 2" xfId="38820" xr:uid="{1009F953-27FF-4E0D-8CD2-C7FC1CC486DC}"/>
    <cellStyle name="Total 4 11 3 2 2" xfId="38821" xr:uid="{CD5A2FC7-95A4-441C-AE05-0D41D4EBDD75}"/>
    <cellStyle name="Total 4 11 3 2 3" xfId="38822" xr:uid="{3EC5CA4F-29D4-40D4-B7B0-4F8AF53B69F6}"/>
    <cellStyle name="Total 4 11 3 2 4" xfId="38823" xr:uid="{1E0BBC7A-7893-41C8-AF71-4AADB726C203}"/>
    <cellStyle name="Total 4 11 3 3" xfId="38824" xr:uid="{C2327DE7-CFA9-48F2-8558-FF617A3D2687}"/>
    <cellStyle name="Total 4 11 3 3 2" xfId="38825" xr:uid="{422BB0BE-5E6E-4BB0-B8BD-B9F49E12C637}"/>
    <cellStyle name="Total 4 11 3 4" xfId="38826" xr:uid="{839C3C28-6F7A-4138-9987-CDF48293BBE6}"/>
    <cellStyle name="Total 4 11 3 5" xfId="38827" xr:uid="{52EB84C1-E186-46BB-851B-4622B5B7A8CE}"/>
    <cellStyle name="Total 4 11 4" xfId="38828" xr:uid="{926FFBE9-A238-4101-9FB1-4A578D32F27E}"/>
    <cellStyle name="Total 4 11 4 2" xfId="38829" xr:uid="{17215A58-C5A6-4606-9D13-9AE7F2D71E98}"/>
    <cellStyle name="Total 4 11 4 2 2" xfId="38830" xr:uid="{1166EC6D-7A1E-4237-AF23-8B2CB5FED820}"/>
    <cellStyle name="Total 4 11 4 2 3" xfId="38831" xr:uid="{DC9F85ED-F9C3-4DDE-9D30-A6DCCF351648}"/>
    <cellStyle name="Total 4 11 4 3" xfId="38832" xr:uid="{8CFA9231-EFE1-421F-A380-6C6AAD8A27F2}"/>
    <cellStyle name="Total 4 11 4 4" xfId="38833" xr:uid="{CF61045C-F2FE-4328-950C-E5A1A21DBE5D}"/>
    <cellStyle name="Total 4 11 4 5" xfId="38834" xr:uid="{038D0FCF-476D-4D81-8CB9-870AD234AC82}"/>
    <cellStyle name="Total 4 11 5" xfId="38835" xr:uid="{F1ECAB56-0116-4705-A26C-AF2D006F7B0A}"/>
    <cellStyle name="Total 4 11 5 2" xfId="38836" xr:uid="{96874739-6ED8-4D4D-80A5-C8331785466C}"/>
    <cellStyle name="Total 4 11 5 2 2" xfId="38837" xr:uid="{E1B6A870-3608-4283-97BA-62882030D9C5}"/>
    <cellStyle name="Total 4 11 5 2 3" xfId="38838" xr:uid="{F02B9C9D-BF3F-44E2-B52B-624DAA6CE76B}"/>
    <cellStyle name="Total 4 11 5 3" xfId="38839" xr:uid="{25DF9EDF-F1E6-41EE-B30A-83B1D5F4506A}"/>
    <cellStyle name="Total 4 11 5 4" xfId="38840" xr:uid="{DF28B6D4-7B57-4BC8-9393-81ABEB1A0C27}"/>
    <cellStyle name="Total 4 11 6" xfId="38841" xr:uid="{0619E91B-D55E-4236-AE36-2BA913076222}"/>
    <cellStyle name="Total 4 11 6 2" xfId="38842" xr:uid="{E2810649-B65A-45A2-9F27-2C42F7C1B5D2}"/>
    <cellStyle name="Total 4 11 6 3" xfId="38843" xr:uid="{D9E0C2A3-4E67-4CA6-8FDE-757D5E397894}"/>
    <cellStyle name="Total 4 11 7" xfId="38844" xr:uid="{A7AD0228-7F19-4F64-9F39-527F063FB1B8}"/>
    <cellStyle name="Total 4 11 7 2" xfId="38845" xr:uid="{08945EDC-FAF5-4751-98A6-152AB378F1E2}"/>
    <cellStyle name="Total 4 11 7 3" xfId="38846" xr:uid="{774D376E-4D57-47A0-8F3E-A35416D7FEAA}"/>
    <cellStyle name="Total 4 11 8" xfId="38847" xr:uid="{85A6352E-EE32-4B3B-9C43-4E49DDE4295C}"/>
    <cellStyle name="Total 4 11 8 2" xfId="38848" xr:uid="{1F180A72-B25D-4AE2-A6C0-801A3B54745A}"/>
    <cellStyle name="Total 4 11 8 3" xfId="38849" xr:uid="{D9C5BD7D-1EF4-4EFD-9142-DF008DF891BF}"/>
    <cellStyle name="Total 4 11 9" xfId="38850" xr:uid="{A3CF12BF-5280-4181-8C7D-ECDD4ED69C54}"/>
    <cellStyle name="Total 4 11 9 2" xfId="38851" xr:uid="{45860E72-68EA-4014-AF59-CF5EC70CB20A}"/>
    <cellStyle name="Total 4 11 9 3" xfId="38852" xr:uid="{0245949B-5589-44CB-B125-D34B3106FD09}"/>
    <cellStyle name="Total 4 12" xfId="38853" xr:uid="{93B53E72-C351-4EBD-810B-55A1ECBB97B2}"/>
    <cellStyle name="Total 4 12 10" xfId="38854" xr:uid="{D79E83BC-1C04-4B2D-8211-07735D3CDF5D}"/>
    <cellStyle name="Total 4 12 10 2" xfId="38855" xr:uid="{AA4D2BCE-2DAB-4A4F-A5BC-23D8D8CF25E4}"/>
    <cellStyle name="Total 4 12 11" xfId="38856" xr:uid="{4236CB75-21FF-4D5D-97BC-E3DC4402A803}"/>
    <cellStyle name="Total 4 12 2" xfId="38857" xr:uid="{A2D1C38B-DF5A-4E3E-A076-77766C6786F8}"/>
    <cellStyle name="Total 4 12 2 2" xfId="38858" xr:uid="{A4FA4200-081C-41CF-82D9-4C7844EC29B4}"/>
    <cellStyle name="Total 4 12 2 2 2" xfId="38859" xr:uid="{D40C9811-2EE8-4E3E-BABA-172325B5ACBB}"/>
    <cellStyle name="Total 4 12 2 2 3" xfId="38860" xr:uid="{8CA19373-7227-43FF-A4D0-3DDB9C1ACC68}"/>
    <cellStyle name="Total 4 12 2 3" xfId="38861" xr:uid="{E86751BD-DED8-4209-9CB2-EFF319461705}"/>
    <cellStyle name="Total 4 12 2 3 2" xfId="38862" xr:uid="{7CD37CEF-A38D-4CC2-BD5C-E54AD5BB97FB}"/>
    <cellStyle name="Total 4 12 2 4" xfId="38863" xr:uid="{C84BA740-CA26-4C4E-991F-3FF05DD00F44}"/>
    <cellStyle name="Total 4 12 2 5" xfId="38864" xr:uid="{B252EF4F-81B5-42B8-8571-E6465BBDD517}"/>
    <cellStyle name="Total 4 12 3" xfId="38865" xr:uid="{2368D9A3-1D29-49F3-8305-725C40D8A977}"/>
    <cellStyle name="Total 4 12 3 2" xfId="38866" xr:uid="{3186D972-769C-465F-B201-E7BC10FFB1A7}"/>
    <cellStyle name="Total 4 12 3 3" xfId="38867" xr:uid="{3AE815A0-A973-4024-A0A6-1ECB9FF83899}"/>
    <cellStyle name="Total 4 12 4" xfId="38868" xr:uid="{0A2F9E5B-87DC-4A59-808E-2192BEC8F13F}"/>
    <cellStyle name="Total 4 12 4 2" xfId="38869" xr:uid="{E9CC2564-6E2D-46DB-845A-B32C7B9446A2}"/>
    <cellStyle name="Total 4 12 4 3" xfId="38870" xr:uid="{95D66147-22E3-40B5-A6FF-974AFC880A1B}"/>
    <cellStyle name="Total 4 12 5" xfId="38871" xr:uid="{B1AD215B-4F42-4B6A-BB85-4D0E8DEF3485}"/>
    <cellStyle name="Total 4 12 5 2" xfId="38872" xr:uid="{58C29FD9-9ED1-4B80-8683-0F26F79C7090}"/>
    <cellStyle name="Total 4 12 5 3" xfId="38873" xr:uid="{D024A3BB-F423-4C52-B804-B0AB1A8C34AE}"/>
    <cellStyle name="Total 4 12 6" xfId="38874" xr:uid="{C243AA61-664D-453D-8ECA-AE772F232295}"/>
    <cellStyle name="Total 4 12 6 2" xfId="38875" xr:uid="{8F7F1B40-0D06-47FC-84AB-6ACDB9121516}"/>
    <cellStyle name="Total 4 12 6 3" xfId="38876" xr:uid="{F155D825-EE95-4F08-B987-C86A86449664}"/>
    <cellStyle name="Total 4 12 7" xfId="38877" xr:uid="{E9DE869F-9D89-457C-A822-BC716BF6601E}"/>
    <cellStyle name="Total 4 12 7 2" xfId="38878" xr:uid="{16B53066-1661-41D3-AED1-DF9D333D332A}"/>
    <cellStyle name="Total 4 12 7 3" xfId="38879" xr:uid="{00807A38-BB92-4E68-A440-60FAFFAD7D53}"/>
    <cellStyle name="Total 4 12 8" xfId="38880" xr:uid="{7639D46A-77B7-4E9D-AB58-7ECED3D2D484}"/>
    <cellStyle name="Total 4 12 8 2" xfId="38881" xr:uid="{601BB5F5-661A-4739-8F2C-73FACBEC08EB}"/>
    <cellStyle name="Total 4 12 8 3" xfId="38882" xr:uid="{557F0AC6-D6C3-448C-A1D2-6AB248B14DA8}"/>
    <cellStyle name="Total 4 12 9" xfId="38883" xr:uid="{43FF9FC9-E1E0-470E-BF0C-F4C25461BA2D}"/>
    <cellStyle name="Total 4 12 9 2" xfId="38884" xr:uid="{E09031CB-B342-4A62-81B7-AB1167126E34}"/>
    <cellStyle name="Total 4 12 9 3" xfId="38885" xr:uid="{0F76C9F9-3D8F-48EB-A495-D049A5732B31}"/>
    <cellStyle name="Total 4 13" xfId="38886" xr:uid="{0840DCB5-30CB-4C4F-9F5E-28C482842D0E}"/>
    <cellStyle name="Total 4 13 2" xfId="38887" xr:uid="{472C50EA-CF23-4E4C-AE55-5EFBD28FC85C}"/>
    <cellStyle name="Total 4 13 2 2" xfId="38888" xr:uid="{45106ED7-A816-4EFF-B99E-15F12AE0345C}"/>
    <cellStyle name="Total 4 13 2 3" xfId="38889" xr:uid="{6B892CC3-5DA9-4B97-BFC6-506359FCBDF1}"/>
    <cellStyle name="Total 4 13 2 4" xfId="38890" xr:uid="{20BE13F7-E59B-4AFA-8D9E-CD7378842B2E}"/>
    <cellStyle name="Total 4 13 3" xfId="38891" xr:uid="{A2F39D29-1886-431B-9BBA-DB6BE10192FD}"/>
    <cellStyle name="Total 4 13 3 2" xfId="38892" xr:uid="{575FAA14-04FB-4E1F-B57C-5DAACE07D857}"/>
    <cellStyle name="Total 4 13 4" xfId="38893" xr:uid="{4A761040-7B4F-447E-8A65-E4EAD940691A}"/>
    <cellStyle name="Total 4 13 5" xfId="38894" xr:uid="{B0A5A137-A6F0-4C38-ABA9-FF712BBE8031}"/>
    <cellStyle name="Total 4 14" xfId="38895" xr:uid="{4FE84A81-42AC-4347-9958-6A903BDF2357}"/>
    <cellStyle name="Total 4 14 2" xfId="38896" xr:uid="{3C8B0D9E-D5B9-4AEC-84D2-56C7C3F3750A}"/>
    <cellStyle name="Total 4 14 2 2" xfId="38897" xr:uid="{4B181B52-A91B-4607-9E9D-9A85515F905E}"/>
    <cellStyle name="Total 4 14 2 3" xfId="38898" xr:uid="{53890C70-9F47-4648-87C4-1451E5CD79AE}"/>
    <cellStyle name="Total 4 14 3" xfId="38899" xr:uid="{E679490C-462D-44E3-8D99-A28165A90F05}"/>
    <cellStyle name="Total 4 14 4" xfId="38900" xr:uid="{EA5D8808-44C1-4F41-87A8-AFFA403CB453}"/>
    <cellStyle name="Total 4 14 5" xfId="38901" xr:uid="{440B85ED-3B5C-45A3-A915-0ECACD3D7212}"/>
    <cellStyle name="Total 4 15" xfId="38902" xr:uid="{201481CA-BD0F-45BA-A3F2-47D48AE2A9C5}"/>
    <cellStyle name="Total 4 15 2" xfId="38903" xr:uid="{2F6335D8-D094-4DE0-A2F0-E8E634EEE527}"/>
    <cellStyle name="Total 4 15 2 2" xfId="38904" xr:uid="{250BE5DD-4959-45E1-86DC-25311288A291}"/>
    <cellStyle name="Total 4 15 2 3" xfId="38905" xr:uid="{26DC7385-516B-4D85-9193-48789C9E73B4}"/>
    <cellStyle name="Total 4 15 3" xfId="38906" xr:uid="{C46EA53A-4D42-4CEF-B134-B550E06C36EC}"/>
    <cellStyle name="Total 4 15 4" xfId="38907" xr:uid="{A9FB7094-2B9C-4898-9D07-018449BB0126}"/>
    <cellStyle name="Total 4 16" xfId="38908" xr:uid="{993B210C-837A-438F-8032-A786C0FB57E3}"/>
    <cellStyle name="Total 4 16 2" xfId="38909" xr:uid="{D3490419-C9E2-48DD-BB1E-399B5865B792}"/>
    <cellStyle name="Total 4 16 3" xfId="38910" xr:uid="{F2E5C85C-7AC0-483B-A1AD-EBBD054B08C3}"/>
    <cellStyle name="Total 4 17" xfId="38911" xr:uid="{4E4C472C-5128-442C-A6CE-7625753A2286}"/>
    <cellStyle name="Total 4 17 2" xfId="38912" xr:uid="{BA4E2F40-34E7-49C3-A00F-A5677DC16C90}"/>
    <cellStyle name="Total 4 17 3" xfId="38913" xr:uid="{D3A9749D-791D-4781-B773-BB017DD22060}"/>
    <cellStyle name="Total 4 18" xfId="38914" xr:uid="{2DE5ADCA-E7D8-48E0-9CB3-EEB438E67A21}"/>
    <cellStyle name="Total 4 18 2" xfId="38915" xr:uid="{D611CB4F-E3BE-4BAA-918F-240CD0970DA8}"/>
    <cellStyle name="Total 4 18 3" xfId="38916" xr:uid="{AC53FA52-DB92-492E-8050-51C4630882AF}"/>
    <cellStyle name="Total 4 19" xfId="38917" xr:uid="{7C48DAA5-1C72-4772-A8EB-8725EB116736}"/>
    <cellStyle name="Total 4 19 2" xfId="38918" xr:uid="{92FCADD2-45FD-48D3-B39F-2EE1CD6813B7}"/>
    <cellStyle name="Total 4 19 3" xfId="38919" xr:uid="{82148A33-34C0-44D8-B57C-77271B175ECA}"/>
    <cellStyle name="Total 4 2" xfId="38920" xr:uid="{6B91E260-9263-4535-BE2C-F7BFC4CAF27A}"/>
    <cellStyle name="Total 4 2 10" xfId="38921" xr:uid="{E0FB5E03-36D2-4351-ACC4-7D71D41D707B}"/>
    <cellStyle name="Total 4 2 10 2" xfId="38922" xr:uid="{1F5C62D6-0E2A-4752-AEDD-9BB7E5F7E2B4}"/>
    <cellStyle name="Total 4 2 10 3" xfId="38923" xr:uid="{B951D67E-0E82-4B9A-BC10-8F83407944AA}"/>
    <cellStyle name="Total 4 2 11" xfId="38924" xr:uid="{ECDD8171-BFCE-4DBD-8E7B-C8DE1BA77387}"/>
    <cellStyle name="Total 4 2 11 2" xfId="38925" xr:uid="{60AC6EDE-4FF9-4B3D-8E37-A135D61134EB}"/>
    <cellStyle name="Total 4 2 12" xfId="38926" xr:uid="{9E241CA5-CA95-4FEE-A1A3-DBAF3A6DDADC}"/>
    <cellStyle name="Total 4 2 2" xfId="38927" xr:uid="{EBED0FB0-1F23-413B-BADC-B2C7D2F227FC}"/>
    <cellStyle name="Total 4 2 2 10" xfId="38928" xr:uid="{3B23F981-44A9-4524-8A26-667583138C64}"/>
    <cellStyle name="Total 4 2 2 10 2" xfId="38929" xr:uid="{4F13C70E-0EA1-49A2-9FFD-B86B421AE3F2}"/>
    <cellStyle name="Total 4 2 2 11" xfId="38930" xr:uid="{AAC0FB32-88D4-459C-9E6B-C6B2D670BB89}"/>
    <cellStyle name="Total 4 2 2 2" xfId="38931" xr:uid="{49FB7F6F-624A-4145-824C-E71D5B41CF44}"/>
    <cellStyle name="Total 4 2 2 2 2" xfId="38932" xr:uid="{AA9B0318-9158-4D13-9F0E-BC31B635A5CB}"/>
    <cellStyle name="Total 4 2 2 2 2 2" xfId="38933" xr:uid="{3EA8BD04-42F2-4420-825F-17232E08AADA}"/>
    <cellStyle name="Total 4 2 2 2 2 3" xfId="38934" xr:uid="{610ACD60-FA02-42B9-901C-DB323B4562ED}"/>
    <cellStyle name="Total 4 2 2 2 3" xfId="38935" xr:uid="{55FE2526-40A4-4076-A7AC-6AD945BA0C96}"/>
    <cellStyle name="Total 4 2 2 2 3 2" xfId="38936" xr:uid="{DE7DEF33-E0A4-4DBE-B774-26E0675F09B2}"/>
    <cellStyle name="Total 4 2 2 2 4" xfId="38937" xr:uid="{FB8E9285-2C0E-4234-85F1-EEA7AD03DEC9}"/>
    <cellStyle name="Total 4 2 2 2 5" xfId="38938" xr:uid="{FFA3B52E-4549-492B-8FCE-AA107047AD9A}"/>
    <cellStyle name="Total 4 2 2 3" xfId="38939" xr:uid="{7CD9D4A3-0E17-4A2D-8246-2FB835B91702}"/>
    <cellStyle name="Total 4 2 2 3 2" xfId="38940" xr:uid="{C371B9D6-BAA0-486D-8C7E-B9DE905997C3}"/>
    <cellStyle name="Total 4 2 2 3 3" xfId="38941" xr:uid="{F601A8D9-37A8-49CC-973A-8ED95FA37F7C}"/>
    <cellStyle name="Total 4 2 2 4" xfId="38942" xr:uid="{9DCF0CED-46E3-4FCF-A510-617B6B5ED229}"/>
    <cellStyle name="Total 4 2 2 4 2" xfId="38943" xr:uid="{8D69DAAB-7C0D-48B9-B8B6-C7BD4F11798F}"/>
    <cellStyle name="Total 4 2 2 4 3" xfId="38944" xr:uid="{98C97048-912A-4ACB-8FFD-4CB49FBC2231}"/>
    <cellStyle name="Total 4 2 2 5" xfId="38945" xr:uid="{EF7B9F6F-1586-452F-91B7-F8188F5DBA82}"/>
    <cellStyle name="Total 4 2 2 5 2" xfId="38946" xr:uid="{0CBCF02F-3E94-4772-B0E3-49B79E0BCB64}"/>
    <cellStyle name="Total 4 2 2 5 3" xfId="38947" xr:uid="{09E7F3E9-F0EF-449B-9362-9BC192986F0F}"/>
    <cellStyle name="Total 4 2 2 6" xfId="38948" xr:uid="{B3A76DFB-D775-468D-93FA-B3BCF1EB04C0}"/>
    <cellStyle name="Total 4 2 2 6 2" xfId="38949" xr:uid="{40B7D954-15D0-4E13-A798-D532596A811B}"/>
    <cellStyle name="Total 4 2 2 6 3" xfId="38950" xr:uid="{D04C97BB-362F-4BE0-A4FA-5FD28693148E}"/>
    <cellStyle name="Total 4 2 2 7" xfId="38951" xr:uid="{BA5BC045-4200-460E-AC26-A0C96CA19449}"/>
    <cellStyle name="Total 4 2 2 7 2" xfId="38952" xr:uid="{8B7E6C30-A89D-415D-B2D7-428E6E2D3820}"/>
    <cellStyle name="Total 4 2 2 7 3" xfId="38953" xr:uid="{51A4EABA-34D6-47C6-B870-F7F571B27A54}"/>
    <cellStyle name="Total 4 2 2 8" xfId="38954" xr:uid="{8F508FC5-CB1B-4077-AE47-EF0A7AAD6258}"/>
    <cellStyle name="Total 4 2 2 8 2" xfId="38955" xr:uid="{0BA27630-847C-4296-BBAB-9ED290F084B3}"/>
    <cellStyle name="Total 4 2 2 8 3" xfId="38956" xr:uid="{0002C04F-73CD-4746-B661-59AF0A3F9C5C}"/>
    <cellStyle name="Total 4 2 2 9" xfId="38957" xr:uid="{4AFA35DC-1C9E-45B2-A79A-0AA16D89ADD8}"/>
    <cellStyle name="Total 4 2 2 9 2" xfId="38958" xr:uid="{29426EE6-D8BC-4EDF-8BF1-057116FF483F}"/>
    <cellStyle name="Total 4 2 2 9 3" xfId="38959" xr:uid="{E21DA78B-62AA-4BC8-AFA8-3A42E862095F}"/>
    <cellStyle name="Total 4 2 3" xfId="38960" xr:uid="{15597D3C-5CF8-480C-A850-4A2542ACFD6F}"/>
    <cellStyle name="Total 4 2 3 2" xfId="38961" xr:uid="{7FCCADB1-D517-4C05-9F0D-D3EC9DC5AA5A}"/>
    <cellStyle name="Total 4 2 3 2 2" xfId="38962" xr:uid="{7D9D2A0E-0649-4180-BD93-080D8ECB3172}"/>
    <cellStyle name="Total 4 2 3 2 3" xfId="38963" xr:uid="{6EBD2DD5-5D10-4273-9BF6-E4D3E5378C9A}"/>
    <cellStyle name="Total 4 2 3 2 4" xfId="38964" xr:uid="{E9F75A81-38A3-4928-BF67-EAA8166A2FCC}"/>
    <cellStyle name="Total 4 2 3 3" xfId="38965" xr:uid="{13BFF120-CD59-4DCE-90FA-8181091B0928}"/>
    <cellStyle name="Total 4 2 3 3 2" xfId="38966" xr:uid="{984A17E9-94CE-4B0E-BDB8-D36BBECF96CE}"/>
    <cellStyle name="Total 4 2 3 4" xfId="38967" xr:uid="{595C9083-6CE2-4D46-AABB-9F1DB2B9381B}"/>
    <cellStyle name="Total 4 2 3 5" xfId="38968" xr:uid="{891A5ADD-A77C-4D20-AC8C-5C459770D7CD}"/>
    <cellStyle name="Total 4 2 4" xfId="38969" xr:uid="{2F9182A6-9540-480D-A940-D939BAB4D84D}"/>
    <cellStyle name="Total 4 2 4 2" xfId="38970" xr:uid="{A157CFCC-9630-4726-B510-2200232D8D01}"/>
    <cellStyle name="Total 4 2 4 2 2" xfId="38971" xr:uid="{B634076E-3B6A-4A25-A043-34149D3BAD56}"/>
    <cellStyle name="Total 4 2 4 2 3" xfId="38972" xr:uid="{85E6D521-C501-4478-96C9-4692A5C58893}"/>
    <cellStyle name="Total 4 2 4 3" xfId="38973" xr:uid="{122313C2-3E53-4487-9591-00D044736280}"/>
    <cellStyle name="Total 4 2 4 4" xfId="38974" xr:uid="{AFFDE7F2-F11A-4849-B651-41B5708796FF}"/>
    <cellStyle name="Total 4 2 4 5" xfId="38975" xr:uid="{0E4D2F8C-C196-479B-A479-28866429C915}"/>
    <cellStyle name="Total 4 2 5" xfId="38976" xr:uid="{5CCFE6EB-5716-47D4-B5DB-35B39344BEF0}"/>
    <cellStyle name="Total 4 2 5 2" xfId="38977" xr:uid="{0847AC59-5976-4D9D-AF68-1B7AD67BDC67}"/>
    <cellStyle name="Total 4 2 5 2 2" xfId="38978" xr:uid="{ABC2F889-6AA9-459C-AC97-33C5211789CE}"/>
    <cellStyle name="Total 4 2 5 2 3" xfId="38979" xr:uid="{A503F159-E237-4411-84FF-9BA04A87DEDD}"/>
    <cellStyle name="Total 4 2 5 3" xfId="38980" xr:uid="{90A4690B-BB40-4E79-9C8B-90EA4210AF90}"/>
    <cellStyle name="Total 4 2 5 4" xfId="38981" xr:uid="{376D069F-031B-4AF0-8A65-8575677997E0}"/>
    <cellStyle name="Total 4 2 6" xfId="38982" xr:uid="{936FC34A-FB21-48A1-B365-2048BA5FAC6E}"/>
    <cellStyle name="Total 4 2 6 2" xfId="38983" xr:uid="{7CF433AA-63AB-4E24-A0EA-3A2AAEC6DF11}"/>
    <cellStyle name="Total 4 2 6 3" xfId="38984" xr:uid="{4BEEC587-B07D-4994-B296-244D62D3C25B}"/>
    <cellStyle name="Total 4 2 7" xfId="38985" xr:uid="{3C407A4F-5B81-4225-A124-0444AD2C2FAE}"/>
    <cellStyle name="Total 4 2 7 2" xfId="38986" xr:uid="{AA316818-DD26-49C0-AA0F-853383CF6DEA}"/>
    <cellStyle name="Total 4 2 7 3" xfId="38987" xr:uid="{2FA38CC6-910D-4718-9D20-ADF27C1088AD}"/>
    <cellStyle name="Total 4 2 8" xfId="38988" xr:uid="{E420E124-AB17-4DA8-ADD3-02AF8F6AFA89}"/>
    <cellStyle name="Total 4 2 8 2" xfId="38989" xr:uid="{B7B4B2E7-B3DD-4A30-97CC-A6428D279A85}"/>
    <cellStyle name="Total 4 2 8 3" xfId="38990" xr:uid="{D1352A75-9064-40B0-A09B-824F66BA135F}"/>
    <cellStyle name="Total 4 2 9" xfId="38991" xr:uid="{2F7A842D-59ED-4D7D-9D95-D87EA5F701A9}"/>
    <cellStyle name="Total 4 2 9 2" xfId="38992" xr:uid="{C9F9AD42-2140-439A-B252-B51E9EC7A4A1}"/>
    <cellStyle name="Total 4 2 9 3" xfId="38993" xr:uid="{2F0EB533-84A7-4F3A-9F11-FFA8E328A58B}"/>
    <cellStyle name="Total 4 20" xfId="38994" xr:uid="{07366F9A-C783-4B3F-AB12-BB965157C7D4}"/>
    <cellStyle name="Total 4 20 2" xfId="38995" xr:uid="{34382610-BA20-419A-83A1-855E54EFD79A}"/>
    <cellStyle name="Total 4 20 3" xfId="38996" xr:uid="{E96DF5B6-8E54-4674-9956-8254C3A13A9F}"/>
    <cellStyle name="Total 4 21" xfId="38997" xr:uid="{BEA6275B-8127-43E0-B24F-0C2E5812E67C}"/>
    <cellStyle name="Total 4 21 2" xfId="38998" xr:uid="{21BE1D3C-15B6-4138-82AE-7F10062C1A56}"/>
    <cellStyle name="Total 4 22" xfId="38999" xr:uid="{6DF43427-EEC0-4B5E-8003-625BB9E9B86A}"/>
    <cellStyle name="Total 4 3" xfId="39000" xr:uid="{C253B529-A30E-444A-B668-5A146DDB359E}"/>
    <cellStyle name="Total 4 3 10" xfId="39001" xr:uid="{5A7F6F64-93A6-42FF-AD34-C6731C9C4681}"/>
    <cellStyle name="Total 4 3 10 2" xfId="39002" xr:uid="{31BC6905-9187-4E79-89B6-00F88F881B2F}"/>
    <cellStyle name="Total 4 3 10 3" xfId="39003" xr:uid="{33137FC3-A4AB-4958-A46A-1BC186983254}"/>
    <cellStyle name="Total 4 3 11" xfId="39004" xr:uid="{F01183BD-6138-486A-94C7-4BD7A16A7B4E}"/>
    <cellStyle name="Total 4 3 11 2" xfId="39005" xr:uid="{B7C597F7-CBA5-433E-AF0F-4FA5968E85B8}"/>
    <cellStyle name="Total 4 3 12" xfId="39006" xr:uid="{391EF954-8E51-4F03-A170-9F0D9C9DADEF}"/>
    <cellStyle name="Total 4 3 2" xfId="39007" xr:uid="{D9019A6B-A1F0-4A4D-99AA-A31D8F4DC4C0}"/>
    <cellStyle name="Total 4 3 2 10" xfId="39008" xr:uid="{02BE013D-A25B-43FF-9948-FA02FEE1653F}"/>
    <cellStyle name="Total 4 3 2 10 2" xfId="39009" xr:uid="{0189368B-168E-4C1A-8A60-5533FE8250C0}"/>
    <cellStyle name="Total 4 3 2 11" xfId="39010" xr:uid="{C5978B5B-8911-495E-ABA9-6EB5394AA5E8}"/>
    <cellStyle name="Total 4 3 2 2" xfId="39011" xr:uid="{502493E4-9236-4F13-8FAF-E5BB97FE6EC2}"/>
    <cellStyle name="Total 4 3 2 2 2" xfId="39012" xr:uid="{5A687CC4-7C60-4B65-8DCA-0D41FD6B6410}"/>
    <cellStyle name="Total 4 3 2 2 2 2" xfId="39013" xr:uid="{37BAD48F-D300-4CC8-AC52-8BF93A926058}"/>
    <cellStyle name="Total 4 3 2 2 2 3" xfId="39014" xr:uid="{96C6EDF1-87E2-4090-84A7-8899DAB8888F}"/>
    <cellStyle name="Total 4 3 2 2 3" xfId="39015" xr:uid="{C5445B75-4AB7-4F03-B316-717100CB011F}"/>
    <cellStyle name="Total 4 3 2 2 3 2" xfId="39016" xr:uid="{84E7833F-86A2-40BE-B630-E2BB8DBD3D87}"/>
    <cellStyle name="Total 4 3 2 2 4" xfId="39017" xr:uid="{3AC47A4F-6DEE-4CA7-BE7F-A83A0F90E269}"/>
    <cellStyle name="Total 4 3 2 2 5" xfId="39018" xr:uid="{591E4A0A-4CBF-4608-BE13-6F18814F5494}"/>
    <cellStyle name="Total 4 3 2 3" xfId="39019" xr:uid="{21C3871E-050B-4FEB-B8B8-4796C2640B0D}"/>
    <cellStyle name="Total 4 3 2 3 2" xfId="39020" xr:uid="{76653F8F-F7F4-4B6E-AFA4-3BC5A0621697}"/>
    <cellStyle name="Total 4 3 2 3 3" xfId="39021" xr:uid="{40108D59-1196-4B9E-B5E1-0F2291D24842}"/>
    <cellStyle name="Total 4 3 2 4" xfId="39022" xr:uid="{CE4A0EF7-6D39-4501-8E08-D4C777A03421}"/>
    <cellStyle name="Total 4 3 2 4 2" xfId="39023" xr:uid="{C3B2498A-4121-4CAF-9307-6F1D18198B75}"/>
    <cellStyle name="Total 4 3 2 4 3" xfId="39024" xr:uid="{D32684E9-DFC1-4CBC-AD61-AC4ECD17080C}"/>
    <cellStyle name="Total 4 3 2 5" xfId="39025" xr:uid="{A26EE868-A910-4A01-8712-9E7406721A78}"/>
    <cellStyle name="Total 4 3 2 5 2" xfId="39026" xr:uid="{8F69015E-D67F-4610-B908-70149A172CBD}"/>
    <cellStyle name="Total 4 3 2 5 3" xfId="39027" xr:uid="{2A27F807-AA4E-40E7-8893-ACBA3CB07E3F}"/>
    <cellStyle name="Total 4 3 2 6" xfId="39028" xr:uid="{1E7A4220-9FC6-4AEC-BDB9-5E49820F1584}"/>
    <cellStyle name="Total 4 3 2 6 2" xfId="39029" xr:uid="{5CAB3A16-5902-4F86-925D-D92A9B175DAA}"/>
    <cellStyle name="Total 4 3 2 6 3" xfId="39030" xr:uid="{A42D2478-8F2D-42EF-B6CA-FE6BE6B5FCE0}"/>
    <cellStyle name="Total 4 3 2 7" xfId="39031" xr:uid="{67D255FB-0D16-4FDD-9F8E-562E0C3F77A2}"/>
    <cellStyle name="Total 4 3 2 7 2" xfId="39032" xr:uid="{9B9FE2B1-7F5A-4FC5-B3D5-2989DDF54455}"/>
    <cellStyle name="Total 4 3 2 7 3" xfId="39033" xr:uid="{7675E9B4-219A-4AF1-BE91-C31EA15F3BD3}"/>
    <cellStyle name="Total 4 3 2 8" xfId="39034" xr:uid="{7F428764-DD24-4E10-B5EE-FE128834DEE9}"/>
    <cellStyle name="Total 4 3 2 8 2" xfId="39035" xr:uid="{47620156-E94B-45DB-9DA0-7C3997ACFE48}"/>
    <cellStyle name="Total 4 3 2 8 3" xfId="39036" xr:uid="{8D6D0037-0D80-49E6-AE09-5AF89E400535}"/>
    <cellStyle name="Total 4 3 2 9" xfId="39037" xr:uid="{B4406721-641C-4F68-AF34-CEA1C170901C}"/>
    <cellStyle name="Total 4 3 2 9 2" xfId="39038" xr:uid="{060E9962-590D-438C-8DF5-2B3863D42E2D}"/>
    <cellStyle name="Total 4 3 2 9 3" xfId="39039" xr:uid="{A0D02316-2FAB-4853-950E-CE97C5C3FA46}"/>
    <cellStyle name="Total 4 3 3" xfId="39040" xr:uid="{BC025EB8-4883-4D0C-B7C4-9EB74A6D5F56}"/>
    <cellStyle name="Total 4 3 3 2" xfId="39041" xr:uid="{39ED7A46-23BA-4A7C-BD4E-09118BD3CB57}"/>
    <cellStyle name="Total 4 3 3 2 2" xfId="39042" xr:uid="{D165C702-90D6-472C-A876-AC1719EEFA61}"/>
    <cellStyle name="Total 4 3 3 2 3" xfId="39043" xr:uid="{AD18EF8E-34F8-4CD6-A05B-B752DC1F2FEC}"/>
    <cellStyle name="Total 4 3 3 2 4" xfId="39044" xr:uid="{75396820-2ECA-411F-83F3-32A790CC5CDF}"/>
    <cellStyle name="Total 4 3 3 3" xfId="39045" xr:uid="{53E7862E-CE59-4205-81F3-F49B9EA778DE}"/>
    <cellStyle name="Total 4 3 3 3 2" xfId="39046" xr:uid="{0F345159-0B58-4CC0-A609-AEAF25312501}"/>
    <cellStyle name="Total 4 3 3 4" xfId="39047" xr:uid="{AA95BDEC-D366-4A5B-8E07-01D02C9112A6}"/>
    <cellStyle name="Total 4 3 3 5" xfId="39048" xr:uid="{A366E1BC-D8B5-4AD0-8D35-D96702C41443}"/>
    <cellStyle name="Total 4 3 4" xfId="39049" xr:uid="{6D43A842-A9ED-4CB9-BBF1-2C21E88969A0}"/>
    <cellStyle name="Total 4 3 4 2" xfId="39050" xr:uid="{E918EF72-6557-452E-9468-2FA75870CF67}"/>
    <cellStyle name="Total 4 3 4 2 2" xfId="39051" xr:uid="{29A3BA15-04D7-4EAF-BE60-33D7FD85F34C}"/>
    <cellStyle name="Total 4 3 4 2 3" xfId="39052" xr:uid="{0B311965-981E-45B1-99C4-C7BE03286592}"/>
    <cellStyle name="Total 4 3 4 3" xfId="39053" xr:uid="{361D2884-1664-4E89-90D8-A3F54F1E542B}"/>
    <cellStyle name="Total 4 3 4 4" xfId="39054" xr:uid="{C62AC779-1A27-47FF-9936-EC5C6C3BCCBD}"/>
    <cellStyle name="Total 4 3 4 5" xfId="39055" xr:uid="{E0A5B129-76AE-408B-BF78-3F2605D46CEF}"/>
    <cellStyle name="Total 4 3 5" xfId="39056" xr:uid="{117E12DC-1B73-4493-9971-DE556890D97C}"/>
    <cellStyle name="Total 4 3 5 2" xfId="39057" xr:uid="{A7A09032-5ABC-4AD2-982A-B9EC123ECAA9}"/>
    <cellStyle name="Total 4 3 5 2 2" xfId="39058" xr:uid="{BEDC367C-5D18-4EEA-86E0-ADD732C531F0}"/>
    <cellStyle name="Total 4 3 5 2 3" xfId="39059" xr:uid="{C36436EE-9EDF-4ABE-9C29-380F1A82E38D}"/>
    <cellStyle name="Total 4 3 5 3" xfId="39060" xr:uid="{EA2B7763-7BD5-4799-B178-970F34B9C565}"/>
    <cellStyle name="Total 4 3 5 4" xfId="39061" xr:uid="{D733821B-E0F0-40B4-A71D-9A00024DE431}"/>
    <cellStyle name="Total 4 3 6" xfId="39062" xr:uid="{8F487525-8E20-4F92-A31C-42B62D3D9E68}"/>
    <cellStyle name="Total 4 3 6 2" xfId="39063" xr:uid="{B98DB08F-C410-4B7E-9941-9EA7F2E3FEB0}"/>
    <cellStyle name="Total 4 3 6 3" xfId="39064" xr:uid="{1CE599BF-C6DC-4B68-A999-A47D064A34BE}"/>
    <cellStyle name="Total 4 3 7" xfId="39065" xr:uid="{0A45F406-B0AF-4663-8A5E-ED69C3BD4897}"/>
    <cellStyle name="Total 4 3 7 2" xfId="39066" xr:uid="{B6B0C177-4047-448B-B9BD-2703BB1C147D}"/>
    <cellStyle name="Total 4 3 7 3" xfId="39067" xr:uid="{E2A6E730-0EBB-4ABB-8ABC-D8A75287D0DF}"/>
    <cellStyle name="Total 4 3 8" xfId="39068" xr:uid="{7D3506F5-2076-47C1-B063-5D56A70AC914}"/>
    <cellStyle name="Total 4 3 8 2" xfId="39069" xr:uid="{7481CF56-437B-42E8-B0DF-656013698049}"/>
    <cellStyle name="Total 4 3 8 3" xfId="39070" xr:uid="{61C8CE6E-D9A8-4071-81F1-F0E6406D17B6}"/>
    <cellStyle name="Total 4 3 9" xfId="39071" xr:uid="{70247AB4-ECF0-4CB4-B0A2-89541F2A68BA}"/>
    <cellStyle name="Total 4 3 9 2" xfId="39072" xr:uid="{36000E22-1916-41CA-AFB7-1E33F5BC5868}"/>
    <cellStyle name="Total 4 3 9 3" xfId="39073" xr:uid="{CFD16602-1479-4BFD-B7F9-96A365DEFF24}"/>
    <cellStyle name="Total 4 4" xfId="39074" xr:uid="{D70C6C27-62AE-469F-9D99-513EA680CADE}"/>
    <cellStyle name="Total 4 4 10" xfId="39075" xr:uid="{A9747477-A212-4053-8452-7F3135173FA4}"/>
    <cellStyle name="Total 4 4 10 2" xfId="39076" xr:uid="{CC89C047-9A11-43B2-BAC1-5DA77435E6E4}"/>
    <cellStyle name="Total 4 4 10 3" xfId="39077" xr:uid="{3EB80C38-0C7F-49F6-B0E1-71C1071F40E3}"/>
    <cellStyle name="Total 4 4 11" xfId="39078" xr:uid="{07A09566-8C0A-4DD7-A0E8-059AE1B7D851}"/>
    <cellStyle name="Total 4 4 11 2" xfId="39079" xr:uid="{BA1D1BD9-0C3E-47D3-A469-5B98AB89D044}"/>
    <cellStyle name="Total 4 4 12" xfId="39080" xr:uid="{ADC3FC8C-0E0B-47FF-91C9-D1A9B229481E}"/>
    <cellStyle name="Total 4 4 2" xfId="39081" xr:uid="{4EC2C4D5-3961-4D24-B6DD-2B491380269F}"/>
    <cellStyle name="Total 4 4 2 10" xfId="39082" xr:uid="{6EC877DB-022A-4693-BEA3-0433D3B3C21A}"/>
    <cellStyle name="Total 4 4 2 10 2" xfId="39083" xr:uid="{21556B75-9E35-4A37-BC37-CB2AA9813AF0}"/>
    <cellStyle name="Total 4 4 2 11" xfId="39084" xr:uid="{906616AF-9C60-45BE-B121-6209A515C35A}"/>
    <cellStyle name="Total 4 4 2 2" xfId="39085" xr:uid="{ED0F8906-79FF-480B-B4AC-38FAE43F7F08}"/>
    <cellStyle name="Total 4 4 2 2 2" xfId="39086" xr:uid="{62BD6E37-2BD0-4965-9A7E-7B71BAEAE19A}"/>
    <cellStyle name="Total 4 4 2 2 2 2" xfId="39087" xr:uid="{B3C28E26-BD71-4CED-B4BD-362667364176}"/>
    <cellStyle name="Total 4 4 2 2 2 3" xfId="39088" xr:uid="{46DE64CC-8D0D-4546-A555-63C60EF8443A}"/>
    <cellStyle name="Total 4 4 2 2 3" xfId="39089" xr:uid="{2C5AD34C-9102-4369-A8F4-30F4CA851FB4}"/>
    <cellStyle name="Total 4 4 2 2 3 2" xfId="39090" xr:uid="{2752AF39-9E68-4250-9B17-88E73E924A4A}"/>
    <cellStyle name="Total 4 4 2 2 4" xfId="39091" xr:uid="{1EACE868-213D-442C-90D8-BDC213FC6BDC}"/>
    <cellStyle name="Total 4 4 2 2 5" xfId="39092" xr:uid="{6CB6FE2B-5FF2-4C1B-AAEE-2A36BA436F7C}"/>
    <cellStyle name="Total 4 4 2 3" xfId="39093" xr:uid="{DDF194C7-B30D-4BCA-852E-8290CE1E69A2}"/>
    <cellStyle name="Total 4 4 2 3 2" xfId="39094" xr:uid="{D30644A8-90A6-4190-8E45-79FE55C433D1}"/>
    <cellStyle name="Total 4 4 2 3 3" xfId="39095" xr:uid="{63C56486-E89E-4063-87E2-E3F37DEDD5D0}"/>
    <cellStyle name="Total 4 4 2 4" xfId="39096" xr:uid="{1862F518-A795-4E77-AE2F-800BED2490B0}"/>
    <cellStyle name="Total 4 4 2 4 2" xfId="39097" xr:uid="{B07E3313-37BB-4112-9485-87C5F773CEE6}"/>
    <cellStyle name="Total 4 4 2 4 3" xfId="39098" xr:uid="{7F3CDA93-0787-4847-B9A4-490C0328DF8A}"/>
    <cellStyle name="Total 4 4 2 5" xfId="39099" xr:uid="{39BFC6B9-A51C-4155-9E3F-527A4AF30A7E}"/>
    <cellStyle name="Total 4 4 2 5 2" xfId="39100" xr:uid="{64BCA813-D1B2-45B3-AC6B-35D190A9E033}"/>
    <cellStyle name="Total 4 4 2 5 3" xfId="39101" xr:uid="{9BE7A7EA-1FC6-442A-95F6-FCDD9DEB5E02}"/>
    <cellStyle name="Total 4 4 2 6" xfId="39102" xr:uid="{8A09E618-3911-493F-BE93-4304129A3C24}"/>
    <cellStyle name="Total 4 4 2 6 2" xfId="39103" xr:uid="{28FB4DD8-3F95-468E-83AB-D56D1AF20B3A}"/>
    <cellStyle name="Total 4 4 2 6 3" xfId="39104" xr:uid="{D47A68DD-58ED-4080-8811-E5E07C45ABD2}"/>
    <cellStyle name="Total 4 4 2 7" xfId="39105" xr:uid="{914F0D8D-EAA2-4A14-8E05-F4B0015A99FE}"/>
    <cellStyle name="Total 4 4 2 7 2" xfId="39106" xr:uid="{62119EE1-2B9B-4142-B099-A70D7E6B02AF}"/>
    <cellStyle name="Total 4 4 2 7 3" xfId="39107" xr:uid="{651DC774-53ED-477F-8E67-E552C8CF29B3}"/>
    <cellStyle name="Total 4 4 2 8" xfId="39108" xr:uid="{7EECB538-E5DF-4981-B72F-AB19A39CB8EB}"/>
    <cellStyle name="Total 4 4 2 8 2" xfId="39109" xr:uid="{A4EAA061-8437-44D9-81C4-2BF689690F76}"/>
    <cellStyle name="Total 4 4 2 8 3" xfId="39110" xr:uid="{238014BA-DE20-45E0-A894-49308DC6BEDE}"/>
    <cellStyle name="Total 4 4 2 9" xfId="39111" xr:uid="{7EDC15D7-496F-47F8-9CC4-44D450ACAF41}"/>
    <cellStyle name="Total 4 4 2 9 2" xfId="39112" xr:uid="{517E0698-0823-4BB1-BCD0-EC920EB6F09B}"/>
    <cellStyle name="Total 4 4 2 9 3" xfId="39113" xr:uid="{95CC21DB-73F5-45C7-8DE0-C8564BFEC972}"/>
    <cellStyle name="Total 4 4 3" xfId="39114" xr:uid="{C5A1A654-0E60-4266-8EC7-30B54E14453F}"/>
    <cellStyle name="Total 4 4 3 2" xfId="39115" xr:uid="{6489335C-82DD-4DB2-A950-874694BF14B5}"/>
    <cellStyle name="Total 4 4 3 2 2" xfId="39116" xr:uid="{6160C433-EE42-4A3E-9EF4-364025379275}"/>
    <cellStyle name="Total 4 4 3 2 3" xfId="39117" xr:uid="{967D1A5D-7518-4DA5-B4D7-AAC2B474CDE6}"/>
    <cellStyle name="Total 4 4 3 2 4" xfId="39118" xr:uid="{469131B1-82E9-427E-87BF-58AA736BC93C}"/>
    <cellStyle name="Total 4 4 3 3" xfId="39119" xr:uid="{A9FE00AD-BA04-4C56-AA41-B0F5EDE75FDE}"/>
    <cellStyle name="Total 4 4 3 3 2" xfId="39120" xr:uid="{A85F06A4-6D17-416C-B9D2-900A211E9ACE}"/>
    <cellStyle name="Total 4 4 3 4" xfId="39121" xr:uid="{168773F1-C8E9-4DD6-AE22-8020E8223016}"/>
    <cellStyle name="Total 4 4 3 5" xfId="39122" xr:uid="{2F090DD7-1A41-4F48-A6AF-5DC4EE68467E}"/>
    <cellStyle name="Total 4 4 4" xfId="39123" xr:uid="{8DE98EE4-ECF2-4629-9280-8F0F1D07D792}"/>
    <cellStyle name="Total 4 4 4 2" xfId="39124" xr:uid="{125A7C77-1A5B-4413-9B1A-74272B5A4616}"/>
    <cellStyle name="Total 4 4 4 2 2" xfId="39125" xr:uid="{EBDBDB87-C92C-48C0-B5AC-15C07A53A52D}"/>
    <cellStyle name="Total 4 4 4 2 3" xfId="39126" xr:uid="{080083EE-8FD7-4441-8917-F10997DE08FC}"/>
    <cellStyle name="Total 4 4 4 3" xfId="39127" xr:uid="{82DFD67C-A57B-4386-8CBC-E6ADC8F79671}"/>
    <cellStyle name="Total 4 4 4 4" xfId="39128" xr:uid="{501C0CFD-AE41-4299-9CD4-7CEE179DF09F}"/>
    <cellStyle name="Total 4 4 4 5" xfId="39129" xr:uid="{6A9A1290-E950-480F-A80A-38F71F84D91A}"/>
    <cellStyle name="Total 4 4 5" xfId="39130" xr:uid="{EB4657C3-B44C-4AA9-9FB7-6D32A843DB15}"/>
    <cellStyle name="Total 4 4 5 2" xfId="39131" xr:uid="{CC66EC8B-B5D6-41C8-B501-142AE349290F}"/>
    <cellStyle name="Total 4 4 5 2 2" xfId="39132" xr:uid="{E34949BD-602B-4120-8B87-1E74ADDEE87B}"/>
    <cellStyle name="Total 4 4 5 2 3" xfId="39133" xr:uid="{EC443409-739E-4AA8-8483-CEB3419B7E41}"/>
    <cellStyle name="Total 4 4 5 3" xfId="39134" xr:uid="{1C680E3B-5848-4552-843C-56BF943F7AD5}"/>
    <cellStyle name="Total 4 4 5 4" xfId="39135" xr:uid="{38F1EE5A-E962-417F-A2FB-1A36CC9360C6}"/>
    <cellStyle name="Total 4 4 6" xfId="39136" xr:uid="{E819AFC2-B81A-46D5-A40C-8D015B12A558}"/>
    <cellStyle name="Total 4 4 6 2" xfId="39137" xr:uid="{946224DD-8C8A-4ACC-A3E8-2D5B48BAC0D9}"/>
    <cellStyle name="Total 4 4 6 3" xfId="39138" xr:uid="{3174AAC2-098F-4F63-B237-191D3BBB55BC}"/>
    <cellStyle name="Total 4 4 7" xfId="39139" xr:uid="{D5C9822E-4977-4A5E-8907-308583716B14}"/>
    <cellStyle name="Total 4 4 7 2" xfId="39140" xr:uid="{A8DD2D80-A698-4F54-BA7B-597D86421017}"/>
    <cellStyle name="Total 4 4 7 3" xfId="39141" xr:uid="{5DF973BE-6DCA-4919-9F60-3CA6CD30FE24}"/>
    <cellStyle name="Total 4 4 8" xfId="39142" xr:uid="{F401ACB5-E9CD-40A6-95F4-D7FE639D8A5F}"/>
    <cellStyle name="Total 4 4 8 2" xfId="39143" xr:uid="{3B7FFD05-7C06-44F4-B1DA-7B38631FCABF}"/>
    <cellStyle name="Total 4 4 8 3" xfId="39144" xr:uid="{BF6BB56D-4395-413B-8DDB-F3EC99F0FC36}"/>
    <cellStyle name="Total 4 4 9" xfId="39145" xr:uid="{72AC9E6E-A39D-4B3E-9244-5725258DD3A4}"/>
    <cellStyle name="Total 4 4 9 2" xfId="39146" xr:uid="{1286803B-E3AB-4B59-9F81-80B9A13D37D2}"/>
    <cellStyle name="Total 4 4 9 3" xfId="39147" xr:uid="{180A2ADA-C722-48FC-83D0-E6A64BB00B55}"/>
    <cellStyle name="Total 4 5" xfId="39148" xr:uid="{0232A8B6-B490-4ADA-9F29-DF59850C56C2}"/>
    <cellStyle name="Total 4 5 10" xfId="39149" xr:uid="{6929E94A-5C25-4675-BC04-A632B67E4C65}"/>
    <cellStyle name="Total 4 5 10 2" xfId="39150" xr:uid="{A1A03EFC-C125-4811-9EBC-99E3BB9F0161}"/>
    <cellStyle name="Total 4 5 10 3" xfId="39151" xr:uid="{9B5931BB-9E7B-4903-BA3C-AA2BDE6BE1A4}"/>
    <cellStyle name="Total 4 5 11" xfId="39152" xr:uid="{7B487FE0-1CAB-4156-AE10-338862A5C1AF}"/>
    <cellStyle name="Total 4 5 11 2" xfId="39153" xr:uid="{28C8A8AD-3BB5-4045-81B2-9EDF4EFD5BF2}"/>
    <cellStyle name="Total 4 5 12" xfId="39154" xr:uid="{EBA38D70-D13D-419A-889E-092EBD5252B6}"/>
    <cellStyle name="Total 4 5 2" xfId="39155" xr:uid="{9C6551C1-359C-4BC7-8DEF-E8F219F860B4}"/>
    <cellStyle name="Total 4 5 2 10" xfId="39156" xr:uid="{3DF2FA51-A3B6-4A17-B32F-3E467042C968}"/>
    <cellStyle name="Total 4 5 2 10 2" xfId="39157" xr:uid="{309ACAC0-71CA-4735-87C0-DA4569866652}"/>
    <cellStyle name="Total 4 5 2 11" xfId="39158" xr:uid="{751FE5C8-8DCE-4D95-842A-2161BD6CE914}"/>
    <cellStyle name="Total 4 5 2 2" xfId="39159" xr:uid="{946AEB26-531C-47D3-916E-C7415DD01FE7}"/>
    <cellStyle name="Total 4 5 2 2 2" xfId="39160" xr:uid="{C0D7EAE9-D007-4128-A4C0-C1FE07CF225B}"/>
    <cellStyle name="Total 4 5 2 2 2 2" xfId="39161" xr:uid="{19180C8A-8DFE-41A4-B50A-6E25C7CB5248}"/>
    <cellStyle name="Total 4 5 2 2 2 3" xfId="39162" xr:uid="{0B23EB78-1D84-4BB0-AF9A-F0212D421685}"/>
    <cellStyle name="Total 4 5 2 2 3" xfId="39163" xr:uid="{A13C9F4B-1451-49E6-837A-32288F242679}"/>
    <cellStyle name="Total 4 5 2 2 3 2" xfId="39164" xr:uid="{53850EA0-155A-48B9-ADB7-5B672DD61E21}"/>
    <cellStyle name="Total 4 5 2 2 4" xfId="39165" xr:uid="{B67CBCAD-F735-4A8B-84B5-4BFF979B8553}"/>
    <cellStyle name="Total 4 5 2 2 5" xfId="39166" xr:uid="{5FFAD012-9E7B-4BAA-8608-5BC1BDB635BF}"/>
    <cellStyle name="Total 4 5 2 3" xfId="39167" xr:uid="{D45BF9F9-56FA-4100-8EEE-17569639CEDC}"/>
    <cellStyle name="Total 4 5 2 3 2" xfId="39168" xr:uid="{C2891AEC-85F8-48B7-9CF7-FA137E50B681}"/>
    <cellStyle name="Total 4 5 2 3 3" xfId="39169" xr:uid="{8FD4F745-0973-4CBF-B794-98CF6D158D22}"/>
    <cellStyle name="Total 4 5 2 4" xfId="39170" xr:uid="{420BC7DE-22B8-4BA9-8656-813DAB28BD21}"/>
    <cellStyle name="Total 4 5 2 4 2" xfId="39171" xr:uid="{7545F0D9-3EF3-4D98-8909-24F5F367C33C}"/>
    <cellStyle name="Total 4 5 2 4 3" xfId="39172" xr:uid="{F18742FF-41B4-49D7-8910-E6DF0982E441}"/>
    <cellStyle name="Total 4 5 2 5" xfId="39173" xr:uid="{3AFBF0CA-20B3-481A-9425-517E773BF398}"/>
    <cellStyle name="Total 4 5 2 5 2" xfId="39174" xr:uid="{75A950E2-CB43-4FDF-9CE9-9F42F3A32402}"/>
    <cellStyle name="Total 4 5 2 5 3" xfId="39175" xr:uid="{29B29C7B-880D-442A-8A2D-04CE93FB6DD3}"/>
    <cellStyle name="Total 4 5 2 6" xfId="39176" xr:uid="{8121A1E4-2794-4137-A561-E948EFC5D5DE}"/>
    <cellStyle name="Total 4 5 2 6 2" xfId="39177" xr:uid="{D16A07D4-CAAA-4265-83E7-51791FFB18E0}"/>
    <cellStyle name="Total 4 5 2 6 3" xfId="39178" xr:uid="{A186B041-1E01-4874-9C46-D3513F4507D4}"/>
    <cellStyle name="Total 4 5 2 7" xfId="39179" xr:uid="{353EC1D6-5681-42CD-A290-711E1E42851A}"/>
    <cellStyle name="Total 4 5 2 7 2" xfId="39180" xr:uid="{BFF80EA6-958C-4EB5-A13C-7AC1D23F6207}"/>
    <cellStyle name="Total 4 5 2 7 3" xfId="39181" xr:uid="{B736FD92-A199-4739-8C5B-E218762DBB8B}"/>
    <cellStyle name="Total 4 5 2 8" xfId="39182" xr:uid="{7AD4C69F-6A4F-4889-AE5A-D8B4B8E17E26}"/>
    <cellStyle name="Total 4 5 2 8 2" xfId="39183" xr:uid="{5852AEA7-87BB-4934-BF02-88155ACDFD25}"/>
    <cellStyle name="Total 4 5 2 8 3" xfId="39184" xr:uid="{5EBE7A8E-2A3F-449A-A5FE-A0CC0D95017A}"/>
    <cellStyle name="Total 4 5 2 9" xfId="39185" xr:uid="{B4E5F051-4711-422D-A5C0-680D2CDA149F}"/>
    <cellStyle name="Total 4 5 2 9 2" xfId="39186" xr:uid="{EA99AE29-06FE-43FE-BF8E-A1C93EBFC1F4}"/>
    <cellStyle name="Total 4 5 2 9 3" xfId="39187" xr:uid="{C2F79E36-8186-4D30-86AD-1D7B69DD07FB}"/>
    <cellStyle name="Total 4 5 3" xfId="39188" xr:uid="{188351EC-14F7-4CEB-80B7-7221E754AEDE}"/>
    <cellStyle name="Total 4 5 3 2" xfId="39189" xr:uid="{0089EE11-B605-4502-AE53-A4FC20295B05}"/>
    <cellStyle name="Total 4 5 3 2 2" xfId="39190" xr:uid="{2156CA16-54E3-4D8A-9C25-B478EFD3AA69}"/>
    <cellStyle name="Total 4 5 3 2 3" xfId="39191" xr:uid="{E14B1264-32C0-4267-A5FE-3674A7DDBE8A}"/>
    <cellStyle name="Total 4 5 3 2 4" xfId="39192" xr:uid="{22227916-BEDE-4999-AF5D-44EC317E80D9}"/>
    <cellStyle name="Total 4 5 3 3" xfId="39193" xr:uid="{7BAAF13F-B3D3-44A9-8250-9693A8356AC6}"/>
    <cellStyle name="Total 4 5 3 3 2" xfId="39194" xr:uid="{24A3CEDD-FF08-4999-B4CA-F1FBE3D3426A}"/>
    <cellStyle name="Total 4 5 3 4" xfId="39195" xr:uid="{53A1E73B-7B02-4958-AD7A-C47CCFDA1910}"/>
    <cellStyle name="Total 4 5 3 5" xfId="39196" xr:uid="{E06BCCF4-4E42-4547-93BA-BB51262C6CC6}"/>
    <cellStyle name="Total 4 5 4" xfId="39197" xr:uid="{CFDC7FB3-9294-4593-9BE2-822325FAAEFE}"/>
    <cellStyle name="Total 4 5 4 2" xfId="39198" xr:uid="{E1262E26-A2E9-471D-B453-BB6F9C0FE8B8}"/>
    <cellStyle name="Total 4 5 4 2 2" xfId="39199" xr:uid="{E6971FE3-DD41-49E5-A5DC-9FC3AF39313B}"/>
    <cellStyle name="Total 4 5 4 2 3" xfId="39200" xr:uid="{2DEB04FC-5DE9-468B-9B36-249E4A8B1250}"/>
    <cellStyle name="Total 4 5 4 3" xfId="39201" xr:uid="{E35BD928-318F-4A3E-867C-785266B130AD}"/>
    <cellStyle name="Total 4 5 4 4" xfId="39202" xr:uid="{6F33E873-20FC-404F-9358-0DB76A10E84C}"/>
    <cellStyle name="Total 4 5 4 5" xfId="39203" xr:uid="{0D5F2EFE-9DD3-475A-9050-AA28DAAF68F5}"/>
    <cellStyle name="Total 4 5 5" xfId="39204" xr:uid="{3BC46616-B935-4597-BA8F-3803D6CBD96C}"/>
    <cellStyle name="Total 4 5 5 2" xfId="39205" xr:uid="{8B9D3B49-D0C8-4B10-AC1B-BE046C78A0D5}"/>
    <cellStyle name="Total 4 5 5 2 2" xfId="39206" xr:uid="{175B9800-CFF8-4025-A770-3396AF2DCB59}"/>
    <cellStyle name="Total 4 5 5 2 3" xfId="39207" xr:uid="{48590802-8042-43A7-BB7B-7ABEDE0DDFE9}"/>
    <cellStyle name="Total 4 5 5 3" xfId="39208" xr:uid="{D3B85A1F-3122-4B5A-B951-A42925C61F60}"/>
    <cellStyle name="Total 4 5 5 4" xfId="39209" xr:uid="{42570A06-7A33-4661-B0A6-0A3839372DBA}"/>
    <cellStyle name="Total 4 5 6" xfId="39210" xr:uid="{0709F03E-6036-4E49-B170-949F094C1F6E}"/>
    <cellStyle name="Total 4 5 6 2" xfId="39211" xr:uid="{9C4B3B0A-4BF9-417C-A4BD-00694DECA8E0}"/>
    <cellStyle name="Total 4 5 6 3" xfId="39212" xr:uid="{DDA19DA8-E817-4854-B31B-AF808D49532A}"/>
    <cellStyle name="Total 4 5 7" xfId="39213" xr:uid="{92147D85-BF26-46F5-86EE-A0F961E8AE73}"/>
    <cellStyle name="Total 4 5 7 2" xfId="39214" xr:uid="{B64B7D4F-549C-402C-96E8-B8FC95749F71}"/>
    <cellStyle name="Total 4 5 7 3" xfId="39215" xr:uid="{A80EAFF7-EE21-4D20-A142-256C2C9BD92C}"/>
    <cellStyle name="Total 4 5 8" xfId="39216" xr:uid="{2DF354D5-6326-47F7-8670-D52C2D14C98E}"/>
    <cellStyle name="Total 4 5 8 2" xfId="39217" xr:uid="{071301F5-AAB9-408A-A058-5D53FE1D0231}"/>
    <cellStyle name="Total 4 5 8 3" xfId="39218" xr:uid="{96A505C3-588C-442B-BC66-EF47520A7436}"/>
    <cellStyle name="Total 4 5 9" xfId="39219" xr:uid="{E6F7B07D-33B5-41A8-BCFD-6937F5A50B51}"/>
    <cellStyle name="Total 4 5 9 2" xfId="39220" xr:uid="{18E98170-9CAC-4481-80EE-906B3B4A11B4}"/>
    <cellStyle name="Total 4 5 9 3" xfId="39221" xr:uid="{D5A9F7B9-F84E-4795-BEE7-DB88D8939541}"/>
    <cellStyle name="Total 4 6" xfId="39222" xr:uid="{5569364A-C112-494D-815B-0863816BCD85}"/>
    <cellStyle name="Total 4 6 10" xfId="39223" xr:uid="{68D1EBA9-C18C-4366-B727-4C9829CBB443}"/>
    <cellStyle name="Total 4 6 10 2" xfId="39224" xr:uid="{AD235741-7B0C-48EB-AF8D-F4EB2504D52B}"/>
    <cellStyle name="Total 4 6 10 3" xfId="39225" xr:uid="{AB31B517-1173-4E0C-83AC-8EF4BD2CE0B0}"/>
    <cellStyle name="Total 4 6 11" xfId="39226" xr:uid="{B3EA8D8F-E86B-4110-96C1-2F719BB147A5}"/>
    <cellStyle name="Total 4 6 11 2" xfId="39227" xr:uid="{F2074371-5F49-4454-A113-961CABC017A9}"/>
    <cellStyle name="Total 4 6 12" xfId="39228" xr:uid="{CB9EBB98-0072-40ED-8583-3443F0AC4DAD}"/>
    <cellStyle name="Total 4 6 2" xfId="39229" xr:uid="{5CBB0DC9-00EA-47B2-902B-0046BD435E91}"/>
    <cellStyle name="Total 4 6 2 10" xfId="39230" xr:uid="{870AAE6D-9861-46E7-8369-1489E6448508}"/>
    <cellStyle name="Total 4 6 2 10 2" xfId="39231" xr:uid="{F2D15169-6ABF-4E05-9844-2E68AAA8278B}"/>
    <cellStyle name="Total 4 6 2 11" xfId="39232" xr:uid="{29EB38F1-8071-49E5-88A2-B554E14EC08E}"/>
    <cellStyle name="Total 4 6 2 2" xfId="39233" xr:uid="{FABAEDF5-08C6-4183-890A-47E12C829126}"/>
    <cellStyle name="Total 4 6 2 2 2" xfId="39234" xr:uid="{323EE62E-5454-4EBD-9AC4-963243BA6946}"/>
    <cellStyle name="Total 4 6 2 2 2 2" xfId="39235" xr:uid="{8EE1A2C6-8B40-4BEC-B33F-2C2D1B920CA4}"/>
    <cellStyle name="Total 4 6 2 2 2 3" xfId="39236" xr:uid="{EC7B7D7C-BEAE-4D97-B512-B5D3755D82F6}"/>
    <cellStyle name="Total 4 6 2 2 3" xfId="39237" xr:uid="{C2479254-C348-4CD6-AD65-94A3EEC5609F}"/>
    <cellStyle name="Total 4 6 2 2 3 2" xfId="39238" xr:uid="{9FC1FD68-9649-4AB3-AE87-B81A67E0609B}"/>
    <cellStyle name="Total 4 6 2 2 4" xfId="39239" xr:uid="{398E4683-DB0F-45A3-8572-9FBC3D746999}"/>
    <cellStyle name="Total 4 6 2 2 5" xfId="39240" xr:uid="{02F7FA52-99D0-441D-A6D2-BC785BA2D0D2}"/>
    <cellStyle name="Total 4 6 2 3" xfId="39241" xr:uid="{7DBC52C5-75C8-4CB3-87A8-8087A0EF463E}"/>
    <cellStyle name="Total 4 6 2 3 2" xfId="39242" xr:uid="{AA941EE5-92E0-4F52-9E85-F06FD32784FB}"/>
    <cellStyle name="Total 4 6 2 3 3" xfId="39243" xr:uid="{8D698A7C-964A-472E-9A23-AEB616B70791}"/>
    <cellStyle name="Total 4 6 2 4" xfId="39244" xr:uid="{AD15A51D-576C-4469-8E12-C628B6AE5B27}"/>
    <cellStyle name="Total 4 6 2 4 2" xfId="39245" xr:uid="{3694E97D-13DB-4403-B20A-C62E337B15D9}"/>
    <cellStyle name="Total 4 6 2 4 3" xfId="39246" xr:uid="{DBF79BF9-A9A4-461B-9E05-282939DA42E4}"/>
    <cellStyle name="Total 4 6 2 5" xfId="39247" xr:uid="{5C86F7E6-53DE-44B2-9037-9CA7B8814632}"/>
    <cellStyle name="Total 4 6 2 5 2" xfId="39248" xr:uid="{9E251F03-9F83-46DC-8003-A55F132B13BD}"/>
    <cellStyle name="Total 4 6 2 5 3" xfId="39249" xr:uid="{DB5B4D08-A6FC-4C00-97F1-068FD8832A9F}"/>
    <cellStyle name="Total 4 6 2 6" xfId="39250" xr:uid="{E65430FB-2262-4EBC-AEF4-15BD6130930C}"/>
    <cellStyle name="Total 4 6 2 6 2" xfId="39251" xr:uid="{ADBE17CB-6D8E-4C33-A20B-DAC9A9F1CAC9}"/>
    <cellStyle name="Total 4 6 2 6 3" xfId="39252" xr:uid="{F2F942A8-5E11-43FB-96CB-F960FA7D6EFE}"/>
    <cellStyle name="Total 4 6 2 7" xfId="39253" xr:uid="{68A6BCEF-A75F-4865-9A30-355A9E1C9CC7}"/>
    <cellStyle name="Total 4 6 2 7 2" xfId="39254" xr:uid="{374D205D-F3F2-430D-8DA6-CD3868FC7468}"/>
    <cellStyle name="Total 4 6 2 7 3" xfId="39255" xr:uid="{C0E278F3-3735-44BC-AA9C-69BE707C6EDB}"/>
    <cellStyle name="Total 4 6 2 8" xfId="39256" xr:uid="{B694814B-6148-4ED6-9FDF-46D3400E7831}"/>
    <cellStyle name="Total 4 6 2 8 2" xfId="39257" xr:uid="{2F5512BE-5BE7-48CE-9F31-0949E853B6E1}"/>
    <cellStyle name="Total 4 6 2 8 3" xfId="39258" xr:uid="{98270D6F-FB96-415F-8703-EF180C4055C8}"/>
    <cellStyle name="Total 4 6 2 9" xfId="39259" xr:uid="{989B825A-F616-42B1-B7DF-F18F0A51279B}"/>
    <cellStyle name="Total 4 6 2 9 2" xfId="39260" xr:uid="{564A61F9-AE47-44EC-9C45-2321811009BD}"/>
    <cellStyle name="Total 4 6 2 9 3" xfId="39261" xr:uid="{7D8780CA-AF41-4DBF-985E-A522EB551853}"/>
    <cellStyle name="Total 4 6 3" xfId="39262" xr:uid="{F5655104-E2A4-464A-BAC5-DB81B459DD1B}"/>
    <cellStyle name="Total 4 6 3 2" xfId="39263" xr:uid="{D08D719F-5719-46C5-9BA4-655E8403937F}"/>
    <cellStyle name="Total 4 6 3 2 2" xfId="39264" xr:uid="{26EB2F14-3931-4B3B-BD05-712B374E5EE5}"/>
    <cellStyle name="Total 4 6 3 2 3" xfId="39265" xr:uid="{8C5569D0-00B3-47E6-B2A3-E70F6708C5E8}"/>
    <cellStyle name="Total 4 6 3 2 4" xfId="39266" xr:uid="{4214F8D8-CD2A-4141-96A9-4D9DFDC04F2B}"/>
    <cellStyle name="Total 4 6 3 3" xfId="39267" xr:uid="{2865B80E-802B-48AA-AA23-4C73DC9C304C}"/>
    <cellStyle name="Total 4 6 3 3 2" xfId="39268" xr:uid="{7542BC97-2316-4D55-A760-7C6B1D5A8838}"/>
    <cellStyle name="Total 4 6 3 4" xfId="39269" xr:uid="{1AA2F7DF-2EA7-4447-8AD0-5A8E85B851C2}"/>
    <cellStyle name="Total 4 6 3 5" xfId="39270" xr:uid="{8E16917F-3803-42A9-9E5E-EB663B1264E5}"/>
    <cellStyle name="Total 4 6 4" xfId="39271" xr:uid="{71DC4CA0-E41B-4395-865C-FB91A25691CC}"/>
    <cellStyle name="Total 4 6 4 2" xfId="39272" xr:uid="{91203521-96D3-462F-B74C-93237B656257}"/>
    <cellStyle name="Total 4 6 4 2 2" xfId="39273" xr:uid="{FF9B3422-ABBB-43AB-B821-8A8E415143E8}"/>
    <cellStyle name="Total 4 6 4 2 3" xfId="39274" xr:uid="{C4AF84A0-39DC-46D0-9DEF-D4A4EC38B933}"/>
    <cellStyle name="Total 4 6 4 3" xfId="39275" xr:uid="{33A7593C-D601-47A2-B60B-C7E253293E07}"/>
    <cellStyle name="Total 4 6 4 4" xfId="39276" xr:uid="{CE5EC7DF-C801-42F8-A80B-92DA26A67C9E}"/>
    <cellStyle name="Total 4 6 4 5" xfId="39277" xr:uid="{FCDE702E-5307-4859-BAC2-208530FC48CE}"/>
    <cellStyle name="Total 4 6 5" xfId="39278" xr:uid="{A783CEE5-50B4-491C-A0A8-1641A62EBDBD}"/>
    <cellStyle name="Total 4 6 5 2" xfId="39279" xr:uid="{1CA69DFC-CBE9-466C-B43E-A59222C60FAB}"/>
    <cellStyle name="Total 4 6 5 2 2" xfId="39280" xr:uid="{DAF169EE-77E3-4906-BC30-4D5AFEDBC333}"/>
    <cellStyle name="Total 4 6 5 2 3" xfId="39281" xr:uid="{DBB3B4B2-811E-46F3-B859-26E0E269DDC5}"/>
    <cellStyle name="Total 4 6 5 3" xfId="39282" xr:uid="{2DBBF44E-C82C-4CB4-BDD8-697EC5B7F636}"/>
    <cellStyle name="Total 4 6 5 4" xfId="39283" xr:uid="{9C796B67-DC5E-4443-83FC-C6CF0ADA17FA}"/>
    <cellStyle name="Total 4 6 6" xfId="39284" xr:uid="{E852C419-E254-4229-9E9F-3361D9B4C275}"/>
    <cellStyle name="Total 4 6 6 2" xfId="39285" xr:uid="{3F320922-C35B-4CEC-9EC2-57BA1BE030E6}"/>
    <cellStyle name="Total 4 6 6 3" xfId="39286" xr:uid="{7DC5088B-1647-4A4A-A881-93A161692B07}"/>
    <cellStyle name="Total 4 6 7" xfId="39287" xr:uid="{6DA27160-8850-435A-9B60-25C57D5C047C}"/>
    <cellStyle name="Total 4 6 7 2" xfId="39288" xr:uid="{871D39AF-D890-470C-9EE1-EA2DEC83167C}"/>
    <cellStyle name="Total 4 6 7 3" xfId="39289" xr:uid="{F39C4BF8-C1CC-4D22-A409-3D2826D67890}"/>
    <cellStyle name="Total 4 6 8" xfId="39290" xr:uid="{5F79329E-5838-4E43-B85D-0CBC1A20FD7F}"/>
    <cellStyle name="Total 4 6 8 2" xfId="39291" xr:uid="{85B21E58-076B-4495-A3BD-7F453430CD7B}"/>
    <cellStyle name="Total 4 6 8 3" xfId="39292" xr:uid="{E01D825E-19A1-44C6-835E-840748237AD6}"/>
    <cellStyle name="Total 4 6 9" xfId="39293" xr:uid="{FA4756F5-0749-48A1-A480-0E937F582865}"/>
    <cellStyle name="Total 4 6 9 2" xfId="39294" xr:uid="{D402578F-DAAC-4F1D-ABEE-3F0B2808ECFA}"/>
    <cellStyle name="Total 4 6 9 3" xfId="39295" xr:uid="{F38DFDCC-6455-4C60-8936-FAC8DF83D0A5}"/>
    <cellStyle name="Total 4 7" xfId="39296" xr:uid="{6081125B-8FCB-4EB7-A02C-B136A0E64E7D}"/>
    <cellStyle name="Total 4 7 10" xfId="39297" xr:uid="{EC0FAD0A-59FC-452A-826B-2F58E4E7AA07}"/>
    <cellStyle name="Total 4 7 10 2" xfId="39298" xr:uid="{7B84D763-EF6C-45BC-B13A-03A2E49FB31E}"/>
    <cellStyle name="Total 4 7 10 3" xfId="39299" xr:uid="{60AE0B48-2669-4D24-A047-1A6C798EA721}"/>
    <cellStyle name="Total 4 7 11" xfId="39300" xr:uid="{89E1C359-1537-4E3D-B208-2D55B238CF55}"/>
    <cellStyle name="Total 4 7 11 2" xfId="39301" xr:uid="{DE6F1A10-B8D6-4D34-B59C-B67D1723C66D}"/>
    <cellStyle name="Total 4 7 12" xfId="39302" xr:uid="{85521F2E-312F-4916-8473-1120AEEE34AD}"/>
    <cellStyle name="Total 4 7 2" xfId="39303" xr:uid="{1C6550BC-D0E9-4009-9C9C-864FB344B954}"/>
    <cellStyle name="Total 4 7 2 10" xfId="39304" xr:uid="{490B95D2-6DC9-4D26-BEBE-3D4D35F2C442}"/>
    <cellStyle name="Total 4 7 2 10 2" xfId="39305" xr:uid="{5F8644E0-9143-4DFB-AB59-CF91A838B68F}"/>
    <cellStyle name="Total 4 7 2 11" xfId="39306" xr:uid="{961E3BE6-CD19-4808-BC87-9C7A46E74ABD}"/>
    <cellStyle name="Total 4 7 2 2" xfId="39307" xr:uid="{26640392-FD26-4670-BEFF-A24B357ACA55}"/>
    <cellStyle name="Total 4 7 2 2 2" xfId="39308" xr:uid="{FBDF4EB0-5D28-431A-A814-92D82C8A04B3}"/>
    <cellStyle name="Total 4 7 2 2 2 2" xfId="39309" xr:uid="{25FCD522-4F27-4E90-8981-7E86CFCE288B}"/>
    <cellStyle name="Total 4 7 2 2 2 3" xfId="39310" xr:uid="{E93E7390-A42D-4315-8E3F-BB686C2E9586}"/>
    <cellStyle name="Total 4 7 2 2 3" xfId="39311" xr:uid="{5D47F1C5-6C56-4AD3-838E-1806E0446942}"/>
    <cellStyle name="Total 4 7 2 2 3 2" xfId="39312" xr:uid="{03236C96-EB89-4FEC-9E64-75BD5FC13389}"/>
    <cellStyle name="Total 4 7 2 2 4" xfId="39313" xr:uid="{FB9092AA-4658-4561-A864-78414A2DDA8B}"/>
    <cellStyle name="Total 4 7 2 2 5" xfId="39314" xr:uid="{FFAC88D3-5B8C-4579-8985-E4686890566D}"/>
    <cellStyle name="Total 4 7 2 3" xfId="39315" xr:uid="{7F9F2364-20CF-4160-B982-387D35A81F48}"/>
    <cellStyle name="Total 4 7 2 3 2" xfId="39316" xr:uid="{49036A82-368B-4F8A-909B-D3BD6EE62806}"/>
    <cellStyle name="Total 4 7 2 3 3" xfId="39317" xr:uid="{E553B4BC-7E3C-4800-AC0E-DA84AF3FCCDA}"/>
    <cellStyle name="Total 4 7 2 4" xfId="39318" xr:uid="{49EAE5F3-B2FF-4855-859D-FB50ACF0F762}"/>
    <cellStyle name="Total 4 7 2 4 2" xfId="39319" xr:uid="{6761EC73-5975-4472-A702-B462353E7A4D}"/>
    <cellStyle name="Total 4 7 2 4 3" xfId="39320" xr:uid="{D8354836-3F06-4CDE-B91A-7FD24EFBDECE}"/>
    <cellStyle name="Total 4 7 2 5" xfId="39321" xr:uid="{48B29DA8-2797-4267-84BB-2C76389A9FC7}"/>
    <cellStyle name="Total 4 7 2 5 2" xfId="39322" xr:uid="{F86E8E49-2FA3-4E4D-B290-AAE5FFDF25A7}"/>
    <cellStyle name="Total 4 7 2 5 3" xfId="39323" xr:uid="{A4921BBD-A95F-4823-82E0-827E54CD8D64}"/>
    <cellStyle name="Total 4 7 2 6" xfId="39324" xr:uid="{BE315EAD-90BF-49E2-A766-621467B58062}"/>
    <cellStyle name="Total 4 7 2 6 2" xfId="39325" xr:uid="{AAFD13D7-6CC8-4FEF-A04B-B627C33AED5A}"/>
    <cellStyle name="Total 4 7 2 6 3" xfId="39326" xr:uid="{A75B4E8D-8E45-464F-9A21-5D4238FC3238}"/>
    <cellStyle name="Total 4 7 2 7" xfId="39327" xr:uid="{C84D2BF3-F1C5-4BC3-9B1F-65D7E4313867}"/>
    <cellStyle name="Total 4 7 2 7 2" xfId="39328" xr:uid="{A1A022E9-8308-4FB5-A352-186707128C81}"/>
    <cellStyle name="Total 4 7 2 7 3" xfId="39329" xr:uid="{B430F022-CBED-41E0-B19A-EF487FFAEC8E}"/>
    <cellStyle name="Total 4 7 2 8" xfId="39330" xr:uid="{3EA7A925-B67C-42E3-9AF9-43E1952892BE}"/>
    <cellStyle name="Total 4 7 2 8 2" xfId="39331" xr:uid="{87AA3D13-3D28-4D8A-8045-02EF8711C85A}"/>
    <cellStyle name="Total 4 7 2 8 3" xfId="39332" xr:uid="{F488089B-F764-4886-BF59-5BA538294336}"/>
    <cellStyle name="Total 4 7 2 9" xfId="39333" xr:uid="{9154A97F-D465-4A47-B5C9-668809D55447}"/>
    <cellStyle name="Total 4 7 2 9 2" xfId="39334" xr:uid="{6C423094-07EF-4516-8481-975B17B9C71D}"/>
    <cellStyle name="Total 4 7 2 9 3" xfId="39335" xr:uid="{2F33F980-9C52-4E96-80C7-4E964758CE43}"/>
    <cellStyle name="Total 4 7 3" xfId="39336" xr:uid="{94F199D4-C489-4361-A020-89D58BE1F9E5}"/>
    <cellStyle name="Total 4 7 3 2" xfId="39337" xr:uid="{AEECF95F-7D93-4219-B814-18949909A852}"/>
    <cellStyle name="Total 4 7 3 2 2" xfId="39338" xr:uid="{4401F0C3-0473-4DCA-96CD-734CE8B67D36}"/>
    <cellStyle name="Total 4 7 3 2 3" xfId="39339" xr:uid="{C75E91E7-8340-4EB1-8E0B-D47C57057C49}"/>
    <cellStyle name="Total 4 7 3 2 4" xfId="39340" xr:uid="{9602FACC-C332-4325-BC64-A49D698DE35D}"/>
    <cellStyle name="Total 4 7 3 3" xfId="39341" xr:uid="{C0B80F10-7F9C-4069-BDC4-88C6B6EF227E}"/>
    <cellStyle name="Total 4 7 3 3 2" xfId="39342" xr:uid="{455EEFF4-0B61-416C-A597-638A500F30BF}"/>
    <cellStyle name="Total 4 7 3 4" xfId="39343" xr:uid="{CECBA9CB-26EF-41F0-8FCC-24CA7E845CA4}"/>
    <cellStyle name="Total 4 7 3 5" xfId="39344" xr:uid="{81B2F5CA-CC3C-4894-ACAC-D11143FA301F}"/>
    <cellStyle name="Total 4 7 4" xfId="39345" xr:uid="{06C87761-D626-4E09-AEC6-D73FF1780E83}"/>
    <cellStyle name="Total 4 7 4 2" xfId="39346" xr:uid="{0C2AD2DE-0095-4022-8AC9-15741034A0DD}"/>
    <cellStyle name="Total 4 7 4 2 2" xfId="39347" xr:uid="{B11C37F9-BB9C-4EE3-A929-A4B9DA8461E0}"/>
    <cellStyle name="Total 4 7 4 2 3" xfId="39348" xr:uid="{A555A5FB-83C0-460E-89D3-D91A895079A8}"/>
    <cellStyle name="Total 4 7 4 3" xfId="39349" xr:uid="{681EF9A3-A661-4335-9BD2-B11288F7B784}"/>
    <cellStyle name="Total 4 7 4 4" xfId="39350" xr:uid="{43B232E4-5527-45CA-BBED-451D3E96B115}"/>
    <cellStyle name="Total 4 7 4 5" xfId="39351" xr:uid="{C5E6EC74-CD28-4D10-ADEF-31521A9B7763}"/>
    <cellStyle name="Total 4 7 5" xfId="39352" xr:uid="{9CBCDABA-6B07-42B1-8DE7-C0992944F169}"/>
    <cellStyle name="Total 4 7 5 2" xfId="39353" xr:uid="{8BA5A97A-F0AF-46BA-9C7F-21BA65F11D32}"/>
    <cellStyle name="Total 4 7 5 2 2" xfId="39354" xr:uid="{84AB123F-D62B-41C1-9F8A-51AEA3BD3523}"/>
    <cellStyle name="Total 4 7 5 2 3" xfId="39355" xr:uid="{54B432DF-0F81-4EA9-94E0-7C0EBAEF61B6}"/>
    <cellStyle name="Total 4 7 5 3" xfId="39356" xr:uid="{BE20DB81-7FCB-4737-9528-A75B062E61C8}"/>
    <cellStyle name="Total 4 7 5 4" xfId="39357" xr:uid="{EDB5C113-C508-4F08-93FF-CD61C82C4EC6}"/>
    <cellStyle name="Total 4 7 6" xfId="39358" xr:uid="{3B60EE6A-E339-4B71-932D-E316FBA43F7C}"/>
    <cellStyle name="Total 4 7 6 2" xfId="39359" xr:uid="{115D440D-34F0-482E-9DAB-25144337DAD1}"/>
    <cellStyle name="Total 4 7 6 3" xfId="39360" xr:uid="{868FB0D8-5500-4302-BA6B-8931EED58079}"/>
    <cellStyle name="Total 4 7 7" xfId="39361" xr:uid="{4767940B-29B7-43C6-92C2-94BC7C5455E2}"/>
    <cellStyle name="Total 4 7 7 2" xfId="39362" xr:uid="{7D3BFC77-45BD-4415-96AE-7B7C7C584331}"/>
    <cellStyle name="Total 4 7 7 3" xfId="39363" xr:uid="{75C30F2A-BA9C-47F0-B818-49B55DFAA4D5}"/>
    <cellStyle name="Total 4 7 8" xfId="39364" xr:uid="{CE64A097-55C8-4AC3-A8D4-04352E4DE1BE}"/>
    <cellStyle name="Total 4 7 8 2" xfId="39365" xr:uid="{AA4331AF-20C4-46F0-9F70-CDAAAADD4C61}"/>
    <cellStyle name="Total 4 7 8 3" xfId="39366" xr:uid="{D2F795E3-A19A-41B5-AE25-68530EB9278C}"/>
    <cellStyle name="Total 4 7 9" xfId="39367" xr:uid="{DB653355-C40F-476C-B998-F1401F4A919F}"/>
    <cellStyle name="Total 4 7 9 2" xfId="39368" xr:uid="{183A3334-8178-4BBC-AF08-83B2FD695474}"/>
    <cellStyle name="Total 4 7 9 3" xfId="39369" xr:uid="{E9AA9B69-6A69-4FA7-9232-4124244A90D0}"/>
    <cellStyle name="Total 4 8" xfId="39370" xr:uid="{A841B62C-167F-4C66-9B6D-80759893BC55}"/>
    <cellStyle name="Total 4 8 10" xfId="39371" xr:uid="{C92C7920-DCCF-4225-A098-96A1DA2107D9}"/>
    <cellStyle name="Total 4 8 10 2" xfId="39372" xr:uid="{D9F09564-8087-4A61-9BE8-24A7A3531EAE}"/>
    <cellStyle name="Total 4 8 10 3" xfId="39373" xr:uid="{161C06CF-F107-4636-B5A1-05CC4C0BA708}"/>
    <cellStyle name="Total 4 8 11" xfId="39374" xr:uid="{0174F842-9CC1-4EA0-B079-F51260928755}"/>
    <cellStyle name="Total 4 8 11 2" xfId="39375" xr:uid="{42385E7C-2AD2-40A3-BAAF-718B23A5D908}"/>
    <cellStyle name="Total 4 8 12" xfId="39376" xr:uid="{469AECD4-547B-413D-B970-C8353E208260}"/>
    <cellStyle name="Total 4 8 2" xfId="39377" xr:uid="{8DFB5C92-8B2D-418F-B8BA-A4D9A70A803C}"/>
    <cellStyle name="Total 4 8 2 10" xfId="39378" xr:uid="{69F81AE5-E531-49F5-9A10-14BFBFBC01FB}"/>
    <cellStyle name="Total 4 8 2 10 2" xfId="39379" xr:uid="{6ECAA54A-5F96-4361-941A-28F30241A45A}"/>
    <cellStyle name="Total 4 8 2 11" xfId="39380" xr:uid="{7BABACA8-7319-4F45-9F06-328F2B7BCAD6}"/>
    <cellStyle name="Total 4 8 2 2" xfId="39381" xr:uid="{5CBAEA90-1895-404D-87EB-C5292910092B}"/>
    <cellStyle name="Total 4 8 2 2 2" xfId="39382" xr:uid="{5A874121-05AB-4E0C-AE60-8637C4E6D49A}"/>
    <cellStyle name="Total 4 8 2 2 2 2" xfId="39383" xr:uid="{98FC8E9F-3F99-4B2D-95BB-968DA472247B}"/>
    <cellStyle name="Total 4 8 2 2 2 3" xfId="39384" xr:uid="{D09705C7-D508-443E-8D1D-794E1612711B}"/>
    <cellStyle name="Total 4 8 2 2 3" xfId="39385" xr:uid="{612D9CE2-2678-40A3-BA86-4F4E93FC0371}"/>
    <cellStyle name="Total 4 8 2 2 3 2" xfId="39386" xr:uid="{23033CA4-D7F6-43FF-8C57-97428461958D}"/>
    <cellStyle name="Total 4 8 2 2 4" xfId="39387" xr:uid="{E4FE584D-5F07-4914-860D-07E6B88AE325}"/>
    <cellStyle name="Total 4 8 2 2 5" xfId="39388" xr:uid="{9A56A581-95D9-4542-84DE-B3EE897419EC}"/>
    <cellStyle name="Total 4 8 2 3" xfId="39389" xr:uid="{A4D24A09-F302-40E8-91C0-ADDCB3E27486}"/>
    <cellStyle name="Total 4 8 2 3 2" xfId="39390" xr:uid="{7977C4FF-9E37-469B-BD50-05637F6AD4CA}"/>
    <cellStyle name="Total 4 8 2 3 3" xfId="39391" xr:uid="{964381AD-A0B9-4D2D-85BB-E876FB655D7A}"/>
    <cellStyle name="Total 4 8 2 4" xfId="39392" xr:uid="{7DA3A334-773F-4DF0-977C-4FAEC8EDC539}"/>
    <cellStyle name="Total 4 8 2 4 2" xfId="39393" xr:uid="{FD533985-FA35-414F-A1FA-4B3F6B9CBAF6}"/>
    <cellStyle name="Total 4 8 2 4 3" xfId="39394" xr:uid="{7832B41A-4E9E-4A79-B4CC-DB5BA4C7EE1C}"/>
    <cellStyle name="Total 4 8 2 5" xfId="39395" xr:uid="{6267525F-43BE-40DE-BC74-B34232623E79}"/>
    <cellStyle name="Total 4 8 2 5 2" xfId="39396" xr:uid="{1153595D-AA21-4A06-ADFD-8680004F0F9B}"/>
    <cellStyle name="Total 4 8 2 5 3" xfId="39397" xr:uid="{82BF47EC-F9A4-4BF8-8C48-BF722E5B76A8}"/>
    <cellStyle name="Total 4 8 2 6" xfId="39398" xr:uid="{A6616F83-5EB7-4F0B-B9F4-431343BCECB2}"/>
    <cellStyle name="Total 4 8 2 6 2" xfId="39399" xr:uid="{DAB2CD40-081F-4E68-BD06-9F8DA2A94264}"/>
    <cellStyle name="Total 4 8 2 6 3" xfId="39400" xr:uid="{ECC52C93-B82B-4514-A577-CB23217BAADD}"/>
    <cellStyle name="Total 4 8 2 7" xfId="39401" xr:uid="{BFEBA336-8393-4AAF-BAF9-37A7ABD10B4A}"/>
    <cellStyle name="Total 4 8 2 7 2" xfId="39402" xr:uid="{4C6CB830-D574-417F-B3B6-6B34C52C34AD}"/>
    <cellStyle name="Total 4 8 2 7 3" xfId="39403" xr:uid="{EB37EF7E-C230-47FE-9013-CD2066947D31}"/>
    <cellStyle name="Total 4 8 2 8" xfId="39404" xr:uid="{B307FC5A-3730-4E59-8892-D8F2F1F84689}"/>
    <cellStyle name="Total 4 8 2 8 2" xfId="39405" xr:uid="{DF4F6ED9-C5FA-4B4E-806A-03F9B8B6F0CC}"/>
    <cellStyle name="Total 4 8 2 8 3" xfId="39406" xr:uid="{4EE05A8B-7319-4F37-882E-04D4E946D150}"/>
    <cellStyle name="Total 4 8 2 9" xfId="39407" xr:uid="{E70D40B3-426A-4DDA-9D78-D21AB5D25111}"/>
    <cellStyle name="Total 4 8 2 9 2" xfId="39408" xr:uid="{6B5042B3-A1F4-4736-86EA-4F5CDBABFAE5}"/>
    <cellStyle name="Total 4 8 2 9 3" xfId="39409" xr:uid="{C706EB89-5473-4A71-AAF3-5277EB7E44D1}"/>
    <cellStyle name="Total 4 8 3" xfId="39410" xr:uid="{1ADD20B9-A1D1-4B7B-A74F-7384155FA7DD}"/>
    <cellStyle name="Total 4 8 3 2" xfId="39411" xr:uid="{1939A018-FC96-4625-9CAB-C926E2384C3F}"/>
    <cellStyle name="Total 4 8 3 2 2" xfId="39412" xr:uid="{FA1B8907-0287-44A7-B955-D9645DBD2C8B}"/>
    <cellStyle name="Total 4 8 3 2 3" xfId="39413" xr:uid="{F76B8160-9195-45BF-815B-63F93099326D}"/>
    <cellStyle name="Total 4 8 3 2 4" xfId="39414" xr:uid="{2D59A5D9-5599-496C-BA1F-2AB180797B20}"/>
    <cellStyle name="Total 4 8 3 3" xfId="39415" xr:uid="{78D5BC71-85D6-4ECF-A62F-68DFD1674915}"/>
    <cellStyle name="Total 4 8 3 3 2" xfId="39416" xr:uid="{D7AC7CE3-AA78-4924-B876-9D07CF234996}"/>
    <cellStyle name="Total 4 8 3 4" xfId="39417" xr:uid="{94D3C0B7-A1D2-4730-B194-58774301B768}"/>
    <cellStyle name="Total 4 8 3 5" xfId="39418" xr:uid="{443A8AA7-1D8B-4320-824B-9109D9481563}"/>
    <cellStyle name="Total 4 8 4" xfId="39419" xr:uid="{3A504080-E3C6-434C-ADAB-028D1ECFCE0C}"/>
    <cellStyle name="Total 4 8 4 2" xfId="39420" xr:uid="{89199A4D-32EE-4D06-A1E9-63FD3B4C5A4D}"/>
    <cellStyle name="Total 4 8 4 2 2" xfId="39421" xr:uid="{0F06579E-1A33-4657-B2CE-01F5762503B0}"/>
    <cellStyle name="Total 4 8 4 2 3" xfId="39422" xr:uid="{E16D43AB-5C06-4C3F-8E8A-7E4E0AD79702}"/>
    <cellStyle name="Total 4 8 4 3" xfId="39423" xr:uid="{3FA18A3F-6302-4F9B-AC68-8EF24B257104}"/>
    <cellStyle name="Total 4 8 4 4" xfId="39424" xr:uid="{6031E202-87A8-4076-94C1-38CBD9D4A709}"/>
    <cellStyle name="Total 4 8 4 5" xfId="39425" xr:uid="{6CB956CA-61C3-4C81-87A8-78E3AB865063}"/>
    <cellStyle name="Total 4 8 5" xfId="39426" xr:uid="{DCA892AE-FB0F-46A9-A086-A383963B774B}"/>
    <cellStyle name="Total 4 8 5 2" xfId="39427" xr:uid="{623EEA98-7D5D-46AD-9297-722AB36875A2}"/>
    <cellStyle name="Total 4 8 5 2 2" xfId="39428" xr:uid="{3FE663B2-CB36-4F60-B9F3-E4B98E486599}"/>
    <cellStyle name="Total 4 8 5 2 3" xfId="39429" xr:uid="{D730479E-639E-41BC-9956-53F34D1997CC}"/>
    <cellStyle name="Total 4 8 5 3" xfId="39430" xr:uid="{30E260D3-B067-4EB0-801A-958D31898F91}"/>
    <cellStyle name="Total 4 8 5 4" xfId="39431" xr:uid="{A2054D6A-5B54-4823-BBE8-D2CA227E56CF}"/>
    <cellStyle name="Total 4 8 6" xfId="39432" xr:uid="{B3272AC9-5541-42A4-A829-67547B2643A7}"/>
    <cellStyle name="Total 4 8 6 2" xfId="39433" xr:uid="{84E8B0B4-86C1-4405-8E43-ED7CF4267BD8}"/>
    <cellStyle name="Total 4 8 6 3" xfId="39434" xr:uid="{288B1DB9-B9A4-4D5D-B098-487369F1E120}"/>
    <cellStyle name="Total 4 8 7" xfId="39435" xr:uid="{C5B93AD3-671E-487C-83BB-AEE4F66AA789}"/>
    <cellStyle name="Total 4 8 7 2" xfId="39436" xr:uid="{2BDB4468-1F98-418F-A67D-D15FD8518259}"/>
    <cellStyle name="Total 4 8 7 3" xfId="39437" xr:uid="{17526A4E-1D8F-430E-9D32-EF485CE650C4}"/>
    <cellStyle name="Total 4 8 8" xfId="39438" xr:uid="{22C223EF-BB67-43E6-8373-CCB306FADE7D}"/>
    <cellStyle name="Total 4 8 8 2" xfId="39439" xr:uid="{68F434E9-D9FA-4406-9493-90535D85B02F}"/>
    <cellStyle name="Total 4 8 8 3" xfId="39440" xr:uid="{4A27CC70-90A8-4D1A-A01B-CB67C4690FF5}"/>
    <cellStyle name="Total 4 8 9" xfId="39441" xr:uid="{B0745ED4-B329-4EBA-A136-E276D581CB84}"/>
    <cellStyle name="Total 4 8 9 2" xfId="39442" xr:uid="{D38DF2BC-7BB9-4488-ACF5-E010CFB567D0}"/>
    <cellStyle name="Total 4 8 9 3" xfId="39443" xr:uid="{5214D3C9-750B-41CE-BAE3-022EB526C4C5}"/>
    <cellStyle name="Total 4 9" xfId="39444" xr:uid="{0126373B-66FD-457F-8AF1-8901E89F6F96}"/>
    <cellStyle name="Total 4 9 10" xfId="39445" xr:uid="{5E30F856-977B-46F0-8ADA-F65D1C6FF385}"/>
    <cellStyle name="Total 4 9 10 2" xfId="39446" xr:uid="{32967307-92FF-4B7D-AF9F-4CEDBF5FB7E6}"/>
    <cellStyle name="Total 4 9 10 3" xfId="39447" xr:uid="{BD0168B0-C671-4E40-8F49-82490B2ED6A4}"/>
    <cellStyle name="Total 4 9 11" xfId="39448" xr:uid="{71770330-D562-4122-8D1B-6EED3BD0DA6C}"/>
    <cellStyle name="Total 4 9 11 2" xfId="39449" xr:uid="{C9C69142-D0ED-4ABE-911F-68B33573D4A3}"/>
    <cellStyle name="Total 4 9 12" xfId="39450" xr:uid="{A1E21EBB-D9CE-49D1-86CB-7F15B88DFCA6}"/>
    <cellStyle name="Total 4 9 2" xfId="39451" xr:uid="{8F07541D-385E-4B0F-8F9A-FC29EA1F7455}"/>
    <cellStyle name="Total 4 9 2 10" xfId="39452" xr:uid="{BDE3C700-F140-4907-9B03-80979FF9C5C8}"/>
    <cellStyle name="Total 4 9 2 10 2" xfId="39453" xr:uid="{0DBF06E8-96FB-41EC-8FE5-6B6F6BD97E13}"/>
    <cellStyle name="Total 4 9 2 11" xfId="39454" xr:uid="{D9A693E5-D06F-49C6-9CA3-95E75DBDA48B}"/>
    <cellStyle name="Total 4 9 2 2" xfId="39455" xr:uid="{5B352356-E49D-4C40-8CC4-C727822A3988}"/>
    <cellStyle name="Total 4 9 2 2 2" xfId="39456" xr:uid="{6D876092-2E81-4837-BA1E-AB58963B536F}"/>
    <cellStyle name="Total 4 9 2 2 2 2" xfId="39457" xr:uid="{817E153B-0F78-4832-96F1-70F46F689146}"/>
    <cellStyle name="Total 4 9 2 2 2 3" xfId="39458" xr:uid="{48BF53F8-EFE1-4B24-B338-B4980E2C4E98}"/>
    <cellStyle name="Total 4 9 2 2 3" xfId="39459" xr:uid="{4B2BAE52-2805-45D2-B621-DA903AC0158A}"/>
    <cellStyle name="Total 4 9 2 2 3 2" xfId="39460" xr:uid="{559DB9B8-C312-42BE-A1A8-1DD66684C629}"/>
    <cellStyle name="Total 4 9 2 2 4" xfId="39461" xr:uid="{92775FD0-BB13-4552-AE22-34F93A826958}"/>
    <cellStyle name="Total 4 9 2 2 5" xfId="39462" xr:uid="{B229EFA4-2BE7-4D0E-A2A6-4247D896F2C6}"/>
    <cellStyle name="Total 4 9 2 3" xfId="39463" xr:uid="{F8BACBB7-C434-4579-A827-99BA9F4F3D34}"/>
    <cellStyle name="Total 4 9 2 3 2" xfId="39464" xr:uid="{211D48E3-811A-42DA-A447-2AD171272B82}"/>
    <cellStyle name="Total 4 9 2 3 3" xfId="39465" xr:uid="{BA257A7F-3342-47A6-8389-105430BC78AF}"/>
    <cellStyle name="Total 4 9 2 4" xfId="39466" xr:uid="{F6C39A20-6F80-413E-B081-1808059E8C30}"/>
    <cellStyle name="Total 4 9 2 4 2" xfId="39467" xr:uid="{D04E9DBB-2D67-4969-B844-2E23E8B2ABB3}"/>
    <cellStyle name="Total 4 9 2 4 3" xfId="39468" xr:uid="{DC67ECD5-2037-4243-A46B-3A1E85893F0B}"/>
    <cellStyle name="Total 4 9 2 5" xfId="39469" xr:uid="{79EF3B49-D73B-4EA7-BA6C-B93401E0CB51}"/>
    <cellStyle name="Total 4 9 2 5 2" xfId="39470" xr:uid="{DA3541EC-2008-4391-9F29-7A7C8F572627}"/>
    <cellStyle name="Total 4 9 2 5 3" xfId="39471" xr:uid="{E719ECA2-E5C3-474B-B20D-78FA0CB0E0B8}"/>
    <cellStyle name="Total 4 9 2 6" xfId="39472" xr:uid="{4797E6AD-7A7F-4F13-980A-05C50138E697}"/>
    <cellStyle name="Total 4 9 2 6 2" xfId="39473" xr:uid="{600B9EA6-C1BB-49B0-8F44-C16DE1D937DB}"/>
    <cellStyle name="Total 4 9 2 6 3" xfId="39474" xr:uid="{0BAC37CA-40CA-49C3-8B86-4AB93BEA2898}"/>
    <cellStyle name="Total 4 9 2 7" xfId="39475" xr:uid="{8BD636D1-8CC4-4138-95AE-C24B24BFD330}"/>
    <cellStyle name="Total 4 9 2 7 2" xfId="39476" xr:uid="{D283CA70-A7AA-4AD7-8F7B-636107F09B01}"/>
    <cellStyle name="Total 4 9 2 7 3" xfId="39477" xr:uid="{6D28A6E8-DCE0-4392-9627-BB8563D078BF}"/>
    <cellStyle name="Total 4 9 2 8" xfId="39478" xr:uid="{8803083D-54B6-4C33-BCFE-57B57E58775E}"/>
    <cellStyle name="Total 4 9 2 8 2" xfId="39479" xr:uid="{301EE2BE-FBDF-4B7F-9931-F28026035F05}"/>
    <cellStyle name="Total 4 9 2 8 3" xfId="39480" xr:uid="{CB51DEC7-77EF-447F-9A29-5C4305B7F0A9}"/>
    <cellStyle name="Total 4 9 2 9" xfId="39481" xr:uid="{39A0BCEC-C94F-4C3F-8C1A-C77DA2A6A50A}"/>
    <cellStyle name="Total 4 9 2 9 2" xfId="39482" xr:uid="{002C716D-9371-41E1-8A25-FE0E7FD14685}"/>
    <cellStyle name="Total 4 9 2 9 3" xfId="39483" xr:uid="{EFD52D0B-4ABE-4B17-9916-71A9CC10B7A0}"/>
    <cellStyle name="Total 4 9 3" xfId="39484" xr:uid="{73763D68-AA15-4E31-9E9C-569C2DCEDE69}"/>
    <cellStyle name="Total 4 9 3 2" xfId="39485" xr:uid="{4A2AB8BC-F0B6-451F-A4FD-36E2B583B5FC}"/>
    <cellStyle name="Total 4 9 3 2 2" xfId="39486" xr:uid="{D6512D26-3362-460E-ADC4-90A281971D08}"/>
    <cellStyle name="Total 4 9 3 2 3" xfId="39487" xr:uid="{677A8C52-5EE2-42C2-82D4-4B83645F9B71}"/>
    <cellStyle name="Total 4 9 3 2 4" xfId="39488" xr:uid="{6EFC3697-B68A-4496-B912-E31564670C9F}"/>
    <cellStyle name="Total 4 9 3 3" xfId="39489" xr:uid="{57F51DFB-0168-4E34-9D18-AC93B9AAEBE8}"/>
    <cellStyle name="Total 4 9 3 3 2" xfId="39490" xr:uid="{21C6D0CA-E782-42A4-8A30-B4DE80A23B25}"/>
    <cellStyle name="Total 4 9 3 4" xfId="39491" xr:uid="{F331E057-3953-4351-9B7D-31814F809C3D}"/>
    <cellStyle name="Total 4 9 3 5" xfId="39492" xr:uid="{E1BA5B37-0325-4398-9550-EA7C3E68CC84}"/>
    <cellStyle name="Total 4 9 4" xfId="39493" xr:uid="{9C31F0A0-13DD-4D27-A457-6933EB1C8D93}"/>
    <cellStyle name="Total 4 9 4 2" xfId="39494" xr:uid="{E17060DB-E3B1-4832-9A51-E7DCA6D61F7A}"/>
    <cellStyle name="Total 4 9 4 2 2" xfId="39495" xr:uid="{7E31A612-2543-4FB0-AE35-27BAC6440182}"/>
    <cellStyle name="Total 4 9 4 2 3" xfId="39496" xr:uid="{FBA34B52-036E-44BA-A7A2-4E0DA869A0D3}"/>
    <cellStyle name="Total 4 9 4 3" xfId="39497" xr:uid="{E0CCF6F0-A3B7-4C00-A820-95EEADABE36A}"/>
    <cellStyle name="Total 4 9 4 4" xfId="39498" xr:uid="{CFDB7FAB-F7B8-4A76-9BCB-91EE48D5D4A8}"/>
    <cellStyle name="Total 4 9 4 5" xfId="39499" xr:uid="{DFC2AAD7-4841-453D-AF41-6F2408552109}"/>
    <cellStyle name="Total 4 9 5" xfId="39500" xr:uid="{00F6FCB3-84A2-4922-B49E-E361161A4DFB}"/>
    <cellStyle name="Total 4 9 5 2" xfId="39501" xr:uid="{B7DB2F8B-F1B7-429E-989F-2F1743EE6F58}"/>
    <cellStyle name="Total 4 9 5 2 2" xfId="39502" xr:uid="{0822A7FA-DCE6-421E-82C7-52CC96D3F14A}"/>
    <cellStyle name="Total 4 9 5 2 3" xfId="39503" xr:uid="{B49F542A-37D7-4E78-83FA-40DD5B4E0E2C}"/>
    <cellStyle name="Total 4 9 5 3" xfId="39504" xr:uid="{C139EA99-61C3-4E7B-B40D-C6B815001CF8}"/>
    <cellStyle name="Total 4 9 5 4" xfId="39505" xr:uid="{CAFC8990-E547-4D99-A3CA-2BC2835C9392}"/>
    <cellStyle name="Total 4 9 6" xfId="39506" xr:uid="{BE8F2E0A-35E4-4DC1-906E-D73204583AE9}"/>
    <cellStyle name="Total 4 9 6 2" xfId="39507" xr:uid="{D28B3E4E-CAA8-4DB1-9C30-9C96B336F85A}"/>
    <cellStyle name="Total 4 9 6 3" xfId="39508" xr:uid="{7B123158-4AF4-432C-8622-E4A675EE8530}"/>
    <cellStyle name="Total 4 9 7" xfId="39509" xr:uid="{C85DA86F-5D12-435E-AA37-25E860E5E1A9}"/>
    <cellStyle name="Total 4 9 7 2" xfId="39510" xr:uid="{9B8CF36E-B8A1-4CB1-8F38-A28A4F50BCAF}"/>
    <cellStyle name="Total 4 9 7 3" xfId="39511" xr:uid="{45EDB6E3-9959-42A2-9E78-678324A9281D}"/>
    <cellStyle name="Total 4 9 8" xfId="39512" xr:uid="{71180684-A41C-43A5-B83A-533FE515387F}"/>
    <cellStyle name="Total 4 9 8 2" xfId="39513" xr:uid="{0E84855D-05AF-4625-9E33-AF2BA5995EA7}"/>
    <cellStyle name="Total 4 9 8 3" xfId="39514" xr:uid="{57D46CD0-F8EA-49D0-AFEE-85F3DCD73838}"/>
    <cellStyle name="Total 4 9 9" xfId="39515" xr:uid="{96CFE0F2-731D-4E39-B96C-B9C7CBA6B5BB}"/>
    <cellStyle name="Total 4 9 9 2" xfId="39516" xr:uid="{FC340E71-FB43-44AD-9EEE-73D5CABA73AA}"/>
    <cellStyle name="Total 4 9 9 3" xfId="39517" xr:uid="{029F805B-CE81-4BB2-8F06-6A3C1E8E7E42}"/>
    <cellStyle name="Total 40" xfId="39518" xr:uid="{C005498F-A7EB-484D-8F3B-B0686BD3B5E6}"/>
    <cellStyle name="Total 41" xfId="39519" xr:uid="{B7E70EA4-5899-4A14-B0EF-6B43E4FBE1C3}"/>
    <cellStyle name="Total 42" xfId="39520" xr:uid="{D79AC94C-67F9-4342-A120-56F5734A955E}"/>
    <cellStyle name="Total 5" xfId="39521" xr:uid="{7443AF3B-7242-4F06-AA6E-F33657AB2029}"/>
    <cellStyle name="Total 5 10" xfId="39522" xr:uid="{3B924220-D4D2-4264-9C48-9694675D1891}"/>
    <cellStyle name="Total 5 10 10" xfId="39523" xr:uid="{190DB37E-DE4F-4F33-BB5D-FE702261EB99}"/>
    <cellStyle name="Total 5 10 10 2" xfId="39524" xr:uid="{8AA41625-CDD8-4127-9235-905DEE1B5434}"/>
    <cellStyle name="Total 5 10 10 3" xfId="39525" xr:uid="{754C565E-0FD6-412D-AD8D-2D7ED14478B2}"/>
    <cellStyle name="Total 5 10 11" xfId="39526" xr:uid="{93554D9E-DF61-469C-869C-07C37333CBCC}"/>
    <cellStyle name="Total 5 10 11 2" xfId="39527" xr:uid="{E03E6D9C-E904-4924-BB53-B47B4794C892}"/>
    <cellStyle name="Total 5 10 12" xfId="39528" xr:uid="{D73F1C6E-5560-4C17-B42B-F3B1CBC0F1ED}"/>
    <cellStyle name="Total 5 10 2" xfId="39529" xr:uid="{B51A86EC-C3A1-4E2A-85FF-14C57E8B0CB4}"/>
    <cellStyle name="Total 5 10 2 10" xfId="39530" xr:uid="{C02DB704-B266-43A1-B570-6554C83AA0B5}"/>
    <cellStyle name="Total 5 10 2 10 2" xfId="39531" xr:uid="{CC391CB9-4E77-4D77-A44A-417C94299616}"/>
    <cellStyle name="Total 5 10 2 11" xfId="39532" xr:uid="{2E23C3B4-714E-48D9-83E2-06F9A0676CFD}"/>
    <cellStyle name="Total 5 10 2 2" xfId="39533" xr:uid="{04E8852A-E090-4F5A-98BC-F88B67DDECEA}"/>
    <cellStyle name="Total 5 10 2 2 2" xfId="39534" xr:uid="{9F34B66B-2D6D-4B8E-84E5-8E426FFD59BC}"/>
    <cellStyle name="Total 5 10 2 2 2 2" xfId="39535" xr:uid="{7B11D76F-5D19-4FEA-86FF-D70CBD8ADE86}"/>
    <cellStyle name="Total 5 10 2 2 2 3" xfId="39536" xr:uid="{F04371AB-70E7-4A98-B110-14B10FC07042}"/>
    <cellStyle name="Total 5 10 2 2 3" xfId="39537" xr:uid="{B50BD924-6D7D-4EF3-A3C2-0ABE9C7F16A3}"/>
    <cellStyle name="Total 5 10 2 2 3 2" xfId="39538" xr:uid="{5EC1B586-38B5-4649-9E02-A5BFB1A8D4FB}"/>
    <cellStyle name="Total 5 10 2 2 4" xfId="39539" xr:uid="{4FC2BC2E-E0EE-4681-9CEE-E69DC5C79D17}"/>
    <cellStyle name="Total 5 10 2 2 5" xfId="39540" xr:uid="{12083005-5ACF-4021-A213-2178E9450A51}"/>
    <cellStyle name="Total 5 10 2 3" xfId="39541" xr:uid="{E9BBEC90-FA6B-4545-9FCF-A974EAC5524C}"/>
    <cellStyle name="Total 5 10 2 3 2" xfId="39542" xr:uid="{E7AC7A0F-DB2D-4AB0-BD9A-5E3458684DF2}"/>
    <cellStyle name="Total 5 10 2 3 3" xfId="39543" xr:uid="{D6D3A923-1CD0-4CE7-A78C-0013DFE17493}"/>
    <cellStyle name="Total 5 10 2 4" xfId="39544" xr:uid="{882D569B-E904-4F4D-B70E-7E2AF1B1E773}"/>
    <cellStyle name="Total 5 10 2 4 2" xfId="39545" xr:uid="{4329442D-A767-4654-BD10-E53612C8E2EA}"/>
    <cellStyle name="Total 5 10 2 4 3" xfId="39546" xr:uid="{E15B8B9C-3995-4541-8436-252CD18A480B}"/>
    <cellStyle name="Total 5 10 2 5" xfId="39547" xr:uid="{D307BB26-181E-4B62-848E-34CFD4A751FA}"/>
    <cellStyle name="Total 5 10 2 5 2" xfId="39548" xr:uid="{64F00E73-B3C6-4B5D-B9D3-2833DAE18479}"/>
    <cellStyle name="Total 5 10 2 5 3" xfId="39549" xr:uid="{A7A7BF72-AC14-4E1F-9BE1-8ADA68069B91}"/>
    <cellStyle name="Total 5 10 2 6" xfId="39550" xr:uid="{08A0C766-28D8-4388-BFDF-528237CC3A8F}"/>
    <cellStyle name="Total 5 10 2 6 2" xfId="39551" xr:uid="{9E871675-A916-456B-B83D-C177214FC7EE}"/>
    <cellStyle name="Total 5 10 2 6 3" xfId="39552" xr:uid="{4BAF612D-BEA1-4409-8458-7B58ABAC70C5}"/>
    <cellStyle name="Total 5 10 2 7" xfId="39553" xr:uid="{237EC25F-0210-4823-9FBB-64FA23841478}"/>
    <cellStyle name="Total 5 10 2 7 2" xfId="39554" xr:uid="{583D2860-BB49-4096-AC95-44EB041C0FAE}"/>
    <cellStyle name="Total 5 10 2 7 3" xfId="39555" xr:uid="{C3899261-2F18-4E82-855C-B468C4CE2B51}"/>
    <cellStyle name="Total 5 10 2 8" xfId="39556" xr:uid="{EB13B1F2-7FFE-49AD-9A67-3B8B54B2D5A0}"/>
    <cellStyle name="Total 5 10 2 8 2" xfId="39557" xr:uid="{4B8F284A-93E8-43DA-BE01-BAC31D1BD3C9}"/>
    <cellStyle name="Total 5 10 2 8 3" xfId="39558" xr:uid="{68C511DC-F507-435B-B7D3-0ECDB16E1EB1}"/>
    <cellStyle name="Total 5 10 2 9" xfId="39559" xr:uid="{9DF55F71-5080-45B1-BE6D-D6C09193DB13}"/>
    <cellStyle name="Total 5 10 2 9 2" xfId="39560" xr:uid="{AA21892D-2303-4482-826B-F1EF216D3FAE}"/>
    <cellStyle name="Total 5 10 2 9 3" xfId="39561" xr:uid="{A073FB56-F07A-4F94-A221-64473C83E4DD}"/>
    <cellStyle name="Total 5 10 3" xfId="39562" xr:uid="{F13769BF-79CA-41C5-A1DA-0F8A82914E09}"/>
    <cellStyle name="Total 5 10 3 2" xfId="39563" xr:uid="{4E2BDDAE-ACBA-4290-A4AE-A95F9F75AEB2}"/>
    <cellStyle name="Total 5 10 3 2 2" xfId="39564" xr:uid="{3F426A30-5707-4166-9652-3BF503893EBA}"/>
    <cellStyle name="Total 5 10 3 2 3" xfId="39565" xr:uid="{45EB484D-A2C0-44EE-90EB-3EFE0F80F08F}"/>
    <cellStyle name="Total 5 10 3 2 4" xfId="39566" xr:uid="{7E726414-DD9F-4AE2-8102-5D8B4C0C524C}"/>
    <cellStyle name="Total 5 10 3 3" xfId="39567" xr:uid="{93A5C6B9-9064-4603-8BCB-D163A9E2EFDB}"/>
    <cellStyle name="Total 5 10 3 3 2" xfId="39568" xr:uid="{F71C594E-288F-46D0-B6F8-B73344B7C1E3}"/>
    <cellStyle name="Total 5 10 3 4" xfId="39569" xr:uid="{09F392A8-1384-4042-A07A-EF5C25BB7477}"/>
    <cellStyle name="Total 5 10 3 5" xfId="39570" xr:uid="{728B9A63-5F8E-4E21-978D-C2FCC549E26B}"/>
    <cellStyle name="Total 5 10 4" xfId="39571" xr:uid="{BB4FE4F3-ECCB-4E11-9D94-81AA5AFC3C70}"/>
    <cellStyle name="Total 5 10 4 2" xfId="39572" xr:uid="{36A31B2F-8A46-4E4B-98D9-5ABFBA710FF5}"/>
    <cellStyle name="Total 5 10 4 2 2" xfId="39573" xr:uid="{E5CA46DC-763F-4885-9D62-0A476444BD45}"/>
    <cellStyle name="Total 5 10 4 2 3" xfId="39574" xr:uid="{C20B7704-4AF1-4931-A5D4-9AAD518C206F}"/>
    <cellStyle name="Total 5 10 4 3" xfId="39575" xr:uid="{D2448585-8CAE-4B2C-B6FA-1713FDAEBDEC}"/>
    <cellStyle name="Total 5 10 4 4" xfId="39576" xr:uid="{54B7DD04-3B58-4659-ADE9-53F0B8E9E096}"/>
    <cellStyle name="Total 5 10 4 5" xfId="39577" xr:uid="{760CD680-E335-47E3-98E5-D7E33571A41E}"/>
    <cellStyle name="Total 5 10 5" xfId="39578" xr:uid="{48950C76-7EFF-4E12-928C-EC1DCAB7C5E0}"/>
    <cellStyle name="Total 5 10 5 2" xfId="39579" xr:uid="{E6ABD4D2-26BE-459B-82D7-983BA3F55D9D}"/>
    <cellStyle name="Total 5 10 5 2 2" xfId="39580" xr:uid="{EC01DD75-90A9-4A72-B299-016A9FE8C9CE}"/>
    <cellStyle name="Total 5 10 5 2 3" xfId="39581" xr:uid="{CAF7F27B-217B-4A8D-9EDB-D250C588675A}"/>
    <cellStyle name="Total 5 10 5 3" xfId="39582" xr:uid="{304B7721-9A27-4898-9264-D561C0366C39}"/>
    <cellStyle name="Total 5 10 5 4" xfId="39583" xr:uid="{7E6356A0-F88F-4E90-B535-F126C695107E}"/>
    <cellStyle name="Total 5 10 6" xfId="39584" xr:uid="{E5BC5DC2-92BE-4CBD-B637-102170E36BBD}"/>
    <cellStyle name="Total 5 10 6 2" xfId="39585" xr:uid="{695C4FE1-C0BB-4E1E-AA0D-78CD5B62F915}"/>
    <cellStyle name="Total 5 10 6 3" xfId="39586" xr:uid="{E21F8B43-CF85-45F8-8FF8-A7C198A0280B}"/>
    <cellStyle name="Total 5 10 7" xfId="39587" xr:uid="{BEA4EA9B-8E63-47BD-9092-3AFFCB9E6558}"/>
    <cellStyle name="Total 5 10 7 2" xfId="39588" xr:uid="{2ECEE9A3-7516-4ED3-AA10-65734960B62F}"/>
    <cellStyle name="Total 5 10 7 3" xfId="39589" xr:uid="{E5FBD0E6-2499-448B-A046-949BAAEF1886}"/>
    <cellStyle name="Total 5 10 8" xfId="39590" xr:uid="{0FC1106E-AD16-4806-94DC-3F89547E89D1}"/>
    <cellStyle name="Total 5 10 8 2" xfId="39591" xr:uid="{21B29188-E3AB-40E9-8B02-A95B31718936}"/>
    <cellStyle name="Total 5 10 8 3" xfId="39592" xr:uid="{8EC71D95-1A6A-463F-A33B-6994681300DC}"/>
    <cellStyle name="Total 5 10 9" xfId="39593" xr:uid="{98F48615-7C64-440B-89AF-7199B26E0BEC}"/>
    <cellStyle name="Total 5 10 9 2" xfId="39594" xr:uid="{4459DE04-24BE-4200-88EF-17E38E434F7D}"/>
    <cellStyle name="Total 5 10 9 3" xfId="39595" xr:uid="{13E40D5D-F4E3-493D-AEB2-56DB2F5E0C5F}"/>
    <cellStyle name="Total 5 11" xfId="39596" xr:uid="{B5FCD02D-3EC9-4C80-9404-5A46556F450D}"/>
    <cellStyle name="Total 5 11 10" xfId="39597" xr:uid="{B8D79F59-6AA1-4923-8F44-64C24805FFE1}"/>
    <cellStyle name="Total 5 11 10 2" xfId="39598" xr:uid="{4C62BFB1-DFF4-41B5-B006-A9890ADF8B2B}"/>
    <cellStyle name="Total 5 11 10 3" xfId="39599" xr:uid="{34C141FC-B7FF-4C89-9971-32F99ACC30ED}"/>
    <cellStyle name="Total 5 11 11" xfId="39600" xr:uid="{2A0C77B7-E679-49AC-83A8-B5548AE121D3}"/>
    <cellStyle name="Total 5 11 11 2" xfId="39601" xr:uid="{DAC6E844-694A-4973-9588-86C3C490715E}"/>
    <cellStyle name="Total 5 11 12" xfId="39602" xr:uid="{8CB9510D-86ED-4D47-8499-BF04EA5C08E6}"/>
    <cellStyle name="Total 5 11 2" xfId="39603" xr:uid="{683C20B9-279A-444E-9AE8-C871C7017E21}"/>
    <cellStyle name="Total 5 11 2 10" xfId="39604" xr:uid="{E26508DD-7573-46FB-ABAE-60CB62C39504}"/>
    <cellStyle name="Total 5 11 2 10 2" xfId="39605" xr:uid="{223B11CA-492B-44E7-9F2E-A191E40F1AF4}"/>
    <cellStyle name="Total 5 11 2 11" xfId="39606" xr:uid="{9D31072A-DF52-4D30-AA18-8455F7BA7EA4}"/>
    <cellStyle name="Total 5 11 2 2" xfId="39607" xr:uid="{73AFC530-5B60-4DF9-AFC1-CDA08F60714F}"/>
    <cellStyle name="Total 5 11 2 2 2" xfId="39608" xr:uid="{6BBE6219-B4FA-43C4-88DC-C75832600779}"/>
    <cellStyle name="Total 5 11 2 2 2 2" xfId="39609" xr:uid="{6F264703-BD0C-4CBF-8C31-1434A2801A9E}"/>
    <cellStyle name="Total 5 11 2 2 2 3" xfId="39610" xr:uid="{632CA515-4696-4ADC-A126-2BE18D51BC4A}"/>
    <cellStyle name="Total 5 11 2 2 3" xfId="39611" xr:uid="{13250F3B-D65E-4FF8-9AF6-AF01CD497D2B}"/>
    <cellStyle name="Total 5 11 2 2 3 2" xfId="39612" xr:uid="{205E8094-0764-46F8-9E8F-1FA53D63BC72}"/>
    <cellStyle name="Total 5 11 2 2 4" xfId="39613" xr:uid="{5EE96F83-BAC1-4F94-A6CE-DD3A80373287}"/>
    <cellStyle name="Total 5 11 2 2 5" xfId="39614" xr:uid="{97DD526D-E0DE-4512-9145-18CF2115BE24}"/>
    <cellStyle name="Total 5 11 2 3" xfId="39615" xr:uid="{6E09B679-2578-4E93-8367-B1076FDF0F12}"/>
    <cellStyle name="Total 5 11 2 3 2" xfId="39616" xr:uid="{76FD5B2E-D1CA-4A88-AADD-8BFA1EBBF583}"/>
    <cellStyle name="Total 5 11 2 3 3" xfId="39617" xr:uid="{ED5EC036-1D30-4B01-8582-8094585ED824}"/>
    <cellStyle name="Total 5 11 2 4" xfId="39618" xr:uid="{A0920554-BB66-4A25-B7C3-271107E6DB27}"/>
    <cellStyle name="Total 5 11 2 4 2" xfId="39619" xr:uid="{A1C3009A-BD3C-4240-80E4-3AC4DAA53B01}"/>
    <cellStyle name="Total 5 11 2 4 3" xfId="39620" xr:uid="{E186AB1E-90C5-4512-A2CA-0CC411A6237C}"/>
    <cellStyle name="Total 5 11 2 5" xfId="39621" xr:uid="{F5E7299C-AF46-4C6C-8FEC-D6CEBEF6B0D8}"/>
    <cellStyle name="Total 5 11 2 5 2" xfId="39622" xr:uid="{7483DAAA-9934-4385-B9F2-919249C2E212}"/>
    <cellStyle name="Total 5 11 2 5 3" xfId="39623" xr:uid="{2440B29B-8631-4A31-9DFF-0D9AEBDDF444}"/>
    <cellStyle name="Total 5 11 2 6" xfId="39624" xr:uid="{45800C97-C012-450F-AF43-DF8CA36114B1}"/>
    <cellStyle name="Total 5 11 2 6 2" xfId="39625" xr:uid="{88AF656F-99FC-4CD6-AFF3-1A1CCCB628F3}"/>
    <cellStyle name="Total 5 11 2 6 3" xfId="39626" xr:uid="{CA421871-CA3C-4D0F-9F0B-616A6FDFFA20}"/>
    <cellStyle name="Total 5 11 2 7" xfId="39627" xr:uid="{1042F908-5244-4FFF-AE54-523690C57A49}"/>
    <cellStyle name="Total 5 11 2 7 2" xfId="39628" xr:uid="{638B7295-EDF0-44F2-BE36-D00A00E1EEE2}"/>
    <cellStyle name="Total 5 11 2 7 3" xfId="39629" xr:uid="{46A78A0A-FE5F-4482-9ACF-5C12CBFE9FBB}"/>
    <cellStyle name="Total 5 11 2 8" xfId="39630" xr:uid="{23753B85-0C93-4277-9003-B29C2D0F2F5A}"/>
    <cellStyle name="Total 5 11 2 8 2" xfId="39631" xr:uid="{71609195-4D72-48B1-A195-B183E144E7D0}"/>
    <cellStyle name="Total 5 11 2 8 3" xfId="39632" xr:uid="{D98A1956-1D46-4390-BC56-A4721CB2B47D}"/>
    <cellStyle name="Total 5 11 2 9" xfId="39633" xr:uid="{CE9DFAE9-C873-4F3F-A536-537429893C76}"/>
    <cellStyle name="Total 5 11 2 9 2" xfId="39634" xr:uid="{30207CB3-1616-4ACB-8FF8-26F4BE8BB2DC}"/>
    <cellStyle name="Total 5 11 2 9 3" xfId="39635" xr:uid="{7A378FF1-E8A1-4B7D-9878-9E749F21995F}"/>
    <cellStyle name="Total 5 11 3" xfId="39636" xr:uid="{34133CA6-2ED9-4F11-9513-17B1D91B6245}"/>
    <cellStyle name="Total 5 11 3 2" xfId="39637" xr:uid="{29F7F3E7-01CD-4A5B-BCE5-8C67F9F5B176}"/>
    <cellStyle name="Total 5 11 3 2 2" xfId="39638" xr:uid="{5C92D898-322B-4740-9C5F-2FFF5358746B}"/>
    <cellStyle name="Total 5 11 3 2 3" xfId="39639" xr:uid="{C784C6CF-DC23-4DD7-B693-A0ADCD71309D}"/>
    <cellStyle name="Total 5 11 3 2 4" xfId="39640" xr:uid="{79F81AD9-F292-48C9-AFC4-3B6484790E75}"/>
    <cellStyle name="Total 5 11 3 3" xfId="39641" xr:uid="{1C39E51E-A063-4F11-9255-68E88DB0EA04}"/>
    <cellStyle name="Total 5 11 3 3 2" xfId="39642" xr:uid="{88740938-66B1-4C68-8FA3-15EF044743C8}"/>
    <cellStyle name="Total 5 11 3 4" xfId="39643" xr:uid="{8FEC07BA-D7BC-4838-88A4-51B486F8CF25}"/>
    <cellStyle name="Total 5 11 3 5" xfId="39644" xr:uid="{BD6CD008-789E-4104-9EA2-375C25390CBE}"/>
    <cellStyle name="Total 5 11 4" xfId="39645" xr:uid="{E5AE5663-B648-42C9-8BB3-2E435230C55A}"/>
    <cellStyle name="Total 5 11 4 2" xfId="39646" xr:uid="{67C7D7DB-94AB-417B-9C18-3B145CE7F349}"/>
    <cellStyle name="Total 5 11 4 2 2" xfId="39647" xr:uid="{727A458E-C008-4E07-B512-1A59E0ADC1A6}"/>
    <cellStyle name="Total 5 11 4 2 3" xfId="39648" xr:uid="{AEE1A8A8-CB06-4BB4-9C7D-A73662DBC28C}"/>
    <cellStyle name="Total 5 11 4 3" xfId="39649" xr:uid="{FF560BC8-F18B-42C3-89D2-500BF0BFB8A8}"/>
    <cellStyle name="Total 5 11 4 4" xfId="39650" xr:uid="{99334F76-4036-48A0-B266-1B7C8C432BB6}"/>
    <cellStyle name="Total 5 11 4 5" xfId="39651" xr:uid="{9D78AD19-4065-4608-A005-2E36814D82A2}"/>
    <cellStyle name="Total 5 11 5" xfId="39652" xr:uid="{44863867-8935-4EC8-8DDB-DB0D81F1C3BC}"/>
    <cellStyle name="Total 5 11 5 2" xfId="39653" xr:uid="{0B5F7D1A-2802-4C01-855E-E46FEDD14385}"/>
    <cellStyle name="Total 5 11 5 2 2" xfId="39654" xr:uid="{6C5918B9-C0E9-4666-AA59-9E0A4083C9E7}"/>
    <cellStyle name="Total 5 11 5 2 3" xfId="39655" xr:uid="{00B8C44A-0D0B-4D14-9CB9-C753131E06E5}"/>
    <cellStyle name="Total 5 11 5 3" xfId="39656" xr:uid="{DD3F2079-7180-46E6-ADC8-E57BC8A20B06}"/>
    <cellStyle name="Total 5 11 5 4" xfId="39657" xr:uid="{5DD90713-2005-4404-AF0C-EDF2702D914A}"/>
    <cellStyle name="Total 5 11 6" xfId="39658" xr:uid="{A06DFE15-B1A0-410A-B698-D9056A176601}"/>
    <cellStyle name="Total 5 11 6 2" xfId="39659" xr:uid="{2824AC89-227A-40B7-B85B-E4CBDBBD92FC}"/>
    <cellStyle name="Total 5 11 6 3" xfId="39660" xr:uid="{01399EB3-220A-4599-A1D8-F107A95F8CCE}"/>
    <cellStyle name="Total 5 11 7" xfId="39661" xr:uid="{02A170EB-C776-4ADE-B2F8-194A10AA179D}"/>
    <cellStyle name="Total 5 11 7 2" xfId="39662" xr:uid="{9A40B4BA-DF46-4800-9CCB-187FB75B6738}"/>
    <cellStyle name="Total 5 11 7 3" xfId="39663" xr:uid="{42A164D1-7BD1-44B0-95EA-23DF4E20659B}"/>
    <cellStyle name="Total 5 11 8" xfId="39664" xr:uid="{23278B1D-8077-450A-B503-77D595CB850D}"/>
    <cellStyle name="Total 5 11 8 2" xfId="39665" xr:uid="{1D885165-0E4F-43AC-9EB3-54E488E91DE2}"/>
    <cellStyle name="Total 5 11 8 3" xfId="39666" xr:uid="{94E4E899-725F-4B20-883E-BEEE9A4791C1}"/>
    <cellStyle name="Total 5 11 9" xfId="39667" xr:uid="{A47A4F09-8D8C-4736-BFF7-81663B9210D2}"/>
    <cellStyle name="Total 5 11 9 2" xfId="39668" xr:uid="{284382D2-C25A-4567-A6AD-261FBA5B2E31}"/>
    <cellStyle name="Total 5 11 9 3" xfId="39669" xr:uid="{CF30A82A-DD39-4316-97FD-AADF13B6382D}"/>
    <cellStyle name="Total 5 12" xfId="39670" xr:uid="{AD92777E-ABF1-4813-A1F5-7F40F7F51FE8}"/>
    <cellStyle name="Total 5 12 10" xfId="39671" xr:uid="{6E009A91-894D-4D03-9E65-8F63B5BB947B}"/>
    <cellStyle name="Total 5 12 10 2" xfId="39672" xr:uid="{439C9443-8BA3-4900-8318-13F0D885F30F}"/>
    <cellStyle name="Total 5 12 11" xfId="39673" xr:uid="{854D0C65-478D-4C06-84DB-130B74FE509C}"/>
    <cellStyle name="Total 5 12 2" xfId="39674" xr:uid="{9BA823ED-3ACB-4682-B9F5-92BAAD9BE975}"/>
    <cellStyle name="Total 5 12 2 2" xfId="39675" xr:uid="{4EACDF4C-ABCE-40BB-8F8C-D59C2C4580E3}"/>
    <cellStyle name="Total 5 12 2 2 2" xfId="39676" xr:uid="{75256555-B2A8-4595-93FC-44FAAF744DF4}"/>
    <cellStyle name="Total 5 12 2 2 3" xfId="39677" xr:uid="{25ADBB8D-3686-43AA-8A33-E49A0868612A}"/>
    <cellStyle name="Total 5 12 2 3" xfId="39678" xr:uid="{0DCD37A0-8422-46EC-BB0B-D6F5952E19D0}"/>
    <cellStyle name="Total 5 12 2 3 2" xfId="39679" xr:uid="{E083A666-C91D-4E39-A30A-8DB59050CB16}"/>
    <cellStyle name="Total 5 12 2 4" xfId="39680" xr:uid="{89C6B76D-CA41-4F93-A91B-CC7E03F93DBD}"/>
    <cellStyle name="Total 5 12 2 5" xfId="39681" xr:uid="{E32BE0AA-361F-4C9D-AC20-751181F60CA9}"/>
    <cellStyle name="Total 5 12 3" xfId="39682" xr:uid="{956D01AA-87CC-4977-A298-338F86450D61}"/>
    <cellStyle name="Total 5 12 3 2" xfId="39683" xr:uid="{07801681-46ED-46E7-965E-FCE5A5B8959A}"/>
    <cellStyle name="Total 5 12 3 3" xfId="39684" xr:uid="{81CAA93C-C247-49FF-B641-FC209D629932}"/>
    <cellStyle name="Total 5 12 4" xfId="39685" xr:uid="{491A39E6-5746-43C7-90BE-8086F7737D4F}"/>
    <cellStyle name="Total 5 12 4 2" xfId="39686" xr:uid="{75B5A425-8433-4B76-8EEE-E096C179286D}"/>
    <cellStyle name="Total 5 12 4 3" xfId="39687" xr:uid="{D0396941-04D3-46C8-A373-0F223F6591D7}"/>
    <cellStyle name="Total 5 12 5" xfId="39688" xr:uid="{D086D2E6-52A4-495A-BDC6-2E51CA67EB8A}"/>
    <cellStyle name="Total 5 12 5 2" xfId="39689" xr:uid="{C1796D5C-66AF-437B-AEA9-C2DEE4FC82A3}"/>
    <cellStyle name="Total 5 12 5 3" xfId="39690" xr:uid="{71E14FFD-29A0-492B-85CA-54D0378B3D20}"/>
    <cellStyle name="Total 5 12 6" xfId="39691" xr:uid="{3484E3D2-7929-4094-9A43-6836539F1942}"/>
    <cellStyle name="Total 5 12 6 2" xfId="39692" xr:uid="{D3AA6E6B-19D7-45DC-AA41-E9FA6036C577}"/>
    <cellStyle name="Total 5 12 6 3" xfId="39693" xr:uid="{B6133B45-F13F-400A-AB36-871ED1D91AFF}"/>
    <cellStyle name="Total 5 12 7" xfId="39694" xr:uid="{A7964184-CA92-40DB-987D-BABAD393ECB5}"/>
    <cellStyle name="Total 5 12 7 2" xfId="39695" xr:uid="{9FEB2122-4F11-4877-8968-FAE6F6E3B642}"/>
    <cellStyle name="Total 5 12 7 3" xfId="39696" xr:uid="{9E8A5B93-9DD9-4C90-9009-F038FDEE8A68}"/>
    <cellStyle name="Total 5 12 8" xfId="39697" xr:uid="{93EFD1C7-18F4-4E78-BED4-8E4837DB21AF}"/>
    <cellStyle name="Total 5 12 8 2" xfId="39698" xr:uid="{EC578FF3-76F9-4CD8-992D-3DBE30F280D6}"/>
    <cellStyle name="Total 5 12 8 3" xfId="39699" xr:uid="{F683B4D0-1B36-4EA9-B783-C6E91D3BA177}"/>
    <cellStyle name="Total 5 12 9" xfId="39700" xr:uid="{6775FA0A-AFB2-4DBB-A153-20572C0942AB}"/>
    <cellStyle name="Total 5 12 9 2" xfId="39701" xr:uid="{73F5434F-C019-4ADB-9B16-3AA1A1604C6C}"/>
    <cellStyle name="Total 5 12 9 3" xfId="39702" xr:uid="{A1923492-6489-465F-A7A4-E2BA34309948}"/>
    <cellStyle name="Total 5 13" xfId="39703" xr:uid="{DFCA8D0A-D912-4709-AB2D-FF55C93419B5}"/>
    <cellStyle name="Total 5 13 2" xfId="39704" xr:uid="{64FAC554-68E3-44D5-B51C-2E2864454280}"/>
    <cellStyle name="Total 5 13 2 2" xfId="39705" xr:uid="{0E829DB4-7DDD-49AD-97AD-BA34DC8E0B8A}"/>
    <cellStyle name="Total 5 13 2 3" xfId="39706" xr:uid="{1868B0DE-0DD7-4C1A-9595-19D82AC56C5C}"/>
    <cellStyle name="Total 5 13 2 4" xfId="39707" xr:uid="{CE0F9203-14FF-411B-B3E8-CF703A3B97B0}"/>
    <cellStyle name="Total 5 13 3" xfId="39708" xr:uid="{05B77CCA-4B26-4CD9-83C5-82EE174618F6}"/>
    <cellStyle name="Total 5 13 3 2" xfId="39709" xr:uid="{4B76896C-29E7-4762-905F-6E75930D8174}"/>
    <cellStyle name="Total 5 13 4" xfId="39710" xr:uid="{66E924A8-5837-4A4C-9405-A2434F3C2AD7}"/>
    <cellStyle name="Total 5 13 5" xfId="39711" xr:uid="{FE474779-9411-4958-81B6-2286E4161FF9}"/>
    <cellStyle name="Total 5 14" xfId="39712" xr:uid="{FDA1AE4C-B34C-4B0B-8D82-E8EC0B8F3A4E}"/>
    <cellStyle name="Total 5 14 2" xfId="39713" xr:uid="{9C4012C0-1D87-4135-B07E-AB9CCB8E1933}"/>
    <cellStyle name="Total 5 14 2 2" xfId="39714" xr:uid="{C8F02F11-2D5B-4457-8C35-F60A0AB95170}"/>
    <cellStyle name="Total 5 14 2 3" xfId="39715" xr:uid="{FCBD8C7F-3B48-45A5-BDFC-CD077F8FD9BA}"/>
    <cellStyle name="Total 5 14 3" xfId="39716" xr:uid="{253D06AC-C82E-45BC-BFB2-F1860F53DBC6}"/>
    <cellStyle name="Total 5 14 4" xfId="39717" xr:uid="{EAD36D1C-1EAE-4A20-B3AD-A19E1383FE4D}"/>
    <cellStyle name="Total 5 14 5" xfId="39718" xr:uid="{C9A1F986-4397-4BA6-84E2-71C8CDD5C0D2}"/>
    <cellStyle name="Total 5 15" xfId="39719" xr:uid="{CAB3215D-CF48-4D3B-B555-1741D44C26FB}"/>
    <cellStyle name="Total 5 15 2" xfId="39720" xr:uid="{1E1D0361-EAE2-48C0-8800-5B535FCBCC8C}"/>
    <cellStyle name="Total 5 15 2 2" xfId="39721" xr:uid="{55F70DC3-2C2E-4F73-8714-F2BC027B609C}"/>
    <cellStyle name="Total 5 15 2 3" xfId="39722" xr:uid="{83157582-0191-45B3-8629-7AFEF7AA4720}"/>
    <cellStyle name="Total 5 15 3" xfId="39723" xr:uid="{1AC6A627-0AD9-453E-97C6-310D90010454}"/>
    <cellStyle name="Total 5 15 4" xfId="39724" xr:uid="{B574ED38-4F5B-4B09-99AC-B6705689FA79}"/>
    <cellStyle name="Total 5 16" xfId="39725" xr:uid="{91C24C75-D84A-473D-BEDE-2D0664C8BDFF}"/>
    <cellStyle name="Total 5 16 2" xfId="39726" xr:uid="{1CD950D0-0DCD-4206-B65E-77B2D96F2B47}"/>
    <cellStyle name="Total 5 16 3" xfId="39727" xr:uid="{9697DC54-2E16-4EE3-A073-B2A950C823F5}"/>
    <cellStyle name="Total 5 17" xfId="39728" xr:uid="{B89A547A-5408-4FCC-A3D0-FDE6448F3B52}"/>
    <cellStyle name="Total 5 17 2" xfId="39729" xr:uid="{C47B97FF-A7BC-4E67-A559-780ABC532350}"/>
    <cellStyle name="Total 5 17 3" xfId="39730" xr:uid="{2BB3B47A-A476-41C7-AA3C-3781F789A2B4}"/>
    <cellStyle name="Total 5 18" xfId="39731" xr:uid="{F6C5F3A3-74B5-46FF-BF48-3BF0E8FB22C1}"/>
    <cellStyle name="Total 5 18 2" xfId="39732" xr:uid="{65652471-0F96-4FB0-AE9D-C0FBB2B884E9}"/>
    <cellStyle name="Total 5 18 3" xfId="39733" xr:uid="{2A7D57B6-43D7-4BB7-BA38-8550F772F9CF}"/>
    <cellStyle name="Total 5 19" xfId="39734" xr:uid="{47E5DF44-5DD4-4C5A-8B44-03C936D90DD5}"/>
    <cellStyle name="Total 5 19 2" xfId="39735" xr:uid="{9D788D2A-90A2-4234-BE4E-682C289067A1}"/>
    <cellStyle name="Total 5 19 3" xfId="39736" xr:uid="{B41CC81E-2121-4C96-B387-E5466351204B}"/>
    <cellStyle name="Total 5 2" xfId="39737" xr:uid="{BAB39EA3-05AF-48DE-A181-2DB345ED849F}"/>
    <cellStyle name="Total 5 2 10" xfId="39738" xr:uid="{540D8AE5-3713-45E7-85F4-4A63973B417D}"/>
    <cellStyle name="Total 5 2 10 2" xfId="39739" xr:uid="{C5080AD1-B01E-4781-8EF0-CBB503DAF378}"/>
    <cellStyle name="Total 5 2 10 3" xfId="39740" xr:uid="{F08396D5-43D3-4924-8D86-974CFB5756BE}"/>
    <cellStyle name="Total 5 2 11" xfId="39741" xr:uid="{174FFFB6-FC3E-42D9-9DF9-C5FFA04AC8BF}"/>
    <cellStyle name="Total 5 2 11 2" xfId="39742" xr:uid="{7FF6CE38-DDE8-4ECF-8FA5-F46EEB78FADD}"/>
    <cellStyle name="Total 5 2 12" xfId="39743" xr:uid="{30515A63-84DD-44AD-826D-681D9F5021AB}"/>
    <cellStyle name="Total 5 2 2" xfId="39744" xr:uid="{A63A3B9E-0F0C-4137-82E3-79F9141D7F0F}"/>
    <cellStyle name="Total 5 2 2 10" xfId="39745" xr:uid="{137CB6FE-B380-4DF6-8F5B-16947F51DB01}"/>
    <cellStyle name="Total 5 2 2 10 2" xfId="39746" xr:uid="{3B6BF458-6234-42FF-A477-08C3816D46B0}"/>
    <cellStyle name="Total 5 2 2 11" xfId="39747" xr:uid="{E17171B7-51F1-4C79-A675-0942DDFC08E5}"/>
    <cellStyle name="Total 5 2 2 2" xfId="39748" xr:uid="{C1304144-0804-44E0-8E05-16D5D09A2B86}"/>
    <cellStyle name="Total 5 2 2 2 2" xfId="39749" xr:uid="{184DB205-A19A-4022-91CE-07A1B6B836AE}"/>
    <cellStyle name="Total 5 2 2 2 2 2" xfId="39750" xr:uid="{496ECA29-A12B-44CC-A85D-74ED97278370}"/>
    <cellStyle name="Total 5 2 2 2 2 3" xfId="39751" xr:uid="{87C34224-3C04-4EEE-8AA7-4902852AA791}"/>
    <cellStyle name="Total 5 2 2 2 3" xfId="39752" xr:uid="{B358F4E6-F3F6-4B38-858F-44757E29EF88}"/>
    <cellStyle name="Total 5 2 2 2 3 2" xfId="39753" xr:uid="{0FF55AD8-6660-443E-8874-064B3E1A27FD}"/>
    <cellStyle name="Total 5 2 2 2 4" xfId="39754" xr:uid="{F4E95D73-FEB7-4133-B68C-D3E1F8214AFB}"/>
    <cellStyle name="Total 5 2 2 2 5" xfId="39755" xr:uid="{AC2BCA38-C4F0-4AC6-9B0D-BBEC10FD3A11}"/>
    <cellStyle name="Total 5 2 2 3" xfId="39756" xr:uid="{7B4F85E6-1BEB-4846-92BA-7AFE196FB0A5}"/>
    <cellStyle name="Total 5 2 2 3 2" xfId="39757" xr:uid="{E1727479-A3C9-4056-9DE2-AB6E3F0A1184}"/>
    <cellStyle name="Total 5 2 2 3 3" xfId="39758" xr:uid="{09FC8BC1-197B-410F-BD3F-A6536F7D4B67}"/>
    <cellStyle name="Total 5 2 2 4" xfId="39759" xr:uid="{A3793BFE-F4FC-4685-9E57-297B863CA796}"/>
    <cellStyle name="Total 5 2 2 4 2" xfId="39760" xr:uid="{A6239113-93B3-4C0E-B1D2-62F969320849}"/>
    <cellStyle name="Total 5 2 2 4 3" xfId="39761" xr:uid="{3E022B0A-6861-4815-B04C-068C6EA44E85}"/>
    <cellStyle name="Total 5 2 2 5" xfId="39762" xr:uid="{DEDC7B8A-9653-4037-9261-49F44EBD5C5B}"/>
    <cellStyle name="Total 5 2 2 5 2" xfId="39763" xr:uid="{77A5FFC2-C087-48CA-A7EF-4C6638712CCF}"/>
    <cellStyle name="Total 5 2 2 5 3" xfId="39764" xr:uid="{A1337055-7A1E-495D-AB7D-759165F21ECC}"/>
    <cellStyle name="Total 5 2 2 6" xfId="39765" xr:uid="{A3CFA907-0DE9-4102-984D-880C08D91D77}"/>
    <cellStyle name="Total 5 2 2 6 2" xfId="39766" xr:uid="{EDFAEA8B-A90B-4CF3-9E88-3B832D0A0721}"/>
    <cellStyle name="Total 5 2 2 6 3" xfId="39767" xr:uid="{EE2C7588-44A1-49DE-9AC5-143346AFFD27}"/>
    <cellStyle name="Total 5 2 2 7" xfId="39768" xr:uid="{3EF58F1A-B005-44CF-B229-474045BB1A10}"/>
    <cellStyle name="Total 5 2 2 7 2" xfId="39769" xr:uid="{25720EEE-563F-4564-B792-272FD175EA31}"/>
    <cellStyle name="Total 5 2 2 7 3" xfId="39770" xr:uid="{962206FF-7397-4DCE-950A-98954B74CA1F}"/>
    <cellStyle name="Total 5 2 2 8" xfId="39771" xr:uid="{F6537A0B-8599-4B36-9F6D-0C4DD2532BD6}"/>
    <cellStyle name="Total 5 2 2 8 2" xfId="39772" xr:uid="{1A7B0794-A3BE-4ACE-B240-41293F7EA7F7}"/>
    <cellStyle name="Total 5 2 2 8 3" xfId="39773" xr:uid="{78A4248A-588A-40AA-9CDE-0B1272362579}"/>
    <cellStyle name="Total 5 2 2 9" xfId="39774" xr:uid="{490E0E50-5281-4DC9-ABDE-DC5A2897DCDF}"/>
    <cellStyle name="Total 5 2 2 9 2" xfId="39775" xr:uid="{561FCA2B-45AA-4292-85CA-669FB27BF08D}"/>
    <cellStyle name="Total 5 2 2 9 3" xfId="39776" xr:uid="{23054364-D0DA-4F4D-AAEF-010F059EB834}"/>
    <cellStyle name="Total 5 2 3" xfId="39777" xr:uid="{9F2D0FE4-873D-4FC6-97A2-002AAC54514F}"/>
    <cellStyle name="Total 5 2 3 2" xfId="39778" xr:uid="{F2D3FAA7-5658-49E1-9932-A68EF2AD5B4E}"/>
    <cellStyle name="Total 5 2 3 2 2" xfId="39779" xr:uid="{BBCA7285-32FB-41EE-868F-12BF97E9C0DB}"/>
    <cellStyle name="Total 5 2 3 2 3" xfId="39780" xr:uid="{C81D94B3-5D0A-4848-A86B-85EAD8E6FF10}"/>
    <cellStyle name="Total 5 2 3 2 4" xfId="39781" xr:uid="{40E6DB83-9062-4205-A1FD-9A72C07BD78E}"/>
    <cellStyle name="Total 5 2 3 3" xfId="39782" xr:uid="{76EE7DEB-DBFE-4D93-ACC3-DCC7C8160FFA}"/>
    <cellStyle name="Total 5 2 3 3 2" xfId="39783" xr:uid="{28D70C16-CEF1-4421-862E-FCF92407BA19}"/>
    <cellStyle name="Total 5 2 3 4" xfId="39784" xr:uid="{3D46CEAC-474B-48D8-813C-CB44971A6173}"/>
    <cellStyle name="Total 5 2 3 5" xfId="39785" xr:uid="{711862D1-2A26-4D36-8B44-E5191096B6BF}"/>
    <cellStyle name="Total 5 2 4" xfId="39786" xr:uid="{5649D1E0-5718-4687-93CD-0A68B4844E87}"/>
    <cellStyle name="Total 5 2 4 2" xfId="39787" xr:uid="{9CA2E9C2-BAE8-4D9B-A11C-26DB0841B14F}"/>
    <cellStyle name="Total 5 2 4 2 2" xfId="39788" xr:uid="{1E063216-D145-48A5-B472-ED81D63AB7EB}"/>
    <cellStyle name="Total 5 2 4 2 3" xfId="39789" xr:uid="{534F7D4B-EBF5-4B90-84A9-C256D197BC7D}"/>
    <cellStyle name="Total 5 2 4 3" xfId="39790" xr:uid="{15C9E656-538B-4F6F-A706-12F982A0AEF3}"/>
    <cellStyle name="Total 5 2 4 4" xfId="39791" xr:uid="{ABDD6A78-0177-4526-9C6F-02E84C113FC0}"/>
    <cellStyle name="Total 5 2 4 5" xfId="39792" xr:uid="{C1632FEE-8769-462B-A810-CAE376743851}"/>
    <cellStyle name="Total 5 2 5" xfId="39793" xr:uid="{D34ADE7B-7C48-46F2-8C18-B74B1C748D05}"/>
    <cellStyle name="Total 5 2 5 2" xfId="39794" xr:uid="{F0765D20-2D9E-4316-90A4-9EC72184850B}"/>
    <cellStyle name="Total 5 2 5 2 2" xfId="39795" xr:uid="{5E26873B-6620-452B-9A29-2EBF18FD264A}"/>
    <cellStyle name="Total 5 2 5 2 3" xfId="39796" xr:uid="{18B234CD-40EA-4CAA-8B83-F7BCF2178E52}"/>
    <cellStyle name="Total 5 2 5 3" xfId="39797" xr:uid="{A45A5A90-3BC1-4907-9F24-EB082BE615C7}"/>
    <cellStyle name="Total 5 2 5 4" xfId="39798" xr:uid="{70D9E5DA-801D-4842-9645-148305A3AE1F}"/>
    <cellStyle name="Total 5 2 6" xfId="39799" xr:uid="{0E5AD07B-7C89-4EE4-B7E8-AF88146472F0}"/>
    <cellStyle name="Total 5 2 6 2" xfId="39800" xr:uid="{411DC9A4-6E78-49A4-8C08-734E72197574}"/>
    <cellStyle name="Total 5 2 6 3" xfId="39801" xr:uid="{AB49A129-5146-4C79-BF87-67C83AED4547}"/>
    <cellStyle name="Total 5 2 7" xfId="39802" xr:uid="{E2D33592-36E8-4490-8AF0-F2E28A21357D}"/>
    <cellStyle name="Total 5 2 7 2" xfId="39803" xr:uid="{C9A509A0-20A8-4CAB-ACF2-DABD0C6EBCFB}"/>
    <cellStyle name="Total 5 2 7 3" xfId="39804" xr:uid="{EE1A25BE-2C59-4BE7-AD3F-EF9F882E38E6}"/>
    <cellStyle name="Total 5 2 8" xfId="39805" xr:uid="{5B1AFFB5-4A3A-4FC6-A77B-D9693105E97E}"/>
    <cellStyle name="Total 5 2 8 2" xfId="39806" xr:uid="{8756F304-05B9-443D-A999-F7C31C42501B}"/>
    <cellStyle name="Total 5 2 8 3" xfId="39807" xr:uid="{7892B776-8ED5-469D-BE1E-7D1ACE600888}"/>
    <cellStyle name="Total 5 2 9" xfId="39808" xr:uid="{E60479DE-6722-4B98-AFD6-A9244DF3738C}"/>
    <cellStyle name="Total 5 2 9 2" xfId="39809" xr:uid="{6E363145-D75C-45AB-A658-BFDCF6F07B84}"/>
    <cellStyle name="Total 5 2 9 3" xfId="39810" xr:uid="{242548C4-DA73-46D2-8A71-0469293009BE}"/>
    <cellStyle name="Total 5 20" xfId="39811" xr:uid="{C6F6E7D5-F3CC-4FFB-9899-2196F73CB550}"/>
    <cellStyle name="Total 5 20 2" xfId="39812" xr:uid="{BF0B929A-6239-410B-A87C-2AE4EE1DE11C}"/>
    <cellStyle name="Total 5 20 3" xfId="39813" xr:uid="{57F9747F-82C7-4AD2-8018-7796B9C380C5}"/>
    <cellStyle name="Total 5 21" xfId="39814" xr:uid="{3BE46D29-9415-48A6-BB2C-0327CDFDDDA0}"/>
    <cellStyle name="Total 5 21 2" xfId="39815" xr:uid="{F08D0C29-4242-482F-A772-53CBCBF76DEE}"/>
    <cellStyle name="Total 5 22" xfId="39816" xr:uid="{5C15164F-EABD-46D4-BD3C-9E7F44805D69}"/>
    <cellStyle name="Total 5 3" xfId="39817" xr:uid="{B83CC777-4201-4E76-B946-56DD71A193FE}"/>
    <cellStyle name="Total 5 3 10" xfId="39818" xr:uid="{A1A1BAD7-B3C7-40C2-A6C6-D373645879B6}"/>
    <cellStyle name="Total 5 3 10 2" xfId="39819" xr:uid="{07012D28-0CE6-4166-B481-C15D5DAAA5A1}"/>
    <cellStyle name="Total 5 3 10 3" xfId="39820" xr:uid="{26CDDC19-12B7-4C92-A849-A9632BD69034}"/>
    <cellStyle name="Total 5 3 11" xfId="39821" xr:uid="{542DED55-54CD-4428-A9C4-FF7798ED436F}"/>
    <cellStyle name="Total 5 3 11 2" xfId="39822" xr:uid="{E6F61699-C458-4078-9B19-366A62C249FD}"/>
    <cellStyle name="Total 5 3 12" xfId="39823" xr:uid="{CE2B45F2-3F3F-4C1C-9579-FB322CB2FD90}"/>
    <cellStyle name="Total 5 3 2" xfId="39824" xr:uid="{5E849A64-55A1-424A-8020-52F87A325EDE}"/>
    <cellStyle name="Total 5 3 2 10" xfId="39825" xr:uid="{385CE43C-8616-4B2E-B200-1A96170BEAAD}"/>
    <cellStyle name="Total 5 3 2 10 2" xfId="39826" xr:uid="{F514F71D-404E-4C73-A773-F7D5F03B6635}"/>
    <cellStyle name="Total 5 3 2 11" xfId="39827" xr:uid="{FA5688D7-3B65-413E-953D-1A357B0D0F7E}"/>
    <cellStyle name="Total 5 3 2 2" xfId="39828" xr:uid="{6FEEFB7B-DB90-46CB-9E6C-CC9AB0B87C78}"/>
    <cellStyle name="Total 5 3 2 2 2" xfId="39829" xr:uid="{723650E9-B89F-42B4-8793-9D2289649C91}"/>
    <cellStyle name="Total 5 3 2 2 2 2" xfId="39830" xr:uid="{B3966190-2BE5-430F-8C02-D972040503F4}"/>
    <cellStyle name="Total 5 3 2 2 2 3" xfId="39831" xr:uid="{8CC269E7-872B-4581-B4B5-9A40D341CAEC}"/>
    <cellStyle name="Total 5 3 2 2 3" xfId="39832" xr:uid="{C0473A23-B142-48A0-A35B-4173F2AAE00B}"/>
    <cellStyle name="Total 5 3 2 2 3 2" xfId="39833" xr:uid="{E64C2858-6FC3-433A-8358-45BAA43F67D6}"/>
    <cellStyle name="Total 5 3 2 2 4" xfId="39834" xr:uid="{9D637F23-5D6C-4981-AFF7-AEB0D147AB0E}"/>
    <cellStyle name="Total 5 3 2 2 5" xfId="39835" xr:uid="{19A319D1-CE6B-4533-BAF7-B90D866BE65C}"/>
    <cellStyle name="Total 5 3 2 3" xfId="39836" xr:uid="{8ACD51B1-B4E2-4FB4-9B6E-AAB0D31A8233}"/>
    <cellStyle name="Total 5 3 2 3 2" xfId="39837" xr:uid="{B1DBF633-2134-46CD-B9A2-33C30C048DAE}"/>
    <cellStyle name="Total 5 3 2 3 3" xfId="39838" xr:uid="{88525F95-1067-417C-9190-7286A5AA641C}"/>
    <cellStyle name="Total 5 3 2 4" xfId="39839" xr:uid="{1FB7822E-67B6-4FFE-8679-1D2AE8C424C0}"/>
    <cellStyle name="Total 5 3 2 4 2" xfId="39840" xr:uid="{5DAC592B-ACDA-4F87-80B1-7D1D65A9BE17}"/>
    <cellStyle name="Total 5 3 2 4 3" xfId="39841" xr:uid="{A8EC37B3-159F-4E84-A0E6-86E984436357}"/>
    <cellStyle name="Total 5 3 2 5" xfId="39842" xr:uid="{B2AA8C74-B40D-461D-88DD-53529175D414}"/>
    <cellStyle name="Total 5 3 2 5 2" xfId="39843" xr:uid="{67C2FD55-E36E-4731-8161-64D9ED3A6C06}"/>
    <cellStyle name="Total 5 3 2 5 3" xfId="39844" xr:uid="{FF3205C1-7F1F-4C8D-8641-37A166140DD9}"/>
    <cellStyle name="Total 5 3 2 6" xfId="39845" xr:uid="{408B8F57-E270-415D-B5E1-85FAEB05AEDE}"/>
    <cellStyle name="Total 5 3 2 6 2" xfId="39846" xr:uid="{42799162-932C-456D-96E2-8D314EFFDDB1}"/>
    <cellStyle name="Total 5 3 2 6 3" xfId="39847" xr:uid="{2C47617C-E050-40A8-8329-7BF316554675}"/>
    <cellStyle name="Total 5 3 2 7" xfId="39848" xr:uid="{E47720C6-8876-4CBD-BF8B-A3BA90F3385B}"/>
    <cellStyle name="Total 5 3 2 7 2" xfId="39849" xr:uid="{D8514D6D-852F-40EE-ADB9-229409E3AC0C}"/>
    <cellStyle name="Total 5 3 2 7 3" xfId="39850" xr:uid="{69830355-D4FD-4BD4-8F3E-C33C74901C9A}"/>
    <cellStyle name="Total 5 3 2 8" xfId="39851" xr:uid="{A80757DF-4B67-47D3-8914-ED49F1D5F5E1}"/>
    <cellStyle name="Total 5 3 2 8 2" xfId="39852" xr:uid="{AE8C06F3-D864-46B9-A674-9D1660700B91}"/>
    <cellStyle name="Total 5 3 2 8 3" xfId="39853" xr:uid="{133DB5BF-0809-440F-A689-4D0D56AAA897}"/>
    <cellStyle name="Total 5 3 2 9" xfId="39854" xr:uid="{87090730-A788-4CB1-BB66-7B73C7F69943}"/>
    <cellStyle name="Total 5 3 2 9 2" xfId="39855" xr:uid="{79BA1F84-8B62-44E8-9B51-8F75C416B580}"/>
    <cellStyle name="Total 5 3 2 9 3" xfId="39856" xr:uid="{C5C59562-1043-4567-B722-BF3AE0C7BAD4}"/>
    <cellStyle name="Total 5 3 3" xfId="39857" xr:uid="{591BE71E-66CD-4524-AD6A-EE02EC10901E}"/>
    <cellStyle name="Total 5 3 3 2" xfId="39858" xr:uid="{E34A9CD2-6DA3-4F44-920C-57A16429C934}"/>
    <cellStyle name="Total 5 3 3 2 2" xfId="39859" xr:uid="{92DCEECE-681E-4AD1-B343-02BFF29FECD7}"/>
    <cellStyle name="Total 5 3 3 2 3" xfId="39860" xr:uid="{B800D447-9BC7-47A8-BB92-296E96A2E58D}"/>
    <cellStyle name="Total 5 3 3 2 4" xfId="39861" xr:uid="{3D18D140-B864-457C-960A-90F429D10340}"/>
    <cellStyle name="Total 5 3 3 3" xfId="39862" xr:uid="{1D8A9666-6BDD-47E6-96D7-79E67627E576}"/>
    <cellStyle name="Total 5 3 3 3 2" xfId="39863" xr:uid="{3F39677F-2AB1-4BB1-A12B-6AC3E7A96BF7}"/>
    <cellStyle name="Total 5 3 3 4" xfId="39864" xr:uid="{13CFE3BE-2656-4858-937E-8E8BF4278BAC}"/>
    <cellStyle name="Total 5 3 3 5" xfId="39865" xr:uid="{CBC2276A-2C45-4396-9B47-CF8A02951F9E}"/>
    <cellStyle name="Total 5 3 4" xfId="39866" xr:uid="{0F23B695-B85B-4814-A980-7DC64A88F434}"/>
    <cellStyle name="Total 5 3 4 2" xfId="39867" xr:uid="{58B481C9-44AC-468F-BF31-C1AEDF312DA4}"/>
    <cellStyle name="Total 5 3 4 2 2" xfId="39868" xr:uid="{1171B56D-B79B-4068-9BB8-203F654F4F1A}"/>
    <cellStyle name="Total 5 3 4 2 3" xfId="39869" xr:uid="{2BEA842A-E59B-41A6-AB7F-5E0F5E2F96D8}"/>
    <cellStyle name="Total 5 3 4 3" xfId="39870" xr:uid="{014530AE-AF8F-413C-BC0C-3C1AEFDD497A}"/>
    <cellStyle name="Total 5 3 4 4" xfId="39871" xr:uid="{9C8DE876-7F9F-420A-834E-EAA0B3B73856}"/>
    <cellStyle name="Total 5 3 4 5" xfId="39872" xr:uid="{1F5829C7-9EB4-43F2-BB5F-98B7816B7CFB}"/>
    <cellStyle name="Total 5 3 5" xfId="39873" xr:uid="{136AC218-65A5-43AA-A8CA-859AAA3156DA}"/>
    <cellStyle name="Total 5 3 5 2" xfId="39874" xr:uid="{BC050440-5650-4063-8BB0-C79D6B039922}"/>
    <cellStyle name="Total 5 3 5 2 2" xfId="39875" xr:uid="{04578902-E598-46B7-8B50-F3E9137A443B}"/>
    <cellStyle name="Total 5 3 5 2 3" xfId="39876" xr:uid="{2DF0FAD5-D832-4381-B6D8-2073656F80C3}"/>
    <cellStyle name="Total 5 3 5 3" xfId="39877" xr:uid="{61D6BB4E-600D-4E41-8D81-A5D872A7D32D}"/>
    <cellStyle name="Total 5 3 5 4" xfId="39878" xr:uid="{6070C60E-A446-40B1-9B43-96442AB5C6BA}"/>
    <cellStyle name="Total 5 3 6" xfId="39879" xr:uid="{94437CDC-02CD-49D3-ACDB-F4A3A27BF233}"/>
    <cellStyle name="Total 5 3 6 2" xfId="39880" xr:uid="{1E4BFB40-6B1A-47A6-8B53-3FEBAE0FA862}"/>
    <cellStyle name="Total 5 3 6 3" xfId="39881" xr:uid="{1A5AE70E-E8FE-45D0-A328-0CA4EAEE02F6}"/>
    <cellStyle name="Total 5 3 7" xfId="39882" xr:uid="{AC34A649-9016-4834-B419-00C63A20CEF9}"/>
    <cellStyle name="Total 5 3 7 2" xfId="39883" xr:uid="{6AD2D280-3D8A-48D3-A219-72FAB6FC34A4}"/>
    <cellStyle name="Total 5 3 7 3" xfId="39884" xr:uid="{E0E06257-FDB0-4663-A422-452075145F8E}"/>
    <cellStyle name="Total 5 3 8" xfId="39885" xr:uid="{71F7F76F-4922-49FF-8CA3-6C39BF9AA194}"/>
    <cellStyle name="Total 5 3 8 2" xfId="39886" xr:uid="{02B1A795-391B-4C3C-A3F0-85CC1ED0EA0F}"/>
    <cellStyle name="Total 5 3 8 3" xfId="39887" xr:uid="{A6A64393-CA82-47B7-8044-21AE12389FFB}"/>
    <cellStyle name="Total 5 3 9" xfId="39888" xr:uid="{8CD82679-1D7B-42BC-A195-0C022BAE7477}"/>
    <cellStyle name="Total 5 3 9 2" xfId="39889" xr:uid="{9F79AADF-8788-4F64-8463-232B5153F515}"/>
    <cellStyle name="Total 5 3 9 3" xfId="39890" xr:uid="{632A314E-3B54-47F5-9AE4-9F1507F7A789}"/>
    <cellStyle name="Total 5 4" xfId="39891" xr:uid="{58CAC9D6-6A50-4DF3-B580-49F7ACE167B9}"/>
    <cellStyle name="Total 5 4 10" xfId="39892" xr:uid="{1F288D78-60DF-4444-AB47-A92FE194AE35}"/>
    <cellStyle name="Total 5 4 10 2" xfId="39893" xr:uid="{A8382DF9-D3E1-407B-A68D-E2D202306D21}"/>
    <cellStyle name="Total 5 4 10 3" xfId="39894" xr:uid="{3A106581-04BD-44C3-B83B-55B1BB6F22C9}"/>
    <cellStyle name="Total 5 4 11" xfId="39895" xr:uid="{2AE6E3C6-23E5-46C4-9DF5-A5DAD5313597}"/>
    <cellStyle name="Total 5 4 11 2" xfId="39896" xr:uid="{7FB7FEC3-C8A6-4E73-984E-432BB5A88C49}"/>
    <cellStyle name="Total 5 4 12" xfId="39897" xr:uid="{CA5A0EAE-60C5-4FF6-A632-25AF2B1552CB}"/>
    <cellStyle name="Total 5 4 2" xfId="39898" xr:uid="{5600F663-5391-41D5-B8F9-455D3F37FF12}"/>
    <cellStyle name="Total 5 4 2 10" xfId="39899" xr:uid="{B9E4EDD3-CF9A-4AD3-9EE7-0D8A2C565895}"/>
    <cellStyle name="Total 5 4 2 10 2" xfId="39900" xr:uid="{433DB863-2DF7-4BB0-8E0F-DCF59963C1E3}"/>
    <cellStyle name="Total 5 4 2 11" xfId="39901" xr:uid="{090D2522-9500-4977-A587-223AE70FEF6E}"/>
    <cellStyle name="Total 5 4 2 2" xfId="39902" xr:uid="{9E144497-0763-41DF-9F20-976DABA568EB}"/>
    <cellStyle name="Total 5 4 2 2 2" xfId="39903" xr:uid="{89AF83BF-4E01-4807-BFBF-97B4C5F21B6B}"/>
    <cellStyle name="Total 5 4 2 2 2 2" xfId="39904" xr:uid="{B708AA50-80EC-4A8A-8627-287FDD993D47}"/>
    <cellStyle name="Total 5 4 2 2 2 3" xfId="39905" xr:uid="{836C39A3-4A11-4647-9E57-6B0172996C89}"/>
    <cellStyle name="Total 5 4 2 2 3" xfId="39906" xr:uid="{23D07410-5A6C-4CF6-AAA5-20A403FBCBA5}"/>
    <cellStyle name="Total 5 4 2 2 3 2" xfId="39907" xr:uid="{E2109477-4208-4479-B432-202299BE86AE}"/>
    <cellStyle name="Total 5 4 2 2 4" xfId="39908" xr:uid="{D42831DE-657B-41EC-AA1D-E29F8933C85C}"/>
    <cellStyle name="Total 5 4 2 2 5" xfId="39909" xr:uid="{536CECAB-4974-4FBB-BFD8-357E0891DF32}"/>
    <cellStyle name="Total 5 4 2 3" xfId="39910" xr:uid="{90FE56BC-523C-4C22-9ADE-355A638002A7}"/>
    <cellStyle name="Total 5 4 2 3 2" xfId="39911" xr:uid="{EABF17A9-2DB4-4E3D-BB6D-A60E96BBFA6A}"/>
    <cellStyle name="Total 5 4 2 3 3" xfId="39912" xr:uid="{73A04588-F1D3-4DD2-9AFC-122BE8EA505E}"/>
    <cellStyle name="Total 5 4 2 4" xfId="39913" xr:uid="{2F4FF0A0-C076-4C32-92C3-5E7A9EC0314B}"/>
    <cellStyle name="Total 5 4 2 4 2" xfId="39914" xr:uid="{1A7B657E-C709-477F-B33C-759AB16D52BB}"/>
    <cellStyle name="Total 5 4 2 4 3" xfId="39915" xr:uid="{3E486508-F6CE-4FA5-8C0F-895054250639}"/>
    <cellStyle name="Total 5 4 2 5" xfId="39916" xr:uid="{7CA6DC1A-A7C7-4810-B698-1778C3324D92}"/>
    <cellStyle name="Total 5 4 2 5 2" xfId="39917" xr:uid="{2A71D65A-7765-4640-A720-4EB47A1CB241}"/>
    <cellStyle name="Total 5 4 2 5 3" xfId="39918" xr:uid="{4FDBD066-D468-4B35-97B6-F3FA7CA4E0C3}"/>
    <cellStyle name="Total 5 4 2 6" xfId="39919" xr:uid="{6054F2D2-5309-440F-9A8E-CE76E39E0794}"/>
    <cellStyle name="Total 5 4 2 6 2" xfId="39920" xr:uid="{C16DAAA6-91B7-4AEA-857E-28C21FBDA750}"/>
    <cellStyle name="Total 5 4 2 6 3" xfId="39921" xr:uid="{197E656C-DA2E-49E8-BB69-65BCE4FB7EAA}"/>
    <cellStyle name="Total 5 4 2 7" xfId="39922" xr:uid="{E9F0E08F-CA53-4A92-8598-21F252CDADF5}"/>
    <cellStyle name="Total 5 4 2 7 2" xfId="39923" xr:uid="{F8ACF9D4-70AB-478C-BD97-951A75743DE9}"/>
    <cellStyle name="Total 5 4 2 7 3" xfId="39924" xr:uid="{08AE3284-AA0B-48FC-AC78-6FDAA1994553}"/>
    <cellStyle name="Total 5 4 2 8" xfId="39925" xr:uid="{3D7CE07A-D89B-4685-9225-9567CAC2353A}"/>
    <cellStyle name="Total 5 4 2 8 2" xfId="39926" xr:uid="{6CE24416-FCC2-4122-B2EC-285C77F7C503}"/>
    <cellStyle name="Total 5 4 2 8 3" xfId="39927" xr:uid="{F0FF942C-E5AC-41CF-971A-C7062C00C44C}"/>
    <cellStyle name="Total 5 4 2 9" xfId="39928" xr:uid="{5B01C633-1B91-4ECA-8CB8-D025AFA5FF3C}"/>
    <cellStyle name="Total 5 4 2 9 2" xfId="39929" xr:uid="{63BD422C-A108-4EE7-B97F-C84243B561C5}"/>
    <cellStyle name="Total 5 4 2 9 3" xfId="39930" xr:uid="{0008ED9F-6EBD-415E-8AF3-96DD01434A7D}"/>
    <cellStyle name="Total 5 4 3" xfId="39931" xr:uid="{E4B9F927-6790-4222-B5F4-63F9C5CF0A19}"/>
    <cellStyle name="Total 5 4 3 2" xfId="39932" xr:uid="{D160FC49-AADF-4E7D-B3E1-BDC08867B21C}"/>
    <cellStyle name="Total 5 4 3 2 2" xfId="39933" xr:uid="{A59794CF-D913-49A6-A899-ADF9F2D87B09}"/>
    <cellStyle name="Total 5 4 3 2 3" xfId="39934" xr:uid="{36DA3066-5149-4139-885D-65C08DACBC38}"/>
    <cellStyle name="Total 5 4 3 2 4" xfId="39935" xr:uid="{C4A29430-4ACB-4757-88EB-7DE8C2B8B00A}"/>
    <cellStyle name="Total 5 4 3 3" xfId="39936" xr:uid="{2403879F-8F4B-41F7-80BD-11F774AB06BF}"/>
    <cellStyle name="Total 5 4 3 3 2" xfId="39937" xr:uid="{316A43A4-04C5-4C95-B8D1-F5C1236006F1}"/>
    <cellStyle name="Total 5 4 3 4" xfId="39938" xr:uid="{CA1E7DBE-6BCF-4045-A138-B2EED5263108}"/>
    <cellStyle name="Total 5 4 3 5" xfId="39939" xr:uid="{9E00341B-357B-4A6B-81B3-64DAC0831388}"/>
    <cellStyle name="Total 5 4 4" xfId="39940" xr:uid="{2A5606AF-9FA1-4568-9CFF-169E64B5D723}"/>
    <cellStyle name="Total 5 4 4 2" xfId="39941" xr:uid="{348443CF-E10C-44E0-9AB0-CD24296EC87B}"/>
    <cellStyle name="Total 5 4 4 2 2" xfId="39942" xr:uid="{39025711-EDCF-4FC4-92A3-2A60E518DAD4}"/>
    <cellStyle name="Total 5 4 4 2 3" xfId="39943" xr:uid="{1BC7DA19-F918-48FB-8809-E48F758DFC8B}"/>
    <cellStyle name="Total 5 4 4 3" xfId="39944" xr:uid="{B818DB7F-B18C-469B-9C12-467052116A3D}"/>
    <cellStyle name="Total 5 4 4 4" xfId="39945" xr:uid="{BD13BDC9-52D0-4E05-AF39-530D990B08C5}"/>
    <cellStyle name="Total 5 4 4 5" xfId="39946" xr:uid="{593E67CE-B151-4A12-B78A-882BD2751009}"/>
    <cellStyle name="Total 5 4 5" xfId="39947" xr:uid="{0DE6B5A4-2188-4009-B5CD-8DBE3899F371}"/>
    <cellStyle name="Total 5 4 5 2" xfId="39948" xr:uid="{ED3B57D2-1563-4F2B-BD72-82DE45616F20}"/>
    <cellStyle name="Total 5 4 5 2 2" xfId="39949" xr:uid="{A55D5509-2644-49C9-B59A-0ACFBF206D24}"/>
    <cellStyle name="Total 5 4 5 2 3" xfId="39950" xr:uid="{BAB9869D-1670-4AEA-9C91-49D64BAABA1C}"/>
    <cellStyle name="Total 5 4 5 3" xfId="39951" xr:uid="{1AA6A7D0-B10A-4280-953D-364535FA47D0}"/>
    <cellStyle name="Total 5 4 5 4" xfId="39952" xr:uid="{7D31E21C-9359-48E4-9E26-8BA6BAB68C50}"/>
    <cellStyle name="Total 5 4 6" xfId="39953" xr:uid="{E08EC28F-6320-4FD2-807F-19B53480B2C0}"/>
    <cellStyle name="Total 5 4 6 2" xfId="39954" xr:uid="{5A8BE968-68AA-40FE-B714-96E9E9EC3C89}"/>
    <cellStyle name="Total 5 4 6 3" xfId="39955" xr:uid="{BAEC810E-33A3-4AA8-9D70-C667B2FAB3DA}"/>
    <cellStyle name="Total 5 4 7" xfId="39956" xr:uid="{BBF77A86-FD5C-49FD-AACB-804E1FB6A223}"/>
    <cellStyle name="Total 5 4 7 2" xfId="39957" xr:uid="{50A11321-5110-4EBB-87A4-9C9C6B5A2EEC}"/>
    <cellStyle name="Total 5 4 7 3" xfId="39958" xr:uid="{631275CC-4A2D-4F73-8059-1E3EFEBBCB9E}"/>
    <cellStyle name="Total 5 4 8" xfId="39959" xr:uid="{3F510BC8-EE0E-45C7-88CC-CD18AF212F38}"/>
    <cellStyle name="Total 5 4 8 2" xfId="39960" xr:uid="{4441E284-28A4-49C7-88B5-5F6629CB72A0}"/>
    <cellStyle name="Total 5 4 8 3" xfId="39961" xr:uid="{42785A70-86DD-4528-AD54-F2552114D69B}"/>
    <cellStyle name="Total 5 4 9" xfId="39962" xr:uid="{03B341BF-E53C-46D7-B77A-BB4ACBD9E744}"/>
    <cellStyle name="Total 5 4 9 2" xfId="39963" xr:uid="{C44F6BAF-B2C2-44A0-B68B-59ADD0791FAE}"/>
    <cellStyle name="Total 5 4 9 3" xfId="39964" xr:uid="{3A071FF9-F44E-4D83-81FB-C5FC5EC3FCF6}"/>
    <cellStyle name="Total 5 5" xfId="39965" xr:uid="{2AA8DE84-25C6-4B99-BCBB-3F6F3D9314E2}"/>
    <cellStyle name="Total 5 5 10" xfId="39966" xr:uid="{41455F8E-6CC1-4F40-8B78-74B5A9E7F180}"/>
    <cellStyle name="Total 5 5 10 2" xfId="39967" xr:uid="{E8906380-3F6D-4C9E-903B-3260E14D1E32}"/>
    <cellStyle name="Total 5 5 10 3" xfId="39968" xr:uid="{3566B63D-6F0D-4A79-983D-7A0F9D0398C6}"/>
    <cellStyle name="Total 5 5 11" xfId="39969" xr:uid="{7EDED8E3-7AC1-4912-9BB2-E4E8DBE404DD}"/>
    <cellStyle name="Total 5 5 11 2" xfId="39970" xr:uid="{C75672A4-0373-43A6-B1D6-164B2D992D1C}"/>
    <cellStyle name="Total 5 5 12" xfId="39971" xr:uid="{399D56C4-EC7E-4DEA-8AAF-22905756BC51}"/>
    <cellStyle name="Total 5 5 2" xfId="39972" xr:uid="{76B22143-C7E1-46DC-B987-5E067916BDBA}"/>
    <cellStyle name="Total 5 5 2 10" xfId="39973" xr:uid="{EF386B86-F3B5-4266-A03A-188331A8C1A6}"/>
    <cellStyle name="Total 5 5 2 10 2" xfId="39974" xr:uid="{5BFBB7D2-CE9D-4032-98BA-BDD9F3DE8398}"/>
    <cellStyle name="Total 5 5 2 11" xfId="39975" xr:uid="{0E286D49-7F3A-4BD7-9F74-6888D1F523E3}"/>
    <cellStyle name="Total 5 5 2 2" xfId="39976" xr:uid="{0A038301-1A23-4036-91C9-583434CB932C}"/>
    <cellStyle name="Total 5 5 2 2 2" xfId="39977" xr:uid="{93428F19-B4F4-4207-9CFA-D50085F0B016}"/>
    <cellStyle name="Total 5 5 2 2 2 2" xfId="39978" xr:uid="{F6AFADB7-8C61-41F7-99E1-DF4FCDF6FD56}"/>
    <cellStyle name="Total 5 5 2 2 2 3" xfId="39979" xr:uid="{603C8EE1-C9E3-4D25-8B6E-F8C98EBE4EB5}"/>
    <cellStyle name="Total 5 5 2 2 3" xfId="39980" xr:uid="{F6332345-7FE4-4E85-A000-E597E658B5D4}"/>
    <cellStyle name="Total 5 5 2 2 3 2" xfId="39981" xr:uid="{A23DB9FA-76BD-4AE4-B176-6A143CAA82BC}"/>
    <cellStyle name="Total 5 5 2 2 4" xfId="39982" xr:uid="{A9985EC2-DED5-4F59-BF27-138801B79763}"/>
    <cellStyle name="Total 5 5 2 2 5" xfId="39983" xr:uid="{40A15018-1219-470F-A895-84C2F6ACA104}"/>
    <cellStyle name="Total 5 5 2 3" xfId="39984" xr:uid="{41440326-4464-41CA-97C2-C2C9093BBA7B}"/>
    <cellStyle name="Total 5 5 2 3 2" xfId="39985" xr:uid="{F838CEC7-8CC7-4FD0-B571-1E68B68D95C8}"/>
    <cellStyle name="Total 5 5 2 3 3" xfId="39986" xr:uid="{6FAEA4DC-CAAE-4B45-B9E8-B6988B5B0FD9}"/>
    <cellStyle name="Total 5 5 2 4" xfId="39987" xr:uid="{B4445A79-82A5-4A77-ABC7-1327B6087B3A}"/>
    <cellStyle name="Total 5 5 2 4 2" xfId="39988" xr:uid="{24B06779-1CD9-4CFD-AF8E-79EC442360BC}"/>
    <cellStyle name="Total 5 5 2 4 3" xfId="39989" xr:uid="{431960B3-FB7A-4D0F-B2EB-606E8B76CABE}"/>
    <cellStyle name="Total 5 5 2 5" xfId="39990" xr:uid="{9CB2A50A-F26A-4B5C-89BB-F69A77DA4306}"/>
    <cellStyle name="Total 5 5 2 5 2" xfId="39991" xr:uid="{AD491D25-F659-40DA-B1C1-F3455D3AB4B5}"/>
    <cellStyle name="Total 5 5 2 5 3" xfId="39992" xr:uid="{7D04D30A-1DCC-468F-AE91-5A4E6429D12C}"/>
    <cellStyle name="Total 5 5 2 6" xfId="39993" xr:uid="{96E30EE6-9DA9-4F7D-BFDE-06F1C3131E60}"/>
    <cellStyle name="Total 5 5 2 6 2" xfId="39994" xr:uid="{D548C523-C5E9-4068-AC40-6168CDBEC278}"/>
    <cellStyle name="Total 5 5 2 6 3" xfId="39995" xr:uid="{E3D81215-C6CE-4443-B6AA-C89036B568CC}"/>
    <cellStyle name="Total 5 5 2 7" xfId="39996" xr:uid="{9EB7E052-BE55-4F4E-9D33-65D029122F7F}"/>
    <cellStyle name="Total 5 5 2 7 2" xfId="39997" xr:uid="{A06F2293-26B6-4099-9160-17BC936DCFDC}"/>
    <cellStyle name="Total 5 5 2 7 3" xfId="39998" xr:uid="{722DAA03-7A6E-49B8-A8F0-E482078D574B}"/>
    <cellStyle name="Total 5 5 2 8" xfId="39999" xr:uid="{20070C93-92B2-4484-8A87-36B7EAC06329}"/>
    <cellStyle name="Total 5 5 2 8 2" xfId="40000" xr:uid="{8E7BEAA4-F790-49DE-B9D1-E0C9844FC9A0}"/>
    <cellStyle name="Total 5 5 2 8 3" xfId="40001" xr:uid="{7024A73A-03BE-4B8B-9DBF-321451038868}"/>
    <cellStyle name="Total 5 5 2 9" xfId="40002" xr:uid="{07A9DC3D-A125-4874-A3DC-8A791A535D81}"/>
    <cellStyle name="Total 5 5 2 9 2" xfId="40003" xr:uid="{9968907F-0DA3-4CB7-B3A5-D099FF186119}"/>
    <cellStyle name="Total 5 5 2 9 3" xfId="40004" xr:uid="{3D143859-5AAB-4087-9020-54BFCED4769B}"/>
    <cellStyle name="Total 5 5 3" xfId="40005" xr:uid="{D418F00C-616A-4D2D-8A7A-F99959DF2C01}"/>
    <cellStyle name="Total 5 5 3 2" xfId="40006" xr:uid="{1A148A45-65B5-4556-8850-766D72F56763}"/>
    <cellStyle name="Total 5 5 3 2 2" xfId="40007" xr:uid="{E112D6D8-4949-4C3D-8874-7972E57B6402}"/>
    <cellStyle name="Total 5 5 3 2 3" xfId="40008" xr:uid="{E47DC192-1E7F-4EA5-ACAD-8CFF625DC046}"/>
    <cellStyle name="Total 5 5 3 2 4" xfId="40009" xr:uid="{6D3901CB-63ED-447F-BC70-C1839670A0CD}"/>
    <cellStyle name="Total 5 5 3 3" xfId="40010" xr:uid="{F27D50F3-C42D-4EBF-8D02-EE86C199BC19}"/>
    <cellStyle name="Total 5 5 3 3 2" xfId="40011" xr:uid="{DB1FF234-A38E-431F-8EDE-CAF0214C3E2B}"/>
    <cellStyle name="Total 5 5 3 4" xfId="40012" xr:uid="{89ADA623-18B9-4EAC-B246-2397951B6184}"/>
    <cellStyle name="Total 5 5 3 5" xfId="40013" xr:uid="{2A096981-DB4E-43BD-888A-9291337EACFD}"/>
    <cellStyle name="Total 5 5 4" xfId="40014" xr:uid="{B53750D6-E6B7-4CD8-AAA9-508D32BDFE88}"/>
    <cellStyle name="Total 5 5 4 2" xfId="40015" xr:uid="{DE97F268-2AA7-4197-9418-27D1249BEC04}"/>
    <cellStyle name="Total 5 5 4 2 2" xfId="40016" xr:uid="{52C1FE24-D87F-4779-B66A-126ADC1C576A}"/>
    <cellStyle name="Total 5 5 4 2 3" xfId="40017" xr:uid="{C7B0DAE6-08CC-4240-BC50-9B679319E4B6}"/>
    <cellStyle name="Total 5 5 4 3" xfId="40018" xr:uid="{C7CCDD3D-F202-492D-A65B-8F456DA91302}"/>
    <cellStyle name="Total 5 5 4 4" xfId="40019" xr:uid="{F2E87862-4FE4-46A0-AA23-904C41EEB630}"/>
    <cellStyle name="Total 5 5 4 5" xfId="40020" xr:uid="{56E2821A-D513-4C19-8342-020E89E4A119}"/>
    <cellStyle name="Total 5 5 5" xfId="40021" xr:uid="{0B3B9B4D-BB62-4E95-8B35-E70A189E82D1}"/>
    <cellStyle name="Total 5 5 5 2" xfId="40022" xr:uid="{DAFC8EFC-DCC3-46DC-A699-DF76C5179D26}"/>
    <cellStyle name="Total 5 5 5 2 2" xfId="40023" xr:uid="{566C3A7D-93F5-4CDB-A877-D7537E0ABF92}"/>
    <cellStyle name="Total 5 5 5 2 3" xfId="40024" xr:uid="{A2DF4761-DA9E-4690-9BC7-7001D1F5BF0C}"/>
    <cellStyle name="Total 5 5 5 3" xfId="40025" xr:uid="{72282EC2-92DB-475A-81A0-6C9409033830}"/>
    <cellStyle name="Total 5 5 5 4" xfId="40026" xr:uid="{FBCC3670-C9E1-4CBE-B243-3B5DC166969B}"/>
    <cellStyle name="Total 5 5 6" xfId="40027" xr:uid="{DCD9F22B-814A-40D1-AFDB-2D7E2AC36ECE}"/>
    <cellStyle name="Total 5 5 6 2" xfId="40028" xr:uid="{CB1B54C5-46BA-4BC2-AEAB-CB905FCA8687}"/>
    <cellStyle name="Total 5 5 6 3" xfId="40029" xr:uid="{9F9081E7-6BC5-4BE3-B795-9330E7EAF4FC}"/>
    <cellStyle name="Total 5 5 7" xfId="40030" xr:uid="{80CC3F9C-B477-4B17-9D69-6168E989ABC4}"/>
    <cellStyle name="Total 5 5 7 2" xfId="40031" xr:uid="{62C5C95A-D2DA-4142-A278-9629A2BE07C0}"/>
    <cellStyle name="Total 5 5 7 3" xfId="40032" xr:uid="{768645F5-F104-455A-B556-4C7DDAA4CDFA}"/>
    <cellStyle name="Total 5 5 8" xfId="40033" xr:uid="{23B72063-BB70-4D94-82A3-A71D794AD52C}"/>
    <cellStyle name="Total 5 5 8 2" xfId="40034" xr:uid="{736BD6A3-057B-435B-AEF5-26A23CB16C6E}"/>
    <cellStyle name="Total 5 5 8 3" xfId="40035" xr:uid="{9102B941-D6A0-4C32-983C-D106D8AB26CE}"/>
    <cellStyle name="Total 5 5 9" xfId="40036" xr:uid="{81BDDA27-073A-45D1-AD56-A387CA470330}"/>
    <cellStyle name="Total 5 5 9 2" xfId="40037" xr:uid="{260A1A44-F160-45F3-8C90-3FC885D3ECD7}"/>
    <cellStyle name="Total 5 5 9 3" xfId="40038" xr:uid="{8D775E10-4100-4B08-9146-685D03D4D6B0}"/>
    <cellStyle name="Total 5 6" xfId="40039" xr:uid="{047547F8-4A58-40B1-B808-38DE675B74A2}"/>
    <cellStyle name="Total 5 6 10" xfId="40040" xr:uid="{D687A293-534C-44F8-BB93-832A8445F6C9}"/>
    <cellStyle name="Total 5 6 10 2" xfId="40041" xr:uid="{24ADA4DB-2C2A-493F-90D9-7F87E874A454}"/>
    <cellStyle name="Total 5 6 10 3" xfId="40042" xr:uid="{D4AD4D90-DFCB-4AA5-B3F7-7CA786635705}"/>
    <cellStyle name="Total 5 6 11" xfId="40043" xr:uid="{CA091086-1713-4179-B58C-CE9B1CB806A1}"/>
    <cellStyle name="Total 5 6 11 2" xfId="40044" xr:uid="{90DEA274-8386-445A-A065-28DFB3E377DD}"/>
    <cellStyle name="Total 5 6 12" xfId="40045" xr:uid="{4121FA56-2FD0-450A-A608-0B6C7F30371B}"/>
    <cellStyle name="Total 5 6 2" xfId="40046" xr:uid="{ABE89FEA-97ED-4CBA-AF54-756E6E2269B6}"/>
    <cellStyle name="Total 5 6 2 10" xfId="40047" xr:uid="{863CF005-B703-4E5C-B5F7-EF0BA28BD88D}"/>
    <cellStyle name="Total 5 6 2 10 2" xfId="40048" xr:uid="{8AF7A7FB-F9BC-4700-BF62-A0C0F2683985}"/>
    <cellStyle name="Total 5 6 2 11" xfId="40049" xr:uid="{F7730B90-E361-4D24-9A4E-66CF90FEB323}"/>
    <cellStyle name="Total 5 6 2 2" xfId="40050" xr:uid="{4C1A3FD3-1DEB-4A47-84EB-5E3B1D3B62F3}"/>
    <cellStyle name="Total 5 6 2 2 2" xfId="40051" xr:uid="{8C16A1BA-C18D-4F27-8F5D-CF2E6C8E9FB3}"/>
    <cellStyle name="Total 5 6 2 2 2 2" xfId="40052" xr:uid="{FEFC186E-CA54-4162-A1DD-D038CA925D32}"/>
    <cellStyle name="Total 5 6 2 2 2 3" xfId="40053" xr:uid="{883E90C6-8EE9-401D-8B20-B588517AE4B3}"/>
    <cellStyle name="Total 5 6 2 2 3" xfId="40054" xr:uid="{9F3AABDB-7800-4774-8E6D-DEC7C3E08BF8}"/>
    <cellStyle name="Total 5 6 2 2 3 2" xfId="40055" xr:uid="{09AFA810-B61A-442A-8A89-2D8E9E9C059B}"/>
    <cellStyle name="Total 5 6 2 2 4" xfId="40056" xr:uid="{8B1B0924-4205-466E-864C-D893B1593010}"/>
    <cellStyle name="Total 5 6 2 2 5" xfId="40057" xr:uid="{6CFD4390-EFF4-4787-BD53-20B5AC34F024}"/>
    <cellStyle name="Total 5 6 2 3" xfId="40058" xr:uid="{3EC81B62-9ABC-4D48-AD9D-902C64A0BFC0}"/>
    <cellStyle name="Total 5 6 2 3 2" xfId="40059" xr:uid="{44CE959E-A45B-4114-81A6-73F011954C7F}"/>
    <cellStyle name="Total 5 6 2 3 3" xfId="40060" xr:uid="{6259C23E-FA5A-4E6C-8C75-AA53FD94B479}"/>
    <cellStyle name="Total 5 6 2 4" xfId="40061" xr:uid="{140F433F-4C49-4A84-89ED-0FDAD4AB6DFC}"/>
    <cellStyle name="Total 5 6 2 4 2" xfId="40062" xr:uid="{0291DCB6-4E00-40A6-BA80-6114B0794CD8}"/>
    <cellStyle name="Total 5 6 2 4 3" xfId="40063" xr:uid="{E23B5A83-2B8D-43A9-9BDE-49D0AD7A115E}"/>
    <cellStyle name="Total 5 6 2 5" xfId="40064" xr:uid="{5798F8A4-4C70-434B-ABB9-06974ECDFE77}"/>
    <cellStyle name="Total 5 6 2 5 2" xfId="40065" xr:uid="{2FE0ED5E-59C5-4A71-916E-24EDBBAD10C3}"/>
    <cellStyle name="Total 5 6 2 5 3" xfId="40066" xr:uid="{95BBCE46-A5C7-41C5-A2A9-E487230F4388}"/>
    <cellStyle name="Total 5 6 2 6" xfId="40067" xr:uid="{4BB0181C-5C91-4A06-94A2-50C3E2A7D692}"/>
    <cellStyle name="Total 5 6 2 6 2" xfId="40068" xr:uid="{915DB91C-849B-4642-93B5-FAE47B53281C}"/>
    <cellStyle name="Total 5 6 2 6 3" xfId="40069" xr:uid="{69FC13C8-D0EC-4E5A-87DA-2F5D41E8B00A}"/>
    <cellStyle name="Total 5 6 2 7" xfId="40070" xr:uid="{0C1C4C93-9BF0-40AF-B4B0-5BD2A98D5DE9}"/>
    <cellStyle name="Total 5 6 2 7 2" xfId="40071" xr:uid="{A6CAB55F-0FCC-49E5-8EE7-AAA245346695}"/>
    <cellStyle name="Total 5 6 2 7 3" xfId="40072" xr:uid="{3CD3F6C3-33CB-43D1-84D9-D71C5D47D667}"/>
    <cellStyle name="Total 5 6 2 8" xfId="40073" xr:uid="{15FDEE99-D5A2-4A1C-B6A5-201F03ACFA1B}"/>
    <cellStyle name="Total 5 6 2 8 2" xfId="40074" xr:uid="{74BDA09C-495B-4F6C-8CB5-C6D01BD3A05B}"/>
    <cellStyle name="Total 5 6 2 8 3" xfId="40075" xr:uid="{78E5C42D-A02C-45BC-820D-AAEFD5778D2B}"/>
    <cellStyle name="Total 5 6 2 9" xfId="40076" xr:uid="{3624BA34-33EE-4FEB-8BE9-5B182E220A02}"/>
    <cellStyle name="Total 5 6 2 9 2" xfId="40077" xr:uid="{619D597C-54D0-4412-8EC6-EE129106AD08}"/>
    <cellStyle name="Total 5 6 2 9 3" xfId="40078" xr:uid="{35C19EC0-79FC-4E9B-91A0-7AB8E2C5537B}"/>
    <cellStyle name="Total 5 6 3" xfId="40079" xr:uid="{CFAD5FDD-3E28-4435-9A9D-55753C31EB6D}"/>
    <cellStyle name="Total 5 6 3 2" xfId="40080" xr:uid="{00ADB8AD-C33B-474F-86FA-668E3B98CD60}"/>
    <cellStyle name="Total 5 6 3 2 2" xfId="40081" xr:uid="{C14DB375-D8EE-4ABC-BF0E-81833B806599}"/>
    <cellStyle name="Total 5 6 3 2 3" xfId="40082" xr:uid="{4A12F3E1-6A65-4DA6-BCA3-5A35B4139034}"/>
    <cellStyle name="Total 5 6 3 2 4" xfId="40083" xr:uid="{82B31208-AF64-4C72-A908-3999DD501F9B}"/>
    <cellStyle name="Total 5 6 3 3" xfId="40084" xr:uid="{AC0F2C37-7A3F-4D3D-9130-9A51A64FB006}"/>
    <cellStyle name="Total 5 6 3 3 2" xfId="40085" xr:uid="{54042602-E69E-4B1A-B374-1DE729D8B743}"/>
    <cellStyle name="Total 5 6 3 4" xfId="40086" xr:uid="{8FF04124-C207-421F-911B-861CD79BC33F}"/>
    <cellStyle name="Total 5 6 3 5" xfId="40087" xr:uid="{BC03EEA0-D2A4-4530-81D6-F21935FE61C6}"/>
    <cellStyle name="Total 5 6 4" xfId="40088" xr:uid="{AA8C14BF-80E5-4A03-925B-DF17C28EF241}"/>
    <cellStyle name="Total 5 6 4 2" xfId="40089" xr:uid="{89503EDA-CA5D-434B-9865-A56D4D2ABEE3}"/>
    <cellStyle name="Total 5 6 4 2 2" xfId="40090" xr:uid="{52268BE7-5941-471B-B7D1-4C8F307977BE}"/>
    <cellStyle name="Total 5 6 4 2 3" xfId="40091" xr:uid="{5AEE2EFC-B2EC-449A-958F-AB14E42FC593}"/>
    <cellStyle name="Total 5 6 4 3" xfId="40092" xr:uid="{3F19522C-AEAD-40C5-A038-C6951C73F502}"/>
    <cellStyle name="Total 5 6 4 4" xfId="40093" xr:uid="{4DDA5FF6-1525-444F-BD42-35F1ACAAD94A}"/>
    <cellStyle name="Total 5 6 4 5" xfId="40094" xr:uid="{31DE8291-366E-4D59-9424-871A236A2027}"/>
    <cellStyle name="Total 5 6 5" xfId="40095" xr:uid="{21CBC870-3D86-47B0-BB36-01368F604A9A}"/>
    <cellStyle name="Total 5 6 5 2" xfId="40096" xr:uid="{BF590318-60DB-4516-BA93-2EC73DD42DE3}"/>
    <cellStyle name="Total 5 6 5 2 2" xfId="40097" xr:uid="{78444345-0B9C-403D-8CCF-E430C6D5B56C}"/>
    <cellStyle name="Total 5 6 5 2 3" xfId="40098" xr:uid="{94E772E5-02D9-4820-97CA-866EF9F0B0C1}"/>
    <cellStyle name="Total 5 6 5 3" xfId="40099" xr:uid="{2950B291-718A-4AE9-B30F-A1C356665284}"/>
    <cellStyle name="Total 5 6 5 4" xfId="40100" xr:uid="{EB57A3D0-A7EB-472E-BD5A-611D3C4B2882}"/>
    <cellStyle name="Total 5 6 6" xfId="40101" xr:uid="{C210D609-BC46-4104-AC01-E8CE0F20157D}"/>
    <cellStyle name="Total 5 6 6 2" xfId="40102" xr:uid="{36EF6EA9-6A30-408E-BABE-6DD653B8D519}"/>
    <cellStyle name="Total 5 6 6 3" xfId="40103" xr:uid="{A75627DF-11B8-4154-99F2-631533C2FDB2}"/>
    <cellStyle name="Total 5 6 7" xfId="40104" xr:uid="{705F13DF-541E-41C8-9A9C-8CD05DAFF88A}"/>
    <cellStyle name="Total 5 6 7 2" xfId="40105" xr:uid="{CE826BF3-3CDB-4B2C-86BB-008066C5EC13}"/>
    <cellStyle name="Total 5 6 7 3" xfId="40106" xr:uid="{F76554F3-1B8E-4C03-BBE2-ECE4361C96FD}"/>
    <cellStyle name="Total 5 6 8" xfId="40107" xr:uid="{8535214A-7319-40D7-B229-99847470CDBE}"/>
    <cellStyle name="Total 5 6 8 2" xfId="40108" xr:uid="{A17B437F-3FCF-4993-AE1E-4A81968989EB}"/>
    <cellStyle name="Total 5 6 8 3" xfId="40109" xr:uid="{E5652682-6712-407F-BF6F-7910DACCB665}"/>
    <cellStyle name="Total 5 6 9" xfId="40110" xr:uid="{F3E2C19C-92FF-4502-A6D0-CA7959F600EE}"/>
    <cellStyle name="Total 5 6 9 2" xfId="40111" xr:uid="{B7398FB0-7AF8-42D9-B363-A11943D12950}"/>
    <cellStyle name="Total 5 6 9 3" xfId="40112" xr:uid="{7A1B6A58-2289-49B6-A72A-A1E98A289384}"/>
    <cellStyle name="Total 5 7" xfId="40113" xr:uid="{EE3654AF-AA22-4B35-92E2-5876AEBAB81D}"/>
    <cellStyle name="Total 5 7 10" xfId="40114" xr:uid="{2AB94D14-CC9B-4A29-9A32-72770B1500F0}"/>
    <cellStyle name="Total 5 7 10 2" xfId="40115" xr:uid="{A0806F97-6A76-4D82-BCA4-2CC366B45A72}"/>
    <cellStyle name="Total 5 7 10 3" xfId="40116" xr:uid="{73DBED3A-B3AF-4714-94FB-440F0B0CDE0C}"/>
    <cellStyle name="Total 5 7 11" xfId="40117" xr:uid="{7F261648-483E-41EB-9138-B7D475EBB6CB}"/>
    <cellStyle name="Total 5 7 11 2" xfId="40118" xr:uid="{13CB4EAD-30A8-4084-8266-FF126C86D4A0}"/>
    <cellStyle name="Total 5 7 12" xfId="40119" xr:uid="{B37516AB-4FF5-4F66-9905-27822778FFDE}"/>
    <cellStyle name="Total 5 7 2" xfId="40120" xr:uid="{63D78AE4-6F83-47F8-8BE7-838EEBEEB7A0}"/>
    <cellStyle name="Total 5 7 2 10" xfId="40121" xr:uid="{4E1674BA-9CAB-44FD-86B2-553444E0301F}"/>
    <cellStyle name="Total 5 7 2 10 2" xfId="40122" xr:uid="{A417E191-9C8D-4BD2-8CF5-3F09053D0AD3}"/>
    <cellStyle name="Total 5 7 2 11" xfId="40123" xr:uid="{D30D912B-5AB7-4D0A-9C71-19E85D5EDDAE}"/>
    <cellStyle name="Total 5 7 2 2" xfId="40124" xr:uid="{09CA5E9A-EBC7-491E-ACEF-F111956FF19D}"/>
    <cellStyle name="Total 5 7 2 2 2" xfId="40125" xr:uid="{4037B138-3C29-4562-AF65-7582E853676F}"/>
    <cellStyle name="Total 5 7 2 2 2 2" xfId="40126" xr:uid="{AC46DD62-EF6B-485B-A58D-28FE50992DD1}"/>
    <cellStyle name="Total 5 7 2 2 2 3" xfId="40127" xr:uid="{8B2E726F-8A94-4FCD-9DA3-E21B58D2CCF4}"/>
    <cellStyle name="Total 5 7 2 2 3" xfId="40128" xr:uid="{C004942E-273D-4A31-B74C-30285377C1C3}"/>
    <cellStyle name="Total 5 7 2 2 3 2" xfId="40129" xr:uid="{A4B16575-AD7B-4E6C-92E5-D6419699A026}"/>
    <cellStyle name="Total 5 7 2 2 4" xfId="40130" xr:uid="{FD3CF9D4-E439-4BA1-9A38-EF0304418B6D}"/>
    <cellStyle name="Total 5 7 2 2 5" xfId="40131" xr:uid="{9B55F1F2-FF10-4384-9B4C-E0BA3447C82B}"/>
    <cellStyle name="Total 5 7 2 3" xfId="40132" xr:uid="{5FAE429D-9E68-45CA-A0BA-6353E73574E0}"/>
    <cellStyle name="Total 5 7 2 3 2" xfId="40133" xr:uid="{D598DED4-6342-4ECF-91F9-157E83FDC167}"/>
    <cellStyle name="Total 5 7 2 3 3" xfId="40134" xr:uid="{150721C7-B040-410F-9075-0AEDC206B9A7}"/>
    <cellStyle name="Total 5 7 2 4" xfId="40135" xr:uid="{892E7EA2-A011-4C12-9C27-7DA5C67D2980}"/>
    <cellStyle name="Total 5 7 2 4 2" xfId="40136" xr:uid="{480DC3C4-A53A-4364-9A1E-CA3874158503}"/>
    <cellStyle name="Total 5 7 2 4 3" xfId="40137" xr:uid="{D59D007F-5506-48F5-9522-262D031F1518}"/>
    <cellStyle name="Total 5 7 2 5" xfId="40138" xr:uid="{9DB3C13F-8851-4229-A250-AFA4409462CF}"/>
    <cellStyle name="Total 5 7 2 5 2" xfId="40139" xr:uid="{B7B2699E-EF99-45AF-BD6D-C8521645D083}"/>
    <cellStyle name="Total 5 7 2 5 3" xfId="40140" xr:uid="{1DCDBB70-961F-41CD-9849-316D6C5B22EE}"/>
    <cellStyle name="Total 5 7 2 6" xfId="40141" xr:uid="{3D13198D-3B11-421D-8521-30296AC23CBD}"/>
    <cellStyle name="Total 5 7 2 6 2" xfId="40142" xr:uid="{AA74517E-6628-4B77-821A-4559D4945AB5}"/>
    <cellStyle name="Total 5 7 2 6 3" xfId="40143" xr:uid="{95DA24FA-F934-4A3F-9399-9A347A71FDC1}"/>
    <cellStyle name="Total 5 7 2 7" xfId="40144" xr:uid="{0C080F97-D51D-4939-9681-2472E523C4B2}"/>
    <cellStyle name="Total 5 7 2 7 2" xfId="40145" xr:uid="{16569838-83EC-4978-932F-89FDA059DEF1}"/>
    <cellStyle name="Total 5 7 2 7 3" xfId="40146" xr:uid="{9213B227-1F8A-48E8-9428-40F47FD4F105}"/>
    <cellStyle name="Total 5 7 2 8" xfId="40147" xr:uid="{7B64D104-0545-4960-A1A7-ABF03921C537}"/>
    <cellStyle name="Total 5 7 2 8 2" xfId="40148" xr:uid="{45BAAE73-0F15-413A-A8ED-86F1249F3CE4}"/>
    <cellStyle name="Total 5 7 2 8 3" xfId="40149" xr:uid="{09A2D110-9A97-44A8-BDDF-049090AF5A8F}"/>
    <cellStyle name="Total 5 7 2 9" xfId="40150" xr:uid="{6EE1996B-3C34-4B01-A43B-AC40732BBAC9}"/>
    <cellStyle name="Total 5 7 2 9 2" xfId="40151" xr:uid="{C141D083-B11C-49CF-A415-557DA3ED1431}"/>
    <cellStyle name="Total 5 7 2 9 3" xfId="40152" xr:uid="{A0DF1780-E82C-4303-BB87-8CB775B26773}"/>
    <cellStyle name="Total 5 7 3" xfId="40153" xr:uid="{9667E799-4570-435E-B0EA-9D51DD2B28EC}"/>
    <cellStyle name="Total 5 7 3 2" xfId="40154" xr:uid="{7172CE91-1A2F-4D7E-ADA7-0DBCF0E48F6D}"/>
    <cellStyle name="Total 5 7 3 2 2" xfId="40155" xr:uid="{A92607A8-C2CB-4EB2-9160-31B567E1661D}"/>
    <cellStyle name="Total 5 7 3 2 3" xfId="40156" xr:uid="{2DEEB354-8440-463B-892D-66D49325171F}"/>
    <cellStyle name="Total 5 7 3 2 4" xfId="40157" xr:uid="{8A1CCCB7-1BA1-451B-A16E-02DDA16231C4}"/>
    <cellStyle name="Total 5 7 3 3" xfId="40158" xr:uid="{9FAFD1DB-5AF2-42EB-8BE8-7413067BFFB8}"/>
    <cellStyle name="Total 5 7 3 3 2" xfId="40159" xr:uid="{4CE60343-3FC0-49FE-B4A7-3A78CA7887B7}"/>
    <cellStyle name="Total 5 7 3 4" xfId="40160" xr:uid="{CC39E51C-5463-43C0-8332-1494748643E0}"/>
    <cellStyle name="Total 5 7 3 5" xfId="40161" xr:uid="{EE2F8F88-BD7B-4782-BD8C-39947EC92F20}"/>
    <cellStyle name="Total 5 7 4" xfId="40162" xr:uid="{2A46B341-645A-42CD-8D03-374C4E5379EA}"/>
    <cellStyle name="Total 5 7 4 2" xfId="40163" xr:uid="{6E8C0352-4E06-4169-85A2-93B8AF19A442}"/>
    <cellStyle name="Total 5 7 4 2 2" xfId="40164" xr:uid="{FC2D4BEE-ADFF-4AEC-8DEE-B46CF5D3ACB9}"/>
    <cellStyle name="Total 5 7 4 2 3" xfId="40165" xr:uid="{19327CC5-8809-47DE-AED3-F5288466C65A}"/>
    <cellStyle name="Total 5 7 4 3" xfId="40166" xr:uid="{73D01D5E-DDE6-4629-AB08-D93B9FD127BF}"/>
    <cellStyle name="Total 5 7 4 4" xfId="40167" xr:uid="{DCF3F65B-EF93-436F-B1F4-37C9BD0A109A}"/>
    <cellStyle name="Total 5 7 4 5" xfId="40168" xr:uid="{77449A38-90F4-46B2-A853-72DFA414478C}"/>
    <cellStyle name="Total 5 7 5" xfId="40169" xr:uid="{857C0396-B5F5-4EF4-8FAA-F77BAA4AD9C8}"/>
    <cellStyle name="Total 5 7 5 2" xfId="40170" xr:uid="{DEFA81C6-083B-4275-BB1C-5D759485CF07}"/>
    <cellStyle name="Total 5 7 5 2 2" xfId="40171" xr:uid="{93EF5FF5-77A5-4123-AE33-FE3CDB343412}"/>
    <cellStyle name="Total 5 7 5 2 3" xfId="40172" xr:uid="{78BD0870-AF21-413C-9144-738F03F940DE}"/>
    <cellStyle name="Total 5 7 5 3" xfId="40173" xr:uid="{2FCFBC5F-56DE-4D24-8237-FF4347D2F3BF}"/>
    <cellStyle name="Total 5 7 5 4" xfId="40174" xr:uid="{05903E87-64E1-4436-B263-4749ECBA5DA1}"/>
    <cellStyle name="Total 5 7 6" xfId="40175" xr:uid="{B6BF5A72-5B07-4266-9572-03631C7489FB}"/>
    <cellStyle name="Total 5 7 6 2" xfId="40176" xr:uid="{B61FA3AF-E867-4579-B656-30C77A6B1169}"/>
    <cellStyle name="Total 5 7 6 3" xfId="40177" xr:uid="{EBB798C8-D1D9-45F9-9581-3ECA5CE7A57A}"/>
    <cellStyle name="Total 5 7 7" xfId="40178" xr:uid="{A8A96622-3828-41A6-A64C-FB5339F4AFDF}"/>
    <cellStyle name="Total 5 7 7 2" xfId="40179" xr:uid="{D9A2B484-C34F-4DE9-A8D6-0CD75D3DFFA4}"/>
    <cellStyle name="Total 5 7 7 3" xfId="40180" xr:uid="{40447D4A-2E51-4F07-B198-E7F2918D9E2A}"/>
    <cellStyle name="Total 5 7 8" xfId="40181" xr:uid="{3ED95F89-0BEE-4070-9D28-85D8BF62B414}"/>
    <cellStyle name="Total 5 7 8 2" xfId="40182" xr:uid="{1A7592F3-F11E-47EB-857B-86A97B4C4831}"/>
    <cellStyle name="Total 5 7 8 3" xfId="40183" xr:uid="{0CC9CDB5-8687-4C3F-8551-A813FE99806A}"/>
    <cellStyle name="Total 5 7 9" xfId="40184" xr:uid="{F7DCF58C-35FC-49AD-B8AD-8B4762AF890F}"/>
    <cellStyle name="Total 5 7 9 2" xfId="40185" xr:uid="{D6312200-2C5E-4BCE-884A-240D6862E857}"/>
    <cellStyle name="Total 5 7 9 3" xfId="40186" xr:uid="{28E580A3-6CC1-4CE7-8972-C5ABFA9D5C22}"/>
    <cellStyle name="Total 5 8" xfId="40187" xr:uid="{6BB3B246-DA8D-4224-821F-642800E27451}"/>
    <cellStyle name="Total 5 8 10" xfId="40188" xr:uid="{38633DA8-1CBC-4AC7-9E42-12F1F502477C}"/>
    <cellStyle name="Total 5 8 10 2" xfId="40189" xr:uid="{9783F90B-7B67-408A-B111-51BDFA5E067B}"/>
    <cellStyle name="Total 5 8 10 3" xfId="40190" xr:uid="{25CF152D-0283-4D8A-B6D4-7CAD2969055F}"/>
    <cellStyle name="Total 5 8 11" xfId="40191" xr:uid="{8832B772-39BE-48FB-AA23-161CBB1BB4AD}"/>
    <cellStyle name="Total 5 8 11 2" xfId="40192" xr:uid="{3C4F8FB6-D818-4243-A786-87BFDE547B65}"/>
    <cellStyle name="Total 5 8 12" xfId="40193" xr:uid="{E740AAF0-D319-4786-BDA8-DE2D6D173011}"/>
    <cellStyle name="Total 5 8 2" xfId="40194" xr:uid="{8B9139B4-C984-4DF9-9175-10801D54F6A2}"/>
    <cellStyle name="Total 5 8 2 10" xfId="40195" xr:uid="{E8288E28-B7A6-4263-8576-BFFF34AE6E5A}"/>
    <cellStyle name="Total 5 8 2 10 2" xfId="40196" xr:uid="{D02DDA15-748B-4790-91A5-D1E0C34DC72A}"/>
    <cellStyle name="Total 5 8 2 11" xfId="40197" xr:uid="{B257C548-FB66-4090-BE71-EC60E19CCF1F}"/>
    <cellStyle name="Total 5 8 2 2" xfId="40198" xr:uid="{C358D3A0-4EE2-4352-B647-444B863A61A3}"/>
    <cellStyle name="Total 5 8 2 2 2" xfId="40199" xr:uid="{8BA4B5E0-FB71-4A77-AD0D-1F8A5BD3692B}"/>
    <cellStyle name="Total 5 8 2 2 2 2" xfId="40200" xr:uid="{F0E88F89-B7AE-49C9-84F8-FFFC8E79A66D}"/>
    <cellStyle name="Total 5 8 2 2 2 3" xfId="40201" xr:uid="{0FA1D3D2-F867-44AD-812D-9E67982763CE}"/>
    <cellStyle name="Total 5 8 2 2 3" xfId="40202" xr:uid="{AC9338E7-7956-4F6E-8AFF-1DCB987C17F4}"/>
    <cellStyle name="Total 5 8 2 2 3 2" xfId="40203" xr:uid="{9A6CEEEB-9C08-4DD8-9B92-64136E3350DC}"/>
    <cellStyle name="Total 5 8 2 2 4" xfId="40204" xr:uid="{A00B6D01-8E55-4906-ADC7-6C2EFD146E82}"/>
    <cellStyle name="Total 5 8 2 2 5" xfId="40205" xr:uid="{7E0F7AB0-05EC-49B9-86A3-89A119BF7C08}"/>
    <cellStyle name="Total 5 8 2 3" xfId="40206" xr:uid="{AD4616D5-DBC7-4AFB-9CFB-BCEA1B8A1976}"/>
    <cellStyle name="Total 5 8 2 3 2" xfId="40207" xr:uid="{AC95D562-4756-4E5C-89E2-28B67651E8C7}"/>
    <cellStyle name="Total 5 8 2 3 3" xfId="40208" xr:uid="{3BBBD979-A48D-4EE5-915D-56300ECC50EA}"/>
    <cellStyle name="Total 5 8 2 4" xfId="40209" xr:uid="{4294882C-4B3D-448B-A213-51D919620D09}"/>
    <cellStyle name="Total 5 8 2 4 2" xfId="40210" xr:uid="{EDB22651-BDD7-4ADD-A697-69BDF408FA9E}"/>
    <cellStyle name="Total 5 8 2 4 3" xfId="40211" xr:uid="{B8B0CA37-9FEF-418B-A2E2-5DE6099BC362}"/>
    <cellStyle name="Total 5 8 2 5" xfId="40212" xr:uid="{C49D50C1-294D-47E2-8F90-A0FBFD6F4FBB}"/>
    <cellStyle name="Total 5 8 2 5 2" xfId="40213" xr:uid="{8BC40F4F-59C2-430B-8757-3F118A532CC9}"/>
    <cellStyle name="Total 5 8 2 5 3" xfId="40214" xr:uid="{04F4BA29-D37D-4203-ADBB-B8F2F9202338}"/>
    <cellStyle name="Total 5 8 2 6" xfId="40215" xr:uid="{E90CD124-331E-4525-81E3-82302637DC19}"/>
    <cellStyle name="Total 5 8 2 6 2" xfId="40216" xr:uid="{5FD29618-1617-490E-8FA9-6C54A57AA73F}"/>
    <cellStyle name="Total 5 8 2 6 3" xfId="40217" xr:uid="{0310E166-F70E-41DA-BC2F-103F2543AD5D}"/>
    <cellStyle name="Total 5 8 2 7" xfId="40218" xr:uid="{3BCBAD9F-83C5-4061-96A2-2EE99111385E}"/>
    <cellStyle name="Total 5 8 2 7 2" xfId="40219" xr:uid="{4BFA5A57-D433-49B2-9166-CB5EDE317EA9}"/>
    <cellStyle name="Total 5 8 2 7 3" xfId="40220" xr:uid="{E9D44A7D-E1B2-4769-B3D1-615BEAAE4DC1}"/>
    <cellStyle name="Total 5 8 2 8" xfId="40221" xr:uid="{0E95FA73-9623-48F5-88CA-2A64619290D5}"/>
    <cellStyle name="Total 5 8 2 8 2" xfId="40222" xr:uid="{8CD68BB1-5F39-4C49-98EC-D96F87274982}"/>
    <cellStyle name="Total 5 8 2 8 3" xfId="40223" xr:uid="{914F354C-EC43-49FF-9BA4-C80F000002DD}"/>
    <cellStyle name="Total 5 8 2 9" xfId="40224" xr:uid="{525F7A73-E52C-4459-B082-2719D3B44AF1}"/>
    <cellStyle name="Total 5 8 2 9 2" xfId="40225" xr:uid="{BE574B35-94F6-474E-A147-14D58977C289}"/>
    <cellStyle name="Total 5 8 2 9 3" xfId="40226" xr:uid="{6B2DA8A8-9ED1-407C-BDB1-B3203889F183}"/>
    <cellStyle name="Total 5 8 3" xfId="40227" xr:uid="{4109B986-B3C8-4625-9BBA-DE773B5FE760}"/>
    <cellStyle name="Total 5 8 3 2" xfId="40228" xr:uid="{2926BC5C-48EC-49EB-8117-FCF8DF1C472B}"/>
    <cellStyle name="Total 5 8 3 2 2" xfId="40229" xr:uid="{8BFF87C7-2792-4FFA-AC2B-18513DD35580}"/>
    <cellStyle name="Total 5 8 3 2 3" xfId="40230" xr:uid="{2783B4D7-1642-4DA5-99FB-34E911E6AB0D}"/>
    <cellStyle name="Total 5 8 3 2 4" xfId="40231" xr:uid="{54DED500-99D1-4CA9-AB19-17F576EB6BD8}"/>
    <cellStyle name="Total 5 8 3 3" xfId="40232" xr:uid="{0BD37735-65C2-46A1-9D2D-7552308D2DEB}"/>
    <cellStyle name="Total 5 8 3 3 2" xfId="40233" xr:uid="{5B234291-3EE6-40C3-8011-E25BCF1B7EC7}"/>
    <cellStyle name="Total 5 8 3 4" xfId="40234" xr:uid="{4E824770-1C7E-452E-86DF-FF4D8CB22393}"/>
    <cellStyle name="Total 5 8 3 5" xfId="40235" xr:uid="{78F2DEB9-6DE9-4659-994E-78D9E6CDF3F6}"/>
    <cellStyle name="Total 5 8 4" xfId="40236" xr:uid="{7125E103-E519-4A27-B9D6-E5360633F431}"/>
    <cellStyle name="Total 5 8 4 2" xfId="40237" xr:uid="{3E6AB2B9-7FB7-4E09-9ACC-ED22CFA2B226}"/>
    <cellStyle name="Total 5 8 4 2 2" xfId="40238" xr:uid="{9424D5B2-F940-4880-B19C-BC221C862742}"/>
    <cellStyle name="Total 5 8 4 2 3" xfId="40239" xr:uid="{083B300B-90A3-4E50-9400-08B7DEA18363}"/>
    <cellStyle name="Total 5 8 4 3" xfId="40240" xr:uid="{7A13F74A-054A-4C08-A145-C3AED5A3564E}"/>
    <cellStyle name="Total 5 8 4 4" xfId="40241" xr:uid="{813D2AAD-73E4-48B2-8E2C-BABC9672D7A4}"/>
    <cellStyle name="Total 5 8 4 5" xfId="40242" xr:uid="{CB24D87B-6018-4FBB-A4F1-2CE2DBF31985}"/>
    <cellStyle name="Total 5 8 5" xfId="40243" xr:uid="{AEFA744F-0494-46B9-BBB8-3B84B64B70E4}"/>
    <cellStyle name="Total 5 8 5 2" xfId="40244" xr:uid="{ADFE7039-D12E-4DD3-AAD0-3DC850DB03E0}"/>
    <cellStyle name="Total 5 8 5 2 2" xfId="40245" xr:uid="{15C4D254-986F-4D67-AEBA-163E834E7B72}"/>
    <cellStyle name="Total 5 8 5 2 3" xfId="40246" xr:uid="{8FB72CB4-E29D-4E07-926C-307380DB7ECB}"/>
    <cellStyle name="Total 5 8 5 3" xfId="40247" xr:uid="{C75B96ED-73F3-461D-8E04-86DFD2AE4590}"/>
    <cellStyle name="Total 5 8 5 4" xfId="40248" xr:uid="{D72DBFDB-7B67-4422-8DE3-EC009D1DAA34}"/>
    <cellStyle name="Total 5 8 6" xfId="40249" xr:uid="{26835088-F47B-46DF-9802-8FDA76B97CAC}"/>
    <cellStyle name="Total 5 8 6 2" xfId="40250" xr:uid="{412874D7-FAE8-49E9-AAB8-E003ACF6AA00}"/>
    <cellStyle name="Total 5 8 6 3" xfId="40251" xr:uid="{5318542A-9685-4B94-8430-8DE9074EFA98}"/>
    <cellStyle name="Total 5 8 7" xfId="40252" xr:uid="{E34CC079-241D-4B5E-BF88-507DE66AEF95}"/>
    <cellStyle name="Total 5 8 7 2" xfId="40253" xr:uid="{9263E239-0444-4922-ACDE-7FBB69B4156F}"/>
    <cellStyle name="Total 5 8 7 3" xfId="40254" xr:uid="{A7EBF8E1-10F3-4AED-A34D-E7C4902326FD}"/>
    <cellStyle name="Total 5 8 8" xfId="40255" xr:uid="{25C05CEE-CA4A-456A-94B9-35C28D34AE1C}"/>
    <cellStyle name="Total 5 8 8 2" xfId="40256" xr:uid="{37693B43-E886-4643-B78B-7B4AF3795C96}"/>
    <cellStyle name="Total 5 8 8 3" xfId="40257" xr:uid="{CEEA7BB6-412D-429A-A11A-4B59ED23AC33}"/>
    <cellStyle name="Total 5 8 9" xfId="40258" xr:uid="{86542C39-92C7-4949-9D84-398E7C5C5B5E}"/>
    <cellStyle name="Total 5 8 9 2" xfId="40259" xr:uid="{F9495AED-2A98-4E45-85A8-2FF0CD8E28D2}"/>
    <cellStyle name="Total 5 8 9 3" xfId="40260" xr:uid="{78DBBFA5-77E8-43D8-9AF6-0A47856BC3AB}"/>
    <cellStyle name="Total 5 9" xfId="40261" xr:uid="{6DBE678C-5C01-410D-91DD-4EE6511F922C}"/>
    <cellStyle name="Total 5 9 10" xfId="40262" xr:uid="{0487C047-2D79-43DB-935B-13EAF31C5DAD}"/>
    <cellStyle name="Total 5 9 10 2" xfId="40263" xr:uid="{5AA6F6C2-15BB-40F2-BD09-879083906F3F}"/>
    <cellStyle name="Total 5 9 10 3" xfId="40264" xr:uid="{6350EDFA-C60D-4D6A-AB0E-D3DB02955FE4}"/>
    <cellStyle name="Total 5 9 11" xfId="40265" xr:uid="{CF0AC1BA-8826-4D4C-8EEA-774B0BEF1F90}"/>
    <cellStyle name="Total 5 9 11 2" xfId="40266" xr:uid="{1375C1E1-3363-48BD-A3A4-3074FC0958C6}"/>
    <cellStyle name="Total 5 9 12" xfId="40267" xr:uid="{1FF70A5A-7E29-4696-85D6-2AA6EE3642F6}"/>
    <cellStyle name="Total 5 9 2" xfId="40268" xr:uid="{4CB5F1D6-C390-49FE-BC9D-7E89E91498D1}"/>
    <cellStyle name="Total 5 9 2 10" xfId="40269" xr:uid="{93BBEB6F-5B59-4FFD-B948-D4BA9A1473F7}"/>
    <cellStyle name="Total 5 9 2 10 2" xfId="40270" xr:uid="{206543A9-7BA8-4740-9ABC-B933B733075E}"/>
    <cellStyle name="Total 5 9 2 11" xfId="40271" xr:uid="{C6F38B4C-8158-4562-B2F6-115232512BBE}"/>
    <cellStyle name="Total 5 9 2 2" xfId="40272" xr:uid="{F3BD8340-0101-42C1-A77D-07CC46B89B5F}"/>
    <cellStyle name="Total 5 9 2 2 2" xfId="40273" xr:uid="{04E17174-42FE-436C-8819-AA770C6BFBDF}"/>
    <cellStyle name="Total 5 9 2 2 2 2" xfId="40274" xr:uid="{958601CD-B2A4-4145-B25B-24424286C4DD}"/>
    <cellStyle name="Total 5 9 2 2 2 3" xfId="40275" xr:uid="{2B836A02-7D49-4E9A-A0E0-E5774CF23D20}"/>
    <cellStyle name="Total 5 9 2 2 3" xfId="40276" xr:uid="{9A35B6D7-2F67-4ED3-A8C2-5C8D28256F71}"/>
    <cellStyle name="Total 5 9 2 2 3 2" xfId="40277" xr:uid="{F2DD103C-1B93-419B-827D-CBAB60882DC1}"/>
    <cellStyle name="Total 5 9 2 2 4" xfId="40278" xr:uid="{D8166016-2CA6-4E32-ACAB-2613081F972A}"/>
    <cellStyle name="Total 5 9 2 2 5" xfId="40279" xr:uid="{BD5E346F-EF42-41AD-AD40-E6EAB0BB181F}"/>
    <cellStyle name="Total 5 9 2 3" xfId="40280" xr:uid="{3B917991-F170-4BBE-B5AC-928F24C72927}"/>
    <cellStyle name="Total 5 9 2 3 2" xfId="40281" xr:uid="{FFF3509C-F3E0-4F34-97CC-93D51792E578}"/>
    <cellStyle name="Total 5 9 2 3 3" xfId="40282" xr:uid="{73E8247F-3AF8-4610-AAE6-F9D05F031F5C}"/>
    <cellStyle name="Total 5 9 2 4" xfId="40283" xr:uid="{7DFE9219-3D97-4482-B5CD-E4D29959648F}"/>
    <cellStyle name="Total 5 9 2 4 2" xfId="40284" xr:uid="{5F59C12E-AEA0-4058-B75F-9B70E1235C53}"/>
    <cellStyle name="Total 5 9 2 4 3" xfId="40285" xr:uid="{45B56A7B-787A-4679-9E1E-C10EBC4BBA8B}"/>
    <cellStyle name="Total 5 9 2 5" xfId="40286" xr:uid="{48E3E1ED-5361-4216-B6EE-9E2DAA4CF6F3}"/>
    <cellStyle name="Total 5 9 2 5 2" xfId="40287" xr:uid="{F8FC2CC8-BFC8-4607-9BCE-0E3766A979A2}"/>
    <cellStyle name="Total 5 9 2 5 3" xfId="40288" xr:uid="{BE50793A-BA3C-4998-A89F-AE79434F3BEF}"/>
    <cellStyle name="Total 5 9 2 6" xfId="40289" xr:uid="{3779ADF6-73E5-43D7-A266-0A4D8DDBD22D}"/>
    <cellStyle name="Total 5 9 2 6 2" xfId="40290" xr:uid="{85228E02-B4A6-428F-84B1-92CA29067BDC}"/>
    <cellStyle name="Total 5 9 2 6 3" xfId="40291" xr:uid="{BEF05ED2-892D-42DC-8717-6928CC287823}"/>
    <cellStyle name="Total 5 9 2 7" xfId="40292" xr:uid="{6F219F55-2FFC-46B7-83E1-647F1D3B2C03}"/>
    <cellStyle name="Total 5 9 2 7 2" xfId="40293" xr:uid="{CDD406A1-01C3-4C16-9E90-D79CD14954DE}"/>
    <cellStyle name="Total 5 9 2 7 3" xfId="40294" xr:uid="{8E7580A5-5FBE-40D9-B393-BF91D6CDEB9B}"/>
    <cellStyle name="Total 5 9 2 8" xfId="40295" xr:uid="{605FF5C7-78A5-4843-A4AF-3DAF2A8B6225}"/>
    <cellStyle name="Total 5 9 2 8 2" xfId="40296" xr:uid="{BEA10AD5-C364-48A0-8622-A25BD98C0F8A}"/>
    <cellStyle name="Total 5 9 2 8 3" xfId="40297" xr:uid="{EF7C406B-A9D4-43F7-A138-538125F47259}"/>
    <cellStyle name="Total 5 9 2 9" xfId="40298" xr:uid="{DC12B4EC-218E-4CDE-AED1-33475ECB0836}"/>
    <cellStyle name="Total 5 9 2 9 2" xfId="40299" xr:uid="{2C7969D6-A773-475A-B32C-B691B1EC0848}"/>
    <cellStyle name="Total 5 9 2 9 3" xfId="40300" xr:uid="{57F66D32-111E-44E6-B20E-ACAE4B6FB05A}"/>
    <cellStyle name="Total 5 9 3" xfId="40301" xr:uid="{81450FFE-A356-4629-A34D-6768CAC29A60}"/>
    <cellStyle name="Total 5 9 3 2" xfId="40302" xr:uid="{72DBADA0-70AD-43C2-9B8A-484632308039}"/>
    <cellStyle name="Total 5 9 3 2 2" xfId="40303" xr:uid="{74CE55DF-4B03-46F7-995D-52F5FD688008}"/>
    <cellStyle name="Total 5 9 3 2 3" xfId="40304" xr:uid="{460DFD79-19B5-47E7-B6DA-22A3DF832C1E}"/>
    <cellStyle name="Total 5 9 3 2 4" xfId="40305" xr:uid="{EFA5C293-9EF3-4431-9696-C007664071CC}"/>
    <cellStyle name="Total 5 9 3 3" xfId="40306" xr:uid="{772644D6-35AB-4423-96C3-F4B85A3E037E}"/>
    <cellStyle name="Total 5 9 3 3 2" xfId="40307" xr:uid="{5C0C3E50-402B-4744-B2DB-E33BE8594EB6}"/>
    <cellStyle name="Total 5 9 3 4" xfId="40308" xr:uid="{88BCFD6F-4FCB-4C2B-B7B3-F27AAF746CF7}"/>
    <cellStyle name="Total 5 9 3 5" xfId="40309" xr:uid="{3DD25D3C-4299-4385-8656-730C1D2A470E}"/>
    <cellStyle name="Total 5 9 4" xfId="40310" xr:uid="{96F0453A-9F0B-4F17-B6ED-C6A0463E0759}"/>
    <cellStyle name="Total 5 9 4 2" xfId="40311" xr:uid="{4283A89B-8188-446A-B27C-A0F3E6C2DF22}"/>
    <cellStyle name="Total 5 9 4 2 2" xfId="40312" xr:uid="{5B88F16A-6165-4E62-A2BE-8179C1D301A4}"/>
    <cellStyle name="Total 5 9 4 2 3" xfId="40313" xr:uid="{7CBA18EE-8F68-4C7B-8680-0FCE2A9491CE}"/>
    <cellStyle name="Total 5 9 4 3" xfId="40314" xr:uid="{F2415047-3C34-4E57-86C6-9C3A383A225D}"/>
    <cellStyle name="Total 5 9 4 4" xfId="40315" xr:uid="{40D376B2-6F57-48EA-AD32-779F14E4D301}"/>
    <cellStyle name="Total 5 9 4 5" xfId="40316" xr:uid="{1B50D49D-D0B6-4F6F-8CFC-B886DF8EEDD1}"/>
    <cellStyle name="Total 5 9 5" xfId="40317" xr:uid="{5398052D-0DB3-4F5F-A839-2DAC824D9927}"/>
    <cellStyle name="Total 5 9 5 2" xfId="40318" xr:uid="{5D699ADD-571C-4793-A9F4-7295886FD98C}"/>
    <cellStyle name="Total 5 9 5 2 2" xfId="40319" xr:uid="{0FF25CF0-FF85-4C3A-BBD8-233FC5A5487C}"/>
    <cellStyle name="Total 5 9 5 2 3" xfId="40320" xr:uid="{124A6678-4DE5-441B-9750-F856F4F1BFD3}"/>
    <cellStyle name="Total 5 9 5 3" xfId="40321" xr:uid="{026AF2B4-FABD-4A13-8D1F-A45BFCB1EC53}"/>
    <cellStyle name="Total 5 9 5 4" xfId="40322" xr:uid="{DCBCCDB0-597F-4D50-888D-1AF492890C31}"/>
    <cellStyle name="Total 5 9 6" xfId="40323" xr:uid="{6C4A2EA6-5A74-4995-BA42-A25356050BF8}"/>
    <cellStyle name="Total 5 9 6 2" xfId="40324" xr:uid="{0F9E854A-C644-45DF-BA95-17C3E3B3C8A3}"/>
    <cellStyle name="Total 5 9 6 3" xfId="40325" xr:uid="{F578FC57-119B-4883-8D7A-64CCCC678C4F}"/>
    <cellStyle name="Total 5 9 7" xfId="40326" xr:uid="{EECE570B-D27A-4999-938E-99EDD19B840D}"/>
    <cellStyle name="Total 5 9 7 2" xfId="40327" xr:uid="{890B5C54-F800-4784-9F5E-B79F94C99A21}"/>
    <cellStyle name="Total 5 9 7 3" xfId="40328" xr:uid="{7B8430CE-C1D9-49C2-BA2A-DA486698FF83}"/>
    <cellStyle name="Total 5 9 8" xfId="40329" xr:uid="{C4F3CEA8-9E68-43AE-9C27-A8F24484DAB0}"/>
    <cellStyle name="Total 5 9 8 2" xfId="40330" xr:uid="{1F432430-B1AD-489D-B1D5-9644A16438FD}"/>
    <cellStyle name="Total 5 9 8 3" xfId="40331" xr:uid="{5B3C1312-AAE2-4094-90C4-30F073A95A17}"/>
    <cellStyle name="Total 5 9 9" xfId="40332" xr:uid="{2FD35DC0-9302-476C-B144-C3C7154A1CE2}"/>
    <cellStyle name="Total 5 9 9 2" xfId="40333" xr:uid="{1E287EC5-493D-48B6-A179-099836E2CFBB}"/>
    <cellStyle name="Total 5 9 9 3" xfId="40334" xr:uid="{46B89030-155D-4E68-B56C-37AF84F9D32D}"/>
    <cellStyle name="Total 6" xfId="40335" xr:uid="{824ED936-5405-4BA2-900F-5EBB568FFC27}"/>
    <cellStyle name="Total 6 10" xfId="40336" xr:uid="{23F86094-9B5C-497D-B084-81D0CCDF6873}"/>
    <cellStyle name="Total 6 10 10" xfId="40337" xr:uid="{A0EA5EFE-0FF0-4207-B9A0-DDDF07F13B15}"/>
    <cellStyle name="Total 6 10 10 2" xfId="40338" xr:uid="{FE035477-8D59-453B-A9A0-3A1181A03A5C}"/>
    <cellStyle name="Total 6 10 10 3" xfId="40339" xr:uid="{CB40565D-D44E-43FD-9A61-DBB9F9FEFC86}"/>
    <cellStyle name="Total 6 10 11" xfId="40340" xr:uid="{8FD44A00-9A5C-4F68-A908-B75243509E0A}"/>
    <cellStyle name="Total 6 10 11 2" xfId="40341" xr:uid="{EC10DB9B-CEE2-4353-9357-C9F62ABAEB38}"/>
    <cellStyle name="Total 6 10 12" xfId="40342" xr:uid="{F5809248-5674-4BCB-AA3F-E7AB3A9E4A57}"/>
    <cellStyle name="Total 6 10 2" xfId="40343" xr:uid="{16B6B52B-935D-4ED3-B102-31C9712589C7}"/>
    <cellStyle name="Total 6 10 2 10" xfId="40344" xr:uid="{F5E2380E-9BB2-49E1-8CFC-ABF14FC3A4D9}"/>
    <cellStyle name="Total 6 10 2 10 2" xfId="40345" xr:uid="{2E61FDD9-0984-48C0-B315-72D92F0683E4}"/>
    <cellStyle name="Total 6 10 2 11" xfId="40346" xr:uid="{60884DA0-19CF-4EDA-8989-87D4F9AEAA1C}"/>
    <cellStyle name="Total 6 10 2 2" xfId="40347" xr:uid="{BA659FFA-8479-424C-B0D2-6177AE5884A2}"/>
    <cellStyle name="Total 6 10 2 2 2" xfId="40348" xr:uid="{4BB75735-28D9-402C-8E96-5D99964FEEEC}"/>
    <cellStyle name="Total 6 10 2 2 2 2" xfId="40349" xr:uid="{D2329D1E-DACB-47EE-9D68-A617EB6386C4}"/>
    <cellStyle name="Total 6 10 2 2 2 3" xfId="40350" xr:uid="{9707E421-4ED7-421D-9E5B-04792A7671C7}"/>
    <cellStyle name="Total 6 10 2 2 3" xfId="40351" xr:uid="{1F5DA574-A5CE-4F49-9BD7-6AA30728D5D3}"/>
    <cellStyle name="Total 6 10 2 2 3 2" xfId="40352" xr:uid="{7C3060E8-E360-4924-A748-BA127A9B532D}"/>
    <cellStyle name="Total 6 10 2 2 4" xfId="40353" xr:uid="{5A066390-5219-4AF8-8899-AC9301A7B594}"/>
    <cellStyle name="Total 6 10 2 2 5" xfId="40354" xr:uid="{7EB95F35-3283-49CF-A5AB-DC4E8B4848A8}"/>
    <cellStyle name="Total 6 10 2 3" xfId="40355" xr:uid="{AF15182A-904E-49B8-9CD5-60018246D7E2}"/>
    <cellStyle name="Total 6 10 2 3 2" xfId="40356" xr:uid="{49BE7EA8-1A4D-428A-B55E-D43B805F6199}"/>
    <cellStyle name="Total 6 10 2 3 3" xfId="40357" xr:uid="{0E186964-FB01-416A-9F5E-43937A41C6BC}"/>
    <cellStyle name="Total 6 10 2 4" xfId="40358" xr:uid="{34477200-964A-4C94-AC3C-0FEA45DF7BCE}"/>
    <cellStyle name="Total 6 10 2 4 2" xfId="40359" xr:uid="{8A178F25-7BA5-4669-B081-F36AE5B3E225}"/>
    <cellStyle name="Total 6 10 2 4 3" xfId="40360" xr:uid="{ADCA0775-F96D-49B9-9772-7BF3F1996D03}"/>
    <cellStyle name="Total 6 10 2 5" xfId="40361" xr:uid="{61752EA6-44BF-45D0-B5BB-6F19900BDFCB}"/>
    <cellStyle name="Total 6 10 2 5 2" xfId="40362" xr:uid="{BBDFA76A-E141-4137-8C06-EE7E7349D9A7}"/>
    <cellStyle name="Total 6 10 2 5 3" xfId="40363" xr:uid="{C57FAAEE-6D2F-484E-87F7-0275CAE7A7B8}"/>
    <cellStyle name="Total 6 10 2 6" xfId="40364" xr:uid="{5F06DA64-6A53-4E34-90E7-AFBFE1986B3B}"/>
    <cellStyle name="Total 6 10 2 6 2" xfId="40365" xr:uid="{A1B659EE-5813-4FDD-9BF4-134957495501}"/>
    <cellStyle name="Total 6 10 2 6 3" xfId="40366" xr:uid="{FBDBDE61-5A50-455F-971F-4B29A3A0FCFD}"/>
    <cellStyle name="Total 6 10 2 7" xfId="40367" xr:uid="{79AF323B-66E8-4825-8691-EE70F845692E}"/>
    <cellStyle name="Total 6 10 2 7 2" xfId="40368" xr:uid="{714D8C1D-0D3E-40CD-AA94-8526FBDBB06B}"/>
    <cellStyle name="Total 6 10 2 7 3" xfId="40369" xr:uid="{90E8F65D-0BD7-4EBF-BDF5-DC26C900A485}"/>
    <cellStyle name="Total 6 10 2 8" xfId="40370" xr:uid="{362B49FD-F533-47F2-84FF-0F219CA356C2}"/>
    <cellStyle name="Total 6 10 2 8 2" xfId="40371" xr:uid="{3E284FD6-4621-4510-87A8-B0A51D67FE3A}"/>
    <cellStyle name="Total 6 10 2 8 3" xfId="40372" xr:uid="{D96444F2-95EC-4902-8DC9-E8E7D42FA04C}"/>
    <cellStyle name="Total 6 10 2 9" xfId="40373" xr:uid="{01FB91FC-0723-4B55-8254-9A72894B625B}"/>
    <cellStyle name="Total 6 10 2 9 2" xfId="40374" xr:uid="{CEDA33DB-05C9-468F-ADFE-EFB5EA84D6D1}"/>
    <cellStyle name="Total 6 10 2 9 3" xfId="40375" xr:uid="{2ED2B33A-7EE0-4391-942D-5676EB1672BB}"/>
    <cellStyle name="Total 6 10 3" xfId="40376" xr:uid="{12471846-EC8C-40EF-B0E8-111EEAFFDEC4}"/>
    <cellStyle name="Total 6 10 3 2" xfId="40377" xr:uid="{A5A682B8-B504-4703-AF16-310EEA231FDD}"/>
    <cellStyle name="Total 6 10 3 2 2" xfId="40378" xr:uid="{2FDD8ACC-36D0-4D6D-BDCA-DCDBB570A212}"/>
    <cellStyle name="Total 6 10 3 2 3" xfId="40379" xr:uid="{D536794C-E22F-4023-A8E1-22E53A965F42}"/>
    <cellStyle name="Total 6 10 3 2 4" xfId="40380" xr:uid="{35001B0B-4CA7-4639-ABF9-24CF261EEF5E}"/>
    <cellStyle name="Total 6 10 3 3" xfId="40381" xr:uid="{A25B1E93-D842-49A4-82E8-BA0674C97F5C}"/>
    <cellStyle name="Total 6 10 3 3 2" xfId="40382" xr:uid="{E64FC332-4111-4CCB-A43C-FB3447183A17}"/>
    <cellStyle name="Total 6 10 3 4" xfId="40383" xr:uid="{5F4DD692-3FD3-43EF-B3C9-FB000851CA74}"/>
    <cellStyle name="Total 6 10 3 5" xfId="40384" xr:uid="{A607A9A1-91D7-473B-9B07-F2C3190D454E}"/>
    <cellStyle name="Total 6 10 4" xfId="40385" xr:uid="{09C47E3F-9A85-41E0-AD4A-07BD94EA7F7F}"/>
    <cellStyle name="Total 6 10 4 2" xfId="40386" xr:uid="{8F789809-C81D-4E82-A833-DC05CA598DA9}"/>
    <cellStyle name="Total 6 10 4 2 2" xfId="40387" xr:uid="{277DB4E7-57E7-4799-95A0-A74CAC78DF32}"/>
    <cellStyle name="Total 6 10 4 2 3" xfId="40388" xr:uid="{B2F35501-CB73-42A3-B152-01231EAE5A6F}"/>
    <cellStyle name="Total 6 10 4 3" xfId="40389" xr:uid="{C61E37B4-3DE9-4F1A-83DA-E5BCC0486FF7}"/>
    <cellStyle name="Total 6 10 4 4" xfId="40390" xr:uid="{DD930460-3469-4080-9660-0BFEED40180F}"/>
    <cellStyle name="Total 6 10 4 5" xfId="40391" xr:uid="{EA5107D6-D369-4608-86CA-0D3375DF51CB}"/>
    <cellStyle name="Total 6 10 5" xfId="40392" xr:uid="{971CE4B1-F64A-4FA6-8D07-B3A716128C55}"/>
    <cellStyle name="Total 6 10 5 2" xfId="40393" xr:uid="{27B8A75C-3F85-4753-8CD3-F135B8C9758C}"/>
    <cellStyle name="Total 6 10 5 2 2" xfId="40394" xr:uid="{170510B2-5F91-4E54-B3BC-AC8AB528F1FD}"/>
    <cellStyle name="Total 6 10 5 2 3" xfId="40395" xr:uid="{84081B3D-924D-4A8E-A6E4-DAAA5BAE633D}"/>
    <cellStyle name="Total 6 10 5 3" xfId="40396" xr:uid="{15F77A8B-C827-41AC-9F2E-200CB639FC9A}"/>
    <cellStyle name="Total 6 10 5 4" xfId="40397" xr:uid="{89F19C7B-D24D-44CC-B244-A00BDD0D8FFA}"/>
    <cellStyle name="Total 6 10 6" xfId="40398" xr:uid="{ED536104-FC3A-4A35-A77B-1E3F2176FB8E}"/>
    <cellStyle name="Total 6 10 6 2" xfId="40399" xr:uid="{5FC93A79-13F5-4037-A2B5-51A910221E4F}"/>
    <cellStyle name="Total 6 10 6 3" xfId="40400" xr:uid="{C02DECEA-4C89-4B10-A9C6-467FBC87F9EF}"/>
    <cellStyle name="Total 6 10 7" xfId="40401" xr:uid="{0EA1C5AE-8BDE-49F4-9EF6-636893880DDA}"/>
    <cellStyle name="Total 6 10 7 2" xfId="40402" xr:uid="{F3F83F29-9278-48C8-B6BC-94A956F5F4C3}"/>
    <cellStyle name="Total 6 10 7 3" xfId="40403" xr:uid="{CD96D9D6-5FED-4001-9BF4-F510A3D6387E}"/>
    <cellStyle name="Total 6 10 8" xfId="40404" xr:uid="{2FF19636-E1D4-4BE9-BC58-4956FE8FFAE7}"/>
    <cellStyle name="Total 6 10 8 2" xfId="40405" xr:uid="{F2412D3F-C755-4393-8A11-E124F8A0FDBE}"/>
    <cellStyle name="Total 6 10 8 3" xfId="40406" xr:uid="{34251E85-7612-4EB2-9D76-BE1536A229FD}"/>
    <cellStyle name="Total 6 10 9" xfId="40407" xr:uid="{981A50C4-0C22-4682-85DE-1655B851A6A8}"/>
    <cellStyle name="Total 6 10 9 2" xfId="40408" xr:uid="{DAEE8E54-2033-4723-B44C-5F00934398F7}"/>
    <cellStyle name="Total 6 10 9 3" xfId="40409" xr:uid="{5B8AE609-2729-41C8-B353-E06A3820553A}"/>
    <cellStyle name="Total 6 11" xfId="40410" xr:uid="{F084E1B3-3969-4D49-B103-7B11CF01ED5D}"/>
    <cellStyle name="Total 6 11 10" xfId="40411" xr:uid="{246F7126-B8B0-4512-953E-822EA44D7B75}"/>
    <cellStyle name="Total 6 11 10 2" xfId="40412" xr:uid="{14565F45-D42E-4A0F-8107-B27BD5228B2F}"/>
    <cellStyle name="Total 6 11 10 3" xfId="40413" xr:uid="{AC3B582F-1F0F-4268-B75E-716E65E9A3A2}"/>
    <cellStyle name="Total 6 11 11" xfId="40414" xr:uid="{EDD7743B-D7DA-443E-8E05-57E95EE0A00F}"/>
    <cellStyle name="Total 6 11 11 2" xfId="40415" xr:uid="{3620E480-8461-4502-840A-D3E4258F9BA1}"/>
    <cellStyle name="Total 6 11 12" xfId="40416" xr:uid="{4ED09185-BA42-4FD5-B577-334ABD82B8B5}"/>
    <cellStyle name="Total 6 11 2" xfId="40417" xr:uid="{5B48C769-F5E4-47CD-BE20-153DD38840D8}"/>
    <cellStyle name="Total 6 11 2 10" xfId="40418" xr:uid="{FC8F8543-B66C-44A0-A804-9A3860257743}"/>
    <cellStyle name="Total 6 11 2 10 2" xfId="40419" xr:uid="{A09E59C6-2EFB-4EE5-AC66-11F40F1D7EE3}"/>
    <cellStyle name="Total 6 11 2 11" xfId="40420" xr:uid="{3C3B0639-A2CC-41FE-A501-231F98F87962}"/>
    <cellStyle name="Total 6 11 2 2" xfId="40421" xr:uid="{C96A14CA-2854-4DB9-9FB0-8D5AAD43ABB9}"/>
    <cellStyle name="Total 6 11 2 2 2" xfId="40422" xr:uid="{43B13BD2-366C-4154-95A8-A3F34A27C18C}"/>
    <cellStyle name="Total 6 11 2 2 2 2" xfId="40423" xr:uid="{FA83B888-11B9-4695-8354-7473E58C011D}"/>
    <cellStyle name="Total 6 11 2 2 2 3" xfId="40424" xr:uid="{3FCA8FF8-4420-4122-8C87-851A9FC78283}"/>
    <cellStyle name="Total 6 11 2 2 3" xfId="40425" xr:uid="{9752B27B-82A8-41DD-93BC-02E4EECBCA70}"/>
    <cellStyle name="Total 6 11 2 2 3 2" xfId="40426" xr:uid="{B3DF0FF8-A9FA-4521-87FE-2351EA40C1CB}"/>
    <cellStyle name="Total 6 11 2 2 4" xfId="40427" xr:uid="{308FB9DE-E9EF-4942-8FB6-D18A0BE70948}"/>
    <cellStyle name="Total 6 11 2 2 5" xfId="40428" xr:uid="{5199B28B-E8A4-444B-8EAC-294FF013F441}"/>
    <cellStyle name="Total 6 11 2 3" xfId="40429" xr:uid="{2FC157CB-834C-4C3A-875B-1E15683557EB}"/>
    <cellStyle name="Total 6 11 2 3 2" xfId="40430" xr:uid="{0AAC3433-C3BC-4757-A990-78F45ADFF731}"/>
    <cellStyle name="Total 6 11 2 3 3" xfId="40431" xr:uid="{85976F8C-79C5-467E-9EF7-AB5812924DE8}"/>
    <cellStyle name="Total 6 11 2 4" xfId="40432" xr:uid="{C25C28A8-E4C8-4F1A-94E9-FF5B607AF06F}"/>
    <cellStyle name="Total 6 11 2 4 2" xfId="40433" xr:uid="{F654A317-D214-4377-98B3-B094B0B719DE}"/>
    <cellStyle name="Total 6 11 2 4 3" xfId="40434" xr:uid="{9FABCA9D-3FD9-4616-8BF5-BFB85BF49548}"/>
    <cellStyle name="Total 6 11 2 5" xfId="40435" xr:uid="{74381DF5-8DE2-4E73-BC6A-DAFBE8F3CD13}"/>
    <cellStyle name="Total 6 11 2 5 2" xfId="40436" xr:uid="{BE978372-AC4C-42B3-ABDF-6F89CBFFC624}"/>
    <cellStyle name="Total 6 11 2 5 3" xfId="40437" xr:uid="{21F435A0-3956-406E-8899-54A934E092B8}"/>
    <cellStyle name="Total 6 11 2 6" xfId="40438" xr:uid="{AAC70C41-FE73-4FC6-AF49-B4F1E290483D}"/>
    <cellStyle name="Total 6 11 2 6 2" xfId="40439" xr:uid="{2501C451-D43D-43E4-A3AF-2A35ECA3BEFB}"/>
    <cellStyle name="Total 6 11 2 6 3" xfId="40440" xr:uid="{84D4ED42-6270-4770-88D6-4A7C71B42D9B}"/>
    <cellStyle name="Total 6 11 2 7" xfId="40441" xr:uid="{CFEB59BD-E256-455A-98C8-F746AA8EFC44}"/>
    <cellStyle name="Total 6 11 2 7 2" xfId="40442" xr:uid="{701705AE-2456-4308-A5A9-D4C6FE4AC8B4}"/>
    <cellStyle name="Total 6 11 2 7 3" xfId="40443" xr:uid="{205D1336-9DF9-4E37-8E64-87C6FA20473E}"/>
    <cellStyle name="Total 6 11 2 8" xfId="40444" xr:uid="{2B26B3B3-85E8-470F-9736-9693B17D9CB4}"/>
    <cellStyle name="Total 6 11 2 8 2" xfId="40445" xr:uid="{8BEBDB93-9BDE-4BCE-824F-4FEA7A6F89D7}"/>
    <cellStyle name="Total 6 11 2 8 3" xfId="40446" xr:uid="{F1F4F779-41A3-4493-9B06-4EF148DCE794}"/>
    <cellStyle name="Total 6 11 2 9" xfId="40447" xr:uid="{488A4FC1-1B58-4A09-8ACF-1964388389D8}"/>
    <cellStyle name="Total 6 11 2 9 2" xfId="40448" xr:uid="{DE7DBB3A-A8BF-4E92-A0F5-ED1DF394D04E}"/>
    <cellStyle name="Total 6 11 2 9 3" xfId="40449" xr:uid="{A2AEFE1F-0EC8-46C2-92B1-404C9AB5B58B}"/>
    <cellStyle name="Total 6 11 3" xfId="40450" xr:uid="{A32E7E5C-C346-44CB-9080-E8DB5EF7BBAE}"/>
    <cellStyle name="Total 6 11 3 2" xfId="40451" xr:uid="{A26C59D8-7570-4C66-B9CF-9E4C2065AFE0}"/>
    <cellStyle name="Total 6 11 3 2 2" xfId="40452" xr:uid="{FD026996-8FE5-448A-8D1C-BE3A48822C3E}"/>
    <cellStyle name="Total 6 11 3 2 3" xfId="40453" xr:uid="{9B35F955-33FF-446A-B675-0FAADF16F2A8}"/>
    <cellStyle name="Total 6 11 3 2 4" xfId="40454" xr:uid="{F6212608-2669-46F1-A63F-DA9EC7EC1499}"/>
    <cellStyle name="Total 6 11 3 3" xfId="40455" xr:uid="{A8EF15CD-B159-4119-B87B-C9303E4177C4}"/>
    <cellStyle name="Total 6 11 3 3 2" xfId="40456" xr:uid="{389486FF-637A-4AB3-80D1-E77745445740}"/>
    <cellStyle name="Total 6 11 3 4" xfId="40457" xr:uid="{6201D35C-D821-4818-BF75-F20A790CE9F7}"/>
    <cellStyle name="Total 6 11 3 5" xfId="40458" xr:uid="{42CF999F-7CD3-4D2B-A26F-4784FB404450}"/>
    <cellStyle name="Total 6 11 4" xfId="40459" xr:uid="{F3E24E57-2EEC-4EEC-9969-B3FE5F8BE72E}"/>
    <cellStyle name="Total 6 11 4 2" xfId="40460" xr:uid="{12345B8E-AB07-4695-A0F2-5FCC7870FEB1}"/>
    <cellStyle name="Total 6 11 4 2 2" xfId="40461" xr:uid="{B1C9A4F9-D12F-4042-9BD1-982A1A90686B}"/>
    <cellStyle name="Total 6 11 4 2 3" xfId="40462" xr:uid="{7972CF9D-4262-47EC-B874-62B412FFA449}"/>
    <cellStyle name="Total 6 11 4 3" xfId="40463" xr:uid="{F0F6E546-ADE2-4F4B-B8B7-FD5316B7A6F2}"/>
    <cellStyle name="Total 6 11 4 4" xfId="40464" xr:uid="{2D4474B1-B06B-4166-B539-D901C17C85A6}"/>
    <cellStyle name="Total 6 11 4 5" xfId="40465" xr:uid="{5FEF4135-2998-4203-822F-02E67644EB09}"/>
    <cellStyle name="Total 6 11 5" xfId="40466" xr:uid="{F4582F26-0A51-44FE-A6C5-52DABA284033}"/>
    <cellStyle name="Total 6 11 5 2" xfId="40467" xr:uid="{6A2F13E2-EF27-4D3B-8BBB-6A52255B7FDE}"/>
    <cellStyle name="Total 6 11 5 2 2" xfId="40468" xr:uid="{DCD6ACB9-E58A-4921-AD09-83369089530B}"/>
    <cellStyle name="Total 6 11 5 2 3" xfId="40469" xr:uid="{7A784BE2-A8C4-41EF-8220-C36FAE27E3A1}"/>
    <cellStyle name="Total 6 11 5 3" xfId="40470" xr:uid="{9FC4003C-F050-40D9-9670-D0FB5E545374}"/>
    <cellStyle name="Total 6 11 5 4" xfId="40471" xr:uid="{0AABFA83-6442-4FA0-836A-C4B4C124304B}"/>
    <cellStyle name="Total 6 11 6" xfId="40472" xr:uid="{7398ABD6-6B56-4C12-8C82-18EB851503D9}"/>
    <cellStyle name="Total 6 11 6 2" xfId="40473" xr:uid="{94C74512-4A9C-46F8-AD13-E4415C5F6B9C}"/>
    <cellStyle name="Total 6 11 6 3" xfId="40474" xr:uid="{F0DE6C21-4141-4F14-A015-0AABC00BDF38}"/>
    <cellStyle name="Total 6 11 7" xfId="40475" xr:uid="{949D1D5C-AD0A-401E-BBFB-FEF8C76923AD}"/>
    <cellStyle name="Total 6 11 7 2" xfId="40476" xr:uid="{767671A1-3E8B-4683-B005-4AEF660FC170}"/>
    <cellStyle name="Total 6 11 7 3" xfId="40477" xr:uid="{F9D606A7-4D4E-4588-A9C8-759DE61F015B}"/>
    <cellStyle name="Total 6 11 8" xfId="40478" xr:uid="{D5717196-C97E-4401-8043-C928EDA73B1C}"/>
    <cellStyle name="Total 6 11 8 2" xfId="40479" xr:uid="{EBA268CF-4C93-4045-A952-41F1C9446FC5}"/>
    <cellStyle name="Total 6 11 8 3" xfId="40480" xr:uid="{98591248-211F-48D8-9E8E-0C68480431A0}"/>
    <cellStyle name="Total 6 11 9" xfId="40481" xr:uid="{65EC5E91-A129-459E-AD8D-DDBB79509745}"/>
    <cellStyle name="Total 6 11 9 2" xfId="40482" xr:uid="{E64B8F18-8496-45BE-884F-6AB00ED8AF2D}"/>
    <cellStyle name="Total 6 11 9 3" xfId="40483" xr:uid="{C8E22FC9-E14D-47FA-AADE-CD54D8B5CA93}"/>
    <cellStyle name="Total 6 12" xfId="40484" xr:uid="{9E32D670-F25C-48B7-8456-219B4A44F620}"/>
    <cellStyle name="Total 6 12 10" xfId="40485" xr:uid="{82D8E29F-A37E-469C-A1B7-2BEA24617305}"/>
    <cellStyle name="Total 6 12 10 2" xfId="40486" xr:uid="{98A346BE-F385-438C-8B17-96A6D44CAAC5}"/>
    <cellStyle name="Total 6 12 11" xfId="40487" xr:uid="{5F5735FB-742A-4F77-9280-93E1EFE70C36}"/>
    <cellStyle name="Total 6 12 2" xfId="40488" xr:uid="{C2BB995E-402D-4A0E-A117-B0593422F99F}"/>
    <cellStyle name="Total 6 12 2 2" xfId="40489" xr:uid="{34A501E9-4812-4D0F-898A-210948C13A28}"/>
    <cellStyle name="Total 6 12 2 2 2" xfId="40490" xr:uid="{4FFBAF46-A7C8-4CB3-ACF6-09740340F734}"/>
    <cellStyle name="Total 6 12 2 2 3" xfId="40491" xr:uid="{DCE149DA-CE6B-4A57-8976-B08D1663935C}"/>
    <cellStyle name="Total 6 12 2 3" xfId="40492" xr:uid="{B6776D96-56F2-4AA3-9764-5CDC6D1762ED}"/>
    <cellStyle name="Total 6 12 2 3 2" xfId="40493" xr:uid="{B7DF3D9D-E4C3-4E04-BC8B-2B05F1477695}"/>
    <cellStyle name="Total 6 12 2 4" xfId="40494" xr:uid="{2A423A2E-504E-4E79-ABB3-90B32CA1CF49}"/>
    <cellStyle name="Total 6 12 2 5" xfId="40495" xr:uid="{EE018A22-61A2-4A48-BE02-578E07336B98}"/>
    <cellStyle name="Total 6 12 3" xfId="40496" xr:uid="{AA79BFB7-7EAC-4A0D-B4C9-76B93C8FBCC2}"/>
    <cellStyle name="Total 6 12 3 2" xfId="40497" xr:uid="{D690FBF3-CA04-46E2-8C99-2278D81B3BDD}"/>
    <cellStyle name="Total 6 12 3 3" xfId="40498" xr:uid="{F71487BD-EDDF-40D3-A2AA-4571C543A502}"/>
    <cellStyle name="Total 6 12 4" xfId="40499" xr:uid="{62127DF4-C1FA-4064-A8F7-AC8264D49F2C}"/>
    <cellStyle name="Total 6 12 4 2" xfId="40500" xr:uid="{B0C77EB7-0650-44EE-A887-130AFDD8EE1C}"/>
    <cellStyle name="Total 6 12 4 3" xfId="40501" xr:uid="{786E556E-E591-4851-9FE5-94A1EF100367}"/>
    <cellStyle name="Total 6 12 5" xfId="40502" xr:uid="{18105633-BE5C-40DA-951B-5C3C414A1221}"/>
    <cellStyle name="Total 6 12 5 2" xfId="40503" xr:uid="{C9ABECE9-ED51-475A-8C53-0E9BFCCC03DA}"/>
    <cellStyle name="Total 6 12 5 3" xfId="40504" xr:uid="{7C2FDB72-DEB6-44CD-A89D-A7B9CC7E2F52}"/>
    <cellStyle name="Total 6 12 6" xfId="40505" xr:uid="{BC6D0799-5953-471C-B156-E8157B1F6AC7}"/>
    <cellStyle name="Total 6 12 6 2" xfId="40506" xr:uid="{AF00A6D9-E2BA-40DC-A0FF-CB294DABDA27}"/>
    <cellStyle name="Total 6 12 6 3" xfId="40507" xr:uid="{D352FDD6-83F9-4950-B8A0-B48F861FDC10}"/>
    <cellStyle name="Total 6 12 7" xfId="40508" xr:uid="{94011D73-B430-4D70-963F-8B6783672FD1}"/>
    <cellStyle name="Total 6 12 7 2" xfId="40509" xr:uid="{E81B8D63-AD37-4B6B-B2A4-30099F5FC885}"/>
    <cellStyle name="Total 6 12 7 3" xfId="40510" xr:uid="{968C2306-04D6-4C6E-AFDA-A2E0F19542A7}"/>
    <cellStyle name="Total 6 12 8" xfId="40511" xr:uid="{EE2389F2-B245-4CA8-A344-BFB7CE3E27D8}"/>
    <cellStyle name="Total 6 12 8 2" xfId="40512" xr:uid="{87E52F50-D0D9-4BDF-A7AA-54761271B529}"/>
    <cellStyle name="Total 6 12 8 3" xfId="40513" xr:uid="{86BB55F9-4B23-4EF2-955A-23E3B97E1DAB}"/>
    <cellStyle name="Total 6 12 9" xfId="40514" xr:uid="{54AA9D5A-5BC4-4503-B47C-616EF82F2512}"/>
    <cellStyle name="Total 6 12 9 2" xfId="40515" xr:uid="{818C36D3-DF6C-4327-B7E8-D12EDFE5C8A2}"/>
    <cellStyle name="Total 6 12 9 3" xfId="40516" xr:uid="{95442C43-C19B-43A2-B970-4F4BC81726DF}"/>
    <cellStyle name="Total 6 13" xfId="40517" xr:uid="{6FA56B3F-B99E-4339-BF42-1CBE3A5613BC}"/>
    <cellStyle name="Total 6 13 2" xfId="40518" xr:uid="{689DB67A-BF6D-42C5-BAD7-7D13F5609C7F}"/>
    <cellStyle name="Total 6 13 2 2" xfId="40519" xr:uid="{876CC7D8-9268-4A4A-A0DA-74D4A5F51E52}"/>
    <cellStyle name="Total 6 13 2 3" xfId="40520" xr:uid="{0DE70B8D-EE04-4D0F-8AD2-707B8F6973C6}"/>
    <cellStyle name="Total 6 13 2 4" xfId="40521" xr:uid="{CACDE762-527F-4EDA-8156-9A220C440989}"/>
    <cellStyle name="Total 6 13 3" xfId="40522" xr:uid="{C1F5D61E-A5EA-401D-9986-BA4CDAB082F2}"/>
    <cellStyle name="Total 6 13 3 2" xfId="40523" xr:uid="{5E814245-5BDA-422D-803B-2174830D8987}"/>
    <cellStyle name="Total 6 13 4" xfId="40524" xr:uid="{09428CB6-2B9D-4F80-8862-4A596D14B58D}"/>
    <cellStyle name="Total 6 13 5" xfId="40525" xr:uid="{5FE4367D-E975-421B-870B-44453808156F}"/>
    <cellStyle name="Total 6 14" xfId="40526" xr:uid="{FA3C9FCA-8F8D-4962-A35F-502AA461AE68}"/>
    <cellStyle name="Total 6 14 2" xfId="40527" xr:uid="{A0F84374-ADE4-43AD-A37B-3617D06FB7AF}"/>
    <cellStyle name="Total 6 14 2 2" xfId="40528" xr:uid="{580E7629-5A0C-4604-8628-B5B9DCDA9961}"/>
    <cellStyle name="Total 6 14 2 3" xfId="40529" xr:uid="{BE47D9D6-4D85-42C7-B1F1-EF82763FDCE6}"/>
    <cellStyle name="Total 6 14 3" xfId="40530" xr:uid="{FBCE8261-6261-44C4-A8C6-12687C61CD2B}"/>
    <cellStyle name="Total 6 14 4" xfId="40531" xr:uid="{D258A528-F69E-4086-9DAF-DF61B41A8251}"/>
    <cellStyle name="Total 6 14 5" xfId="40532" xr:uid="{D162B15D-85AD-48D7-921D-2D700A1C82DA}"/>
    <cellStyle name="Total 6 15" xfId="40533" xr:uid="{72FB1871-C86E-463B-83AB-48448B7CEEF2}"/>
    <cellStyle name="Total 6 15 2" xfId="40534" xr:uid="{B8D7D826-A9DA-4334-AEBA-D57561780E91}"/>
    <cellStyle name="Total 6 15 2 2" xfId="40535" xr:uid="{3781E109-A646-4C53-87D4-597E0CCB5F3B}"/>
    <cellStyle name="Total 6 15 2 3" xfId="40536" xr:uid="{06B9F220-F7DF-474F-A476-9A568CAD1D58}"/>
    <cellStyle name="Total 6 15 3" xfId="40537" xr:uid="{16CE85AD-CD89-4E9F-B6B3-27ECBF6877B3}"/>
    <cellStyle name="Total 6 15 4" xfId="40538" xr:uid="{9A8F15BF-8052-462D-A989-1B7D6FACFCEA}"/>
    <cellStyle name="Total 6 16" xfId="40539" xr:uid="{D7A3ED12-B51B-43BB-8C7A-538A3F1BDC1F}"/>
    <cellStyle name="Total 6 16 2" xfId="40540" xr:uid="{4DB8B5F3-29A4-48D7-B79E-9A5BBF6654A6}"/>
    <cellStyle name="Total 6 16 3" xfId="40541" xr:uid="{AA051386-9BFC-4667-8E53-8D4F46BCD962}"/>
    <cellStyle name="Total 6 17" xfId="40542" xr:uid="{BF7BAC7B-4D55-4492-87E2-99E84EE2B024}"/>
    <cellStyle name="Total 6 17 2" xfId="40543" xr:uid="{AAD7EEC5-10FD-47AB-B69A-D11470A970BB}"/>
    <cellStyle name="Total 6 17 3" xfId="40544" xr:uid="{DD45DDCF-2554-4A05-9E84-56A4A808D6DC}"/>
    <cellStyle name="Total 6 18" xfId="40545" xr:uid="{80ADE9F1-C781-4641-BE72-DD4070E4DE46}"/>
    <cellStyle name="Total 6 18 2" xfId="40546" xr:uid="{83CDAACE-DE39-4755-9DA2-CF59524AF586}"/>
    <cellStyle name="Total 6 18 3" xfId="40547" xr:uid="{9C255BE1-972E-49BA-BB96-E87C0AA77EA3}"/>
    <cellStyle name="Total 6 19" xfId="40548" xr:uid="{A7AC53BA-1887-46E9-9DE4-4D5416335B31}"/>
    <cellStyle name="Total 6 19 2" xfId="40549" xr:uid="{B4A4DA42-D300-42A2-816A-B07EA8659EC5}"/>
    <cellStyle name="Total 6 19 3" xfId="40550" xr:uid="{503116A6-2428-45A9-9623-437506A2AC71}"/>
    <cellStyle name="Total 6 2" xfId="40551" xr:uid="{F7D9DC4E-6A37-4919-8D93-9EFF7B5D0144}"/>
    <cellStyle name="Total 6 2 10" xfId="40552" xr:uid="{6B2CA167-F770-4B9E-A683-31267F14FAC8}"/>
    <cellStyle name="Total 6 2 10 2" xfId="40553" xr:uid="{584A212F-A2E8-4F81-BC9B-98887B77C0C9}"/>
    <cellStyle name="Total 6 2 10 3" xfId="40554" xr:uid="{ABA6B1B9-25A7-45EF-A05F-436A978A4CAA}"/>
    <cellStyle name="Total 6 2 11" xfId="40555" xr:uid="{0492884B-BC66-4E68-BBCA-D03866113B9D}"/>
    <cellStyle name="Total 6 2 11 2" xfId="40556" xr:uid="{E0147B5A-FDF4-4415-9C07-460021D17880}"/>
    <cellStyle name="Total 6 2 12" xfId="40557" xr:uid="{C78C2FF6-9105-4803-961F-DB2DE8225B5F}"/>
    <cellStyle name="Total 6 2 2" xfId="40558" xr:uid="{69DAD6EB-3CE5-42D3-AEA6-251FD807FE86}"/>
    <cellStyle name="Total 6 2 2 10" xfId="40559" xr:uid="{339B093B-7251-4EF3-80AE-75B899AD8857}"/>
    <cellStyle name="Total 6 2 2 10 2" xfId="40560" xr:uid="{5B3BB08E-9745-434E-B7D6-F38454C741D8}"/>
    <cellStyle name="Total 6 2 2 11" xfId="40561" xr:uid="{F6CC7714-E8B1-48B1-8C48-5AE797AB8E30}"/>
    <cellStyle name="Total 6 2 2 2" xfId="40562" xr:uid="{AAFB0FD8-FA23-4027-9D47-D78296AB50BA}"/>
    <cellStyle name="Total 6 2 2 2 2" xfId="40563" xr:uid="{1FBEA6C5-8ECB-4970-B414-4BC89E620925}"/>
    <cellStyle name="Total 6 2 2 2 2 2" xfId="40564" xr:uid="{BFC3BA07-2C96-430F-ACF5-8C5B3CBE6EB8}"/>
    <cellStyle name="Total 6 2 2 2 2 3" xfId="40565" xr:uid="{2C93731B-BF25-41D8-8C07-C1118DC5F379}"/>
    <cellStyle name="Total 6 2 2 2 3" xfId="40566" xr:uid="{740F3938-0FD0-4004-A25B-CE75D8A10A6D}"/>
    <cellStyle name="Total 6 2 2 2 3 2" xfId="40567" xr:uid="{FE35F736-5787-4581-9DEF-406385A75500}"/>
    <cellStyle name="Total 6 2 2 2 4" xfId="40568" xr:uid="{273BE2FC-5C4A-4C93-B6CD-8E7E570D81F7}"/>
    <cellStyle name="Total 6 2 2 2 5" xfId="40569" xr:uid="{6738B25A-6F70-4CEF-84E7-A4D24A8C8D1F}"/>
    <cellStyle name="Total 6 2 2 3" xfId="40570" xr:uid="{38380B29-BE0E-4756-88EE-F96FBC57DA87}"/>
    <cellStyle name="Total 6 2 2 3 2" xfId="40571" xr:uid="{170639C1-B5C4-40E9-86D2-A8D856202AAC}"/>
    <cellStyle name="Total 6 2 2 3 3" xfId="40572" xr:uid="{D7E8236D-CC7C-4A03-BABC-8FE1F2F86346}"/>
    <cellStyle name="Total 6 2 2 4" xfId="40573" xr:uid="{1E274327-068D-45B3-B6BA-974A71814D42}"/>
    <cellStyle name="Total 6 2 2 4 2" xfId="40574" xr:uid="{61C321F3-A3EC-41AC-AF9C-54B7AEF6474F}"/>
    <cellStyle name="Total 6 2 2 4 3" xfId="40575" xr:uid="{C8746DED-64D5-4615-A79C-61564CE0E5BD}"/>
    <cellStyle name="Total 6 2 2 5" xfId="40576" xr:uid="{66F37CAD-919F-49A2-B472-885BE04DF435}"/>
    <cellStyle name="Total 6 2 2 5 2" xfId="40577" xr:uid="{3A5E18E5-37A4-4E03-80C7-C439528142FB}"/>
    <cellStyle name="Total 6 2 2 5 3" xfId="40578" xr:uid="{875F95E0-10DC-4990-9DA5-6222AF84B1E4}"/>
    <cellStyle name="Total 6 2 2 6" xfId="40579" xr:uid="{D7573AE0-9B5C-4F4C-A930-E0A39F612C69}"/>
    <cellStyle name="Total 6 2 2 6 2" xfId="40580" xr:uid="{4950EBAD-90C2-4524-BA85-A02470E47698}"/>
    <cellStyle name="Total 6 2 2 6 3" xfId="40581" xr:uid="{C69585E2-0FEF-4EE5-AB5A-56C75268A6B7}"/>
    <cellStyle name="Total 6 2 2 7" xfId="40582" xr:uid="{E443BF66-346F-4E94-8CE8-648EB0DE787C}"/>
    <cellStyle name="Total 6 2 2 7 2" xfId="40583" xr:uid="{F5CDB08A-A427-4AA8-8D4B-C47FF74E49F4}"/>
    <cellStyle name="Total 6 2 2 7 3" xfId="40584" xr:uid="{6676FBBC-F9D1-474D-8C13-A766AD41E3B2}"/>
    <cellStyle name="Total 6 2 2 8" xfId="40585" xr:uid="{9134C14C-13F7-438A-A911-640F9B9B72F7}"/>
    <cellStyle name="Total 6 2 2 8 2" xfId="40586" xr:uid="{749D03CB-1EC5-47EB-9104-F5D99B190EA3}"/>
    <cellStyle name="Total 6 2 2 8 3" xfId="40587" xr:uid="{250AE8DD-5C2B-49D3-B502-62F41E877B76}"/>
    <cellStyle name="Total 6 2 2 9" xfId="40588" xr:uid="{66500FF3-18B4-4A7E-A587-BC4A219FD745}"/>
    <cellStyle name="Total 6 2 2 9 2" xfId="40589" xr:uid="{5A003CF8-8CD3-4F9F-A2EE-35519F1C08E1}"/>
    <cellStyle name="Total 6 2 2 9 3" xfId="40590" xr:uid="{B99C2513-8611-42FB-A082-EB20FDBC904E}"/>
    <cellStyle name="Total 6 2 3" xfId="40591" xr:uid="{637728FB-0579-4AAE-A6D6-A4D1A4154044}"/>
    <cellStyle name="Total 6 2 3 2" xfId="40592" xr:uid="{40EFCBC5-7D9F-400E-9B67-DFF616AEF939}"/>
    <cellStyle name="Total 6 2 3 2 2" xfId="40593" xr:uid="{1115FC1D-0B90-4098-AC7C-EFD65C7E60C9}"/>
    <cellStyle name="Total 6 2 3 2 3" xfId="40594" xr:uid="{242165CE-9009-4658-AE12-A63FF3F3E924}"/>
    <cellStyle name="Total 6 2 3 2 4" xfId="40595" xr:uid="{A2D7F7FB-54DA-4522-A5EB-64DEE625BFBA}"/>
    <cellStyle name="Total 6 2 3 3" xfId="40596" xr:uid="{51D0B176-47D3-4B7D-B395-F386D20122D5}"/>
    <cellStyle name="Total 6 2 3 3 2" xfId="40597" xr:uid="{E111BF0B-2A45-46EA-AA46-EEB9E24F3DB3}"/>
    <cellStyle name="Total 6 2 3 4" xfId="40598" xr:uid="{376D5405-3CCC-4EA7-9BB6-A27197C9062A}"/>
    <cellStyle name="Total 6 2 3 5" xfId="40599" xr:uid="{6EAAC7E3-D6B5-4AAD-B28A-C8F9A8B0AEAB}"/>
    <cellStyle name="Total 6 2 4" xfId="40600" xr:uid="{F486A13D-C54E-4BA5-A022-48F6A0A1C28D}"/>
    <cellStyle name="Total 6 2 4 2" xfId="40601" xr:uid="{DBFB8085-D32E-4085-B73E-04C205ED2309}"/>
    <cellStyle name="Total 6 2 4 2 2" xfId="40602" xr:uid="{22785059-6BC0-437B-8135-63D76830DF02}"/>
    <cellStyle name="Total 6 2 4 2 3" xfId="40603" xr:uid="{2619D1D8-2F52-4990-8A39-E0EC75C2F584}"/>
    <cellStyle name="Total 6 2 4 3" xfId="40604" xr:uid="{6942F122-5A87-43A9-8092-E6B0A2044E2F}"/>
    <cellStyle name="Total 6 2 4 4" xfId="40605" xr:uid="{7A8AA5E4-9308-4EE6-9BDB-2D4C692B6378}"/>
    <cellStyle name="Total 6 2 4 5" xfId="40606" xr:uid="{AC461CFD-3A79-4798-BDD0-A64156BAB74E}"/>
    <cellStyle name="Total 6 2 5" xfId="40607" xr:uid="{9EFE1CE4-A4A3-4BE8-95CA-E22E164CDB3B}"/>
    <cellStyle name="Total 6 2 5 2" xfId="40608" xr:uid="{6B6B7758-0159-4605-9625-DA6978FC488B}"/>
    <cellStyle name="Total 6 2 5 2 2" xfId="40609" xr:uid="{082DDFFB-E25A-4EFA-AA82-413568C3E4C1}"/>
    <cellStyle name="Total 6 2 5 2 3" xfId="40610" xr:uid="{E03BA6DA-47FB-4DDA-8F17-7E465A5187BB}"/>
    <cellStyle name="Total 6 2 5 3" xfId="40611" xr:uid="{04558295-231D-412F-A882-2D54C439149B}"/>
    <cellStyle name="Total 6 2 5 4" xfId="40612" xr:uid="{1208BA94-FA89-415B-868A-1D38802672AB}"/>
    <cellStyle name="Total 6 2 6" xfId="40613" xr:uid="{E32E764C-A2B8-46F9-89D4-D7D14C467506}"/>
    <cellStyle name="Total 6 2 6 2" xfId="40614" xr:uid="{26C9FB15-022F-4ED5-B518-EEE89CBD22D5}"/>
    <cellStyle name="Total 6 2 6 3" xfId="40615" xr:uid="{BB74D6E8-7D3D-41EE-8147-A1B011A01745}"/>
    <cellStyle name="Total 6 2 7" xfId="40616" xr:uid="{621B3C45-9B50-4E8C-9BBA-D55055DCEF92}"/>
    <cellStyle name="Total 6 2 7 2" xfId="40617" xr:uid="{C5EC54FC-F968-45ED-912C-5293B9EC0A61}"/>
    <cellStyle name="Total 6 2 7 3" xfId="40618" xr:uid="{F85B4521-7825-4009-8B98-9490CA50C324}"/>
    <cellStyle name="Total 6 2 8" xfId="40619" xr:uid="{C546E779-1080-45E3-B3D6-13C44B52CE31}"/>
    <cellStyle name="Total 6 2 8 2" xfId="40620" xr:uid="{808B6662-C86B-4B3D-A507-92DE5B1DC594}"/>
    <cellStyle name="Total 6 2 8 3" xfId="40621" xr:uid="{E7F0B705-922F-4F50-BF40-88058E9BC82D}"/>
    <cellStyle name="Total 6 2 9" xfId="40622" xr:uid="{5BD1D451-DC4F-438F-A5BE-DB6D6E86782D}"/>
    <cellStyle name="Total 6 2 9 2" xfId="40623" xr:uid="{DE309E81-69C3-4853-9212-01517EA37B61}"/>
    <cellStyle name="Total 6 2 9 3" xfId="40624" xr:uid="{7C10C6C0-8BA7-461E-AEE1-5DC3D25AFDE8}"/>
    <cellStyle name="Total 6 20" xfId="40625" xr:uid="{96454D2B-4C3A-4D75-87F7-3966B928893B}"/>
    <cellStyle name="Total 6 20 2" xfId="40626" xr:uid="{3A43F394-76D9-4B4C-81C7-DC7E565AE140}"/>
    <cellStyle name="Total 6 20 3" xfId="40627" xr:uid="{69FB94D2-6366-427E-966A-47927FC5A0AF}"/>
    <cellStyle name="Total 6 21" xfId="40628" xr:uid="{E216707A-0AC0-43B0-91FC-7044E9E76A40}"/>
    <cellStyle name="Total 6 21 2" xfId="40629" xr:uid="{91DE6F35-028F-42FC-A292-66DEABA35968}"/>
    <cellStyle name="Total 6 22" xfId="40630" xr:uid="{E44B27D0-72A7-4855-AD0D-60073C2C827A}"/>
    <cellStyle name="Total 6 3" xfId="40631" xr:uid="{2BF7D6F7-2D21-4C3B-BA0E-B0A7A4678E36}"/>
    <cellStyle name="Total 6 3 10" xfId="40632" xr:uid="{9EBB6BF7-BC9E-4EA7-A0D6-6DE65D707F15}"/>
    <cellStyle name="Total 6 3 10 2" xfId="40633" xr:uid="{093B3719-846B-4A1C-B120-46B12ACD5072}"/>
    <cellStyle name="Total 6 3 10 3" xfId="40634" xr:uid="{E52D2ECF-6F07-4EC1-B0B3-2EB8166E5696}"/>
    <cellStyle name="Total 6 3 11" xfId="40635" xr:uid="{5569CFDC-0171-4805-96F2-CE02E176435D}"/>
    <cellStyle name="Total 6 3 11 2" xfId="40636" xr:uid="{4E0469E6-72FE-496A-8483-0CCB8D622735}"/>
    <cellStyle name="Total 6 3 12" xfId="40637" xr:uid="{43398DAE-1253-4F79-805D-C46052B1FBA4}"/>
    <cellStyle name="Total 6 3 2" xfId="40638" xr:uid="{0E3F89C5-8A66-41E0-9927-2003B42425C1}"/>
    <cellStyle name="Total 6 3 2 10" xfId="40639" xr:uid="{31B5A266-C778-42AA-9C59-5284534463F1}"/>
    <cellStyle name="Total 6 3 2 10 2" xfId="40640" xr:uid="{96513456-99C9-42CA-A93E-FD7147983793}"/>
    <cellStyle name="Total 6 3 2 11" xfId="40641" xr:uid="{55568F78-A350-4B28-A4C9-1550DE9F890C}"/>
    <cellStyle name="Total 6 3 2 2" xfId="40642" xr:uid="{B86D2ADF-6E46-453E-8CE8-73A372C4FA25}"/>
    <cellStyle name="Total 6 3 2 2 2" xfId="40643" xr:uid="{17017C9D-F73D-4562-846F-730FE3C60A17}"/>
    <cellStyle name="Total 6 3 2 2 2 2" xfId="40644" xr:uid="{0E804281-80B1-4A14-B93B-0AE8A68DA9C3}"/>
    <cellStyle name="Total 6 3 2 2 2 3" xfId="40645" xr:uid="{2DB59BE2-AC66-435C-9EB7-BC5B35EA8D2D}"/>
    <cellStyle name="Total 6 3 2 2 3" xfId="40646" xr:uid="{11CB1287-04F0-416B-A317-0F34EB0F0653}"/>
    <cellStyle name="Total 6 3 2 2 3 2" xfId="40647" xr:uid="{94C5683F-D0D9-4D74-9C8D-8CD31FEF4342}"/>
    <cellStyle name="Total 6 3 2 2 4" xfId="40648" xr:uid="{D9E49E05-A90C-4AAD-BB57-72F73CD0ABBA}"/>
    <cellStyle name="Total 6 3 2 2 5" xfId="40649" xr:uid="{FD75F7B5-FFB7-42D6-980C-C8A4A5313644}"/>
    <cellStyle name="Total 6 3 2 3" xfId="40650" xr:uid="{FCE66817-5BFB-40C6-9906-BA9B7CD1FC55}"/>
    <cellStyle name="Total 6 3 2 3 2" xfId="40651" xr:uid="{9F7DCB0C-A923-4B64-8A2C-B3E2CE8EA38D}"/>
    <cellStyle name="Total 6 3 2 3 3" xfId="40652" xr:uid="{6475A832-C4F3-4D5C-87BB-C8C943DDD824}"/>
    <cellStyle name="Total 6 3 2 4" xfId="40653" xr:uid="{2A63DC84-803D-4121-AB3F-4579147A5998}"/>
    <cellStyle name="Total 6 3 2 4 2" xfId="40654" xr:uid="{498FBAB7-21CD-44C3-9F35-03A6FF0CCB70}"/>
    <cellStyle name="Total 6 3 2 4 3" xfId="40655" xr:uid="{8CA68624-C56D-4A88-A59E-036F93042030}"/>
    <cellStyle name="Total 6 3 2 5" xfId="40656" xr:uid="{FB3137FA-3916-4AC5-AB8A-86F9B6562BD6}"/>
    <cellStyle name="Total 6 3 2 5 2" xfId="40657" xr:uid="{5BDD0AD3-F537-4740-B0BF-931EDDF733B4}"/>
    <cellStyle name="Total 6 3 2 5 3" xfId="40658" xr:uid="{EB05FB3C-B9C2-4E21-BE36-EED94AACE3BC}"/>
    <cellStyle name="Total 6 3 2 6" xfId="40659" xr:uid="{220E4291-6405-499C-8D0F-421CFE58B90C}"/>
    <cellStyle name="Total 6 3 2 6 2" xfId="40660" xr:uid="{2AD80555-4114-46F9-9D4E-D5BB51980D3A}"/>
    <cellStyle name="Total 6 3 2 6 3" xfId="40661" xr:uid="{5EE46208-E0E4-4806-A1F8-3DFCEB90461A}"/>
    <cellStyle name="Total 6 3 2 7" xfId="40662" xr:uid="{0C2A40D6-72DC-4381-94F9-7B1495CE795F}"/>
    <cellStyle name="Total 6 3 2 7 2" xfId="40663" xr:uid="{850EEDCE-816E-4C50-88C8-52BAF7DA26AC}"/>
    <cellStyle name="Total 6 3 2 7 3" xfId="40664" xr:uid="{B246184A-51EC-40A7-8214-6741BC56A607}"/>
    <cellStyle name="Total 6 3 2 8" xfId="40665" xr:uid="{7C21EF34-50A3-4A36-8793-D292A67BE3FC}"/>
    <cellStyle name="Total 6 3 2 8 2" xfId="40666" xr:uid="{CD5BABAF-42CE-4A14-94F9-E61B820C2D04}"/>
    <cellStyle name="Total 6 3 2 8 3" xfId="40667" xr:uid="{8FAA9EB7-223B-40AB-A7D3-47729E310A35}"/>
    <cellStyle name="Total 6 3 2 9" xfId="40668" xr:uid="{CC147857-C74E-42AF-998F-40AE62DCCB4E}"/>
    <cellStyle name="Total 6 3 2 9 2" xfId="40669" xr:uid="{B45422A9-74FE-442F-974A-1B5272B91E5A}"/>
    <cellStyle name="Total 6 3 2 9 3" xfId="40670" xr:uid="{4BC54901-5433-4AEF-A383-AE208F350EC0}"/>
    <cellStyle name="Total 6 3 3" xfId="40671" xr:uid="{B7B39D72-B318-444E-A26F-6F3E5C21DB9F}"/>
    <cellStyle name="Total 6 3 3 2" xfId="40672" xr:uid="{630D9F06-2764-4F5D-8DEB-114122ECF985}"/>
    <cellStyle name="Total 6 3 3 2 2" xfId="40673" xr:uid="{532E131C-847A-4043-8EA8-587CF374D2AE}"/>
    <cellStyle name="Total 6 3 3 2 3" xfId="40674" xr:uid="{205E9064-F54E-4BE4-8F58-28088D21932D}"/>
    <cellStyle name="Total 6 3 3 2 4" xfId="40675" xr:uid="{5FFE885D-B905-441F-9E0C-B191FB7666C6}"/>
    <cellStyle name="Total 6 3 3 3" xfId="40676" xr:uid="{A249C401-E517-4014-9003-2B317EE3F2EA}"/>
    <cellStyle name="Total 6 3 3 3 2" xfId="40677" xr:uid="{A81C6339-BF52-4BAF-8849-2C9EE2E04C36}"/>
    <cellStyle name="Total 6 3 3 4" xfId="40678" xr:uid="{96AE0509-06DF-42BE-9AC1-44408F027107}"/>
    <cellStyle name="Total 6 3 3 5" xfId="40679" xr:uid="{7CC8560F-9CB3-4C3F-AF1C-D8C9B0AA74D2}"/>
    <cellStyle name="Total 6 3 4" xfId="40680" xr:uid="{C701D97A-061E-42DF-A442-EE12ED6E6202}"/>
    <cellStyle name="Total 6 3 4 2" xfId="40681" xr:uid="{0B5609A3-BB2F-41C4-85A9-1F202E5893D1}"/>
    <cellStyle name="Total 6 3 4 2 2" xfId="40682" xr:uid="{FA8F3D90-A212-4268-8599-23971DCEB593}"/>
    <cellStyle name="Total 6 3 4 2 3" xfId="40683" xr:uid="{842E909C-8A56-4039-988C-FF212CE4F74A}"/>
    <cellStyle name="Total 6 3 4 3" xfId="40684" xr:uid="{4FC7B671-5E43-4659-A9C8-98054AFAA493}"/>
    <cellStyle name="Total 6 3 4 4" xfId="40685" xr:uid="{513457B1-ED07-4A5D-9DC6-4395B100F717}"/>
    <cellStyle name="Total 6 3 4 5" xfId="40686" xr:uid="{A25BD175-C13C-4FCB-A77E-5343ECEF52AD}"/>
    <cellStyle name="Total 6 3 5" xfId="40687" xr:uid="{03060B1D-CE11-4EEF-8B78-7515A0F5B10D}"/>
    <cellStyle name="Total 6 3 5 2" xfId="40688" xr:uid="{4296BFF1-A535-42CB-866D-5060767CD4C0}"/>
    <cellStyle name="Total 6 3 5 2 2" xfId="40689" xr:uid="{CABA794D-0122-433D-8E4F-7860875018CE}"/>
    <cellStyle name="Total 6 3 5 2 3" xfId="40690" xr:uid="{4798BA98-CB3E-4792-B69A-B066ABD7A0E4}"/>
    <cellStyle name="Total 6 3 5 3" xfId="40691" xr:uid="{3B73E0CC-C76D-4C51-8418-C3591F3F7EFC}"/>
    <cellStyle name="Total 6 3 5 4" xfId="40692" xr:uid="{96BA37E2-3CB4-4333-9F27-4864698E15AB}"/>
    <cellStyle name="Total 6 3 6" xfId="40693" xr:uid="{105ED5F4-EC9E-49B7-948A-CE72D491FBF3}"/>
    <cellStyle name="Total 6 3 6 2" xfId="40694" xr:uid="{D3F732D6-3D7F-4638-AC28-902BBD9D0A51}"/>
    <cellStyle name="Total 6 3 6 3" xfId="40695" xr:uid="{9CAAC392-A80A-467F-94BE-5C03EFEBB798}"/>
    <cellStyle name="Total 6 3 7" xfId="40696" xr:uid="{ED62BE93-89B6-4623-A7A4-AAB555C7C898}"/>
    <cellStyle name="Total 6 3 7 2" xfId="40697" xr:uid="{FF651FEA-99B0-4A13-8B92-9F8FDE2C7665}"/>
    <cellStyle name="Total 6 3 7 3" xfId="40698" xr:uid="{1FA57CC3-1441-4A1B-BF49-E923A6FFBAF1}"/>
    <cellStyle name="Total 6 3 8" xfId="40699" xr:uid="{3DC37191-655D-4CE6-9585-AA83469B12C8}"/>
    <cellStyle name="Total 6 3 8 2" xfId="40700" xr:uid="{46AB6FF6-A15B-4682-9BA4-D2C55939910E}"/>
    <cellStyle name="Total 6 3 8 3" xfId="40701" xr:uid="{EA6DEA82-FB8C-421F-86CB-F8E55071525C}"/>
    <cellStyle name="Total 6 3 9" xfId="40702" xr:uid="{3F2222D1-6A32-4435-8C86-E9EAB63F1A6D}"/>
    <cellStyle name="Total 6 3 9 2" xfId="40703" xr:uid="{7284A086-6193-4AFD-B6DA-B8FA6EC0EF0F}"/>
    <cellStyle name="Total 6 3 9 3" xfId="40704" xr:uid="{420BFA63-4AC5-4F96-A1EC-D0331B92DEDE}"/>
    <cellStyle name="Total 6 4" xfId="40705" xr:uid="{AEAEEC5A-EEB2-4456-8481-3A68E6991355}"/>
    <cellStyle name="Total 6 4 10" xfId="40706" xr:uid="{10111757-BAB4-46A0-A707-AF2739067EA9}"/>
    <cellStyle name="Total 6 4 10 2" xfId="40707" xr:uid="{F429DA10-41C6-4CDE-9C0C-E1BE77CE4D65}"/>
    <cellStyle name="Total 6 4 10 3" xfId="40708" xr:uid="{D0B59B22-A890-4D8A-AA54-86318D0D7B0D}"/>
    <cellStyle name="Total 6 4 11" xfId="40709" xr:uid="{B28384A5-9DCA-45B9-B879-DB2DAA921831}"/>
    <cellStyle name="Total 6 4 11 2" xfId="40710" xr:uid="{3A27D8C4-A782-4794-94C5-EEA6EE2C1061}"/>
    <cellStyle name="Total 6 4 12" xfId="40711" xr:uid="{F4E4A8EF-3B24-4901-A78D-E62EBE413210}"/>
    <cellStyle name="Total 6 4 2" xfId="40712" xr:uid="{A8B70955-691D-4371-8D19-D6B15AEA118B}"/>
    <cellStyle name="Total 6 4 2 10" xfId="40713" xr:uid="{646A14E1-A55F-43AF-8460-F3E482EC1C36}"/>
    <cellStyle name="Total 6 4 2 10 2" xfId="40714" xr:uid="{5A230AD3-900B-4A67-BD26-9BB1C78F068C}"/>
    <cellStyle name="Total 6 4 2 11" xfId="40715" xr:uid="{87465F58-7627-488E-8CDF-006FAAA7293F}"/>
    <cellStyle name="Total 6 4 2 2" xfId="40716" xr:uid="{18060190-D45C-4D03-B7B5-0831A2427088}"/>
    <cellStyle name="Total 6 4 2 2 2" xfId="40717" xr:uid="{1E7023F2-EF2A-451A-A793-1908E6423777}"/>
    <cellStyle name="Total 6 4 2 2 2 2" xfId="40718" xr:uid="{FB89CE64-E478-44FB-B639-5225FA8E88B6}"/>
    <cellStyle name="Total 6 4 2 2 2 3" xfId="40719" xr:uid="{352938CD-8941-48DF-B61A-BF07EB615DD0}"/>
    <cellStyle name="Total 6 4 2 2 3" xfId="40720" xr:uid="{2381E490-E967-44AC-8A2D-F73781590A44}"/>
    <cellStyle name="Total 6 4 2 2 3 2" xfId="40721" xr:uid="{8488350C-D85C-45CE-A879-02766C0B9509}"/>
    <cellStyle name="Total 6 4 2 2 4" xfId="40722" xr:uid="{FFE6BC5E-720B-4E14-AC1E-DB796A7DFE9C}"/>
    <cellStyle name="Total 6 4 2 2 5" xfId="40723" xr:uid="{7C8F5EBD-E502-431B-80FC-77E50D3653BD}"/>
    <cellStyle name="Total 6 4 2 3" xfId="40724" xr:uid="{13B2D57C-E9AE-4694-BDB8-5CBD21F690D3}"/>
    <cellStyle name="Total 6 4 2 3 2" xfId="40725" xr:uid="{28DB2C85-B386-483B-BD6C-8764BD412EF0}"/>
    <cellStyle name="Total 6 4 2 3 3" xfId="40726" xr:uid="{4F30A2A2-93B4-4C5C-B2E1-FAFA4B1CA62F}"/>
    <cellStyle name="Total 6 4 2 4" xfId="40727" xr:uid="{22A522E1-90F5-48AA-B18B-C249531F6B81}"/>
    <cellStyle name="Total 6 4 2 4 2" xfId="40728" xr:uid="{ECFAA122-9A6E-4A93-8B95-FF018AD82F3F}"/>
    <cellStyle name="Total 6 4 2 4 3" xfId="40729" xr:uid="{AE61821E-A67F-45DE-8B84-406C71B6EEA3}"/>
    <cellStyle name="Total 6 4 2 5" xfId="40730" xr:uid="{717AD818-6DE5-47C3-8AD0-E8FF82CB0B04}"/>
    <cellStyle name="Total 6 4 2 5 2" xfId="40731" xr:uid="{D2130554-DB54-49BC-BEB4-3614DD43FA71}"/>
    <cellStyle name="Total 6 4 2 5 3" xfId="40732" xr:uid="{1084053A-B710-4B5B-B6A3-2AF9F7543D18}"/>
    <cellStyle name="Total 6 4 2 6" xfId="40733" xr:uid="{9C5C6554-DE00-4458-8267-25D8D081E910}"/>
    <cellStyle name="Total 6 4 2 6 2" xfId="40734" xr:uid="{0387C38D-D427-4434-83F0-AC3C55F68508}"/>
    <cellStyle name="Total 6 4 2 6 3" xfId="40735" xr:uid="{046069B6-45A6-4A0E-AA5C-075D135851FB}"/>
    <cellStyle name="Total 6 4 2 7" xfId="40736" xr:uid="{2E3C06E2-FE2D-4C80-9A7B-9EB80A0D1D35}"/>
    <cellStyle name="Total 6 4 2 7 2" xfId="40737" xr:uid="{14FC7554-D157-4EC5-8ED2-6F055B0E70EF}"/>
    <cellStyle name="Total 6 4 2 7 3" xfId="40738" xr:uid="{660DE040-F8C7-4F7F-99EA-7B2C6B1AB5C3}"/>
    <cellStyle name="Total 6 4 2 8" xfId="40739" xr:uid="{E09E6D06-E168-4F74-BA5D-DEAE943014C7}"/>
    <cellStyle name="Total 6 4 2 8 2" xfId="40740" xr:uid="{2B646DD5-0E7C-4990-9362-70C3A0C6282E}"/>
    <cellStyle name="Total 6 4 2 8 3" xfId="40741" xr:uid="{CC81744E-8F52-43E6-BAC5-CE9295D4AA22}"/>
    <cellStyle name="Total 6 4 2 9" xfId="40742" xr:uid="{AE2553A6-AF8E-461F-A639-E3DDB5CD43BD}"/>
    <cellStyle name="Total 6 4 2 9 2" xfId="40743" xr:uid="{78315EB4-D0BF-4451-A04A-457AA42815FE}"/>
    <cellStyle name="Total 6 4 2 9 3" xfId="40744" xr:uid="{5D963C66-4E47-4E3A-8D06-41C9F1A84F92}"/>
    <cellStyle name="Total 6 4 3" xfId="40745" xr:uid="{BC9692D0-CCDA-478A-845E-1C877FF6743A}"/>
    <cellStyle name="Total 6 4 3 2" xfId="40746" xr:uid="{A526E220-CF61-4FA7-9387-4FCF6A37B18F}"/>
    <cellStyle name="Total 6 4 3 2 2" xfId="40747" xr:uid="{2984A581-61B9-4161-9859-9F4429663CB3}"/>
    <cellStyle name="Total 6 4 3 2 3" xfId="40748" xr:uid="{69F381A0-4153-44ED-A447-734116A0C1DE}"/>
    <cellStyle name="Total 6 4 3 2 4" xfId="40749" xr:uid="{42B2CBF8-F634-4F27-963D-5762A3A925C7}"/>
    <cellStyle name="Total 6 4 3 3" xfId="40750" xr:uid="{D2CBAAB8-7CD2-43BF-BE89-6D118A4F132A}"/>
    <cellStyle name="Total 6 4 3 3 2" xfId="40751" xr:uid="{A2D57707-ACA3-4550-A2E9-10C0D82A7A1B}"/>
    <cellStyle name="Total 6 4 3 4" xfId="40752" xr:uid="{E1D798A1-41F6-41F4-BD74-E2C515A696FA}"/>
    <cellStyle name="Total 6 4 3 5" xfId="40753" xr:uid="{49CD96ED-3A76-4906-818E-2B01AF014E95}"/>
    <cellStyle name="Total 6 4 4" xfId="40754" xr:uid="{FB3FF073-17F9-4778-9E8A-839F24A2BA18}"/>
    <cellStyle name="Total 6 4 4 2" xfId="40755" xr:uid="{F3045C94-9B13-4B18-A0D5-14B7283AE582}"/>
    <cellStyle name="Total 6 4 4 2 2" xfId="40756" xr:uid="{D3C27E56-60EC-4B5A-85F8-A66D2A24A9E2}"/>
    <cellStyle name="Total 6 4 4 2 3" xfId="40757" xr:uid="{2565ECA4-3552-4EF5-A361-7936398A6659}"/>
    <cellStyle name="Total 6 4 4 3" xfId="40758" xr:uid="{5E66FFC8-2D81-4866-9ADF-69BDE38118EA}"/>
    <cellStyle name="Total 6 4 4 4" xfId="40759" xr:uid="{4CA25DF3-1830-46A3-84FE-374D04E509EE}"/>
    <cellStyle name="Total 6 4 4 5" xfId="40760" xr:uid="{AF5BF16D-3CDC-4D6D-A3C8-D9089D5382E9}"/>
    <cellStyle name="Total 6 4 5" xfId="40761" xr:uid="{1BE0A257-1A5E-4F9A-9972-219AE5BA4E8D}"/>
    <cellStyle name="Total 6 4 5 2" xfId="40762" xr:uid="{1CEF02D3-D1CC-4B8A-A63A-782FF7A3ACA8}"/>
    <cellStyle name="Total 6 4 5 2 2" xfId="40763" xr:uid="{130A1E87-1038-4FC4-BD6D-D698FE327ED2}"/>
    <cellStyle name="Total 6 4 5 2 3" xfId="40764" xr:uid="{4AEA87AA-7A4B-468A-8882-5FA8972BE33E}"/>
    <cellStyle name="Total 6 4 5 3" xfId="40765" xr:uid="{BC67D6D8-1927-47D9-9DDE-D173F2855A6A}"/>
    <cellStyle name="Total 6 4 5 4" xfId="40766" xr:uid="{4488885F-BF9C-46C3-8E60-6F3315B7B352}"/>
    <cellStyle name="Total 6 4 6" xfId="40767" xr:uid="{11DFDBDD-ABB1-4D7D-AE6A-3DA688499F84}"/>
    <cellStyle name="Total 6 4 6 2" xfId="40768" xr:uid="{ACE3A50E-490A-47E4-912A-D308CC96C60E}"/>
    <cellStyle name="Total 6 4 6 3" xfId="40769" xr:uid="{22D34E8D-3ABE-412E-8CED-9B0393E82516}"/>
    <cellStyle name="Total 6 4 7" xfId="40770" xr:uid="{1B9802C8-0FA5-42E5-9AC7-558D6562472A}"/>
    <cellStyle name="Total 6 4 7 2" xfId="40771" xr:uid="{C3869C4E-BD4C-4E33-9FB4-BAF07333D389}"/>
    <cellStyle name="Total 6 4 7 3" xfId="40772" xr:uid="{81526C38-FA27-45B1-AFB6-0A6236CAEF5C}"/>
    <cellStyle name="Total 6 4 8" xfId="40773" xr:uid="{3C2B706D-1574-4F27-8689-C8AFFF3B253B}"/>
    <cellStyle name="Total 6 4 8 2" xfId="40774" xr:uid="{76FF9812-6C5C-4AB1-921B-97999339A57E}"/>
    <cellStyle name="Total 6 4 8 3" xfId="40775" xr:uid="{32517354-6E2B-4C20-A46D-99AC019CEE79}"/>
    <cellStyle name="Total 6 4 9" xfId="40776" xr:uid="{E3787876-5187-4751-B542-5377D00C217B}"/>
    <cellStyle name="Total 6 4 9 2" xfId="40777" xr:uid="{2BF124AB-DBC4-4137-BE33-F2149F7937D0}"/>
    <cellStyle name="Total 6 4 9 3" xfId="40778" xr:uid="{F7FD24B2-944E-40EE-8312-EC68F8A677B0}"/>
    <cellStyle name="Total 6 5" xfId="40779" xr:uid="{2A3F44C5-D678-45A8-B4F1-9199D3FC8561}"/>
    <cellStyle name="Total 6 5 10" xfId="40780" xr:uid="{83116A26-E270-4287-A528-3BEA5E839CDF}"/>
    <cellStyle name="Total 6 5 10 2" xfId="40781" xr:uid="{BC207588-8ADA-42D9-A012-140FC9DEF83A}"/>
    <cellStyle name="Total 6 5 10 3" xfId="40782" xr:uid="{91212F67-0803-45BF-BA46-FEE6E6C8EECB}"/>
    <cellStyle name="Total 6 5 11" xfId="40783" xr:uid="{36AB09F7-BA7B-4FD7-A257-275B56C47147}"/>
    <cellStyle name="Total 6 5 11 2" xfId="40784" xr:uid="{51AEED12-5AF3-4FA8-8FE2-46B25037FDF3}"/>
    <cellStyle name="Total 6 5 12" xfId="40785" xr:uid="{374E924F-7D04-436C-85CC-D774D90E1895}"/>
    <cellStyle name="Total 6 5 2" xfId="40786" xr:uid="{4BC1B6EB-8294-49DD-9ECB-109D43162033}"/>
    <cellStyle name="Total 6 5 2 10" xfId="40787" xr:uid="{1E59146D-9857-4F60-881D-BF15C5867DBE}"/>
    <cellStyle name="Total 6 5 2 10 2" xfId="40788" xr:uid="{E05DBE69-E5E5-4410-AA47-5625C343BADC}"/>
    <cellStyle name="Total 6 5 2 11" xfId="40789" xr:uid="{5CB018CE-78F2-447A-AA58-4A778D7065D0}"/>
    <cellStyle name="Total 6 5 2 2" xfId="40790" xr:uid="{1D714AE3-4971-4E89-B7EA-1A8F7BE31537}"/>
    <cellStyle name="Total 6 5 2 2 2" xfId="40791" xr:uid="{5DB07A15-05CF-410A-A7F4-9D44103505C3}"/>
    <cellStyle name="Total 6 5 2 2 2 2" xfId="40792" xr:uid="{39460AE6-24A4-45E9-BB10-567BB2509DF0}"/>
    <cellStyle name="Total 6 5 2 2 2 3" xfId="40793" xr:uid="{CFA6BB73-388B-45FF-BA92-B5B5821CF03F}"/>
    <cellStyle name="Total 6 5 2 2 3" xfId="40794" xr:uid="{D8E4FDD8-2E22-474A-BD42-4FA4A1BAEC97}"/>
    <cellStyle name="Total 6 5 2 2 3 2" xfId="40795" xr:uid="{9CD03AE2-E420-4025-93D1-C178AEC67FE5}"/>
    <cellStyle name="Total 6 5 2 2 4" xfId="40796" xr:uid="{18989A9D-FD89-45DC-80D4-E65DE79138DF}"/>
    <cellStyle name="Total 6 5 2 2 5" xfId="40797" xr:uid="{F7772BA6-22D8-4CEC-8E73-10F502CA43F5}"/>
    <cellStyle name="Total 6 5 2 3" xfId="40798" xr:uid="{5B4B24AD-ABDB-46CF-BB2D-BCA20D8F4D71}"/>
    <cellStyle name="Total 6 5 2 3 2" xfId="40799" xr:uid="{4E45DEA4-2479-4440-99D1-D1A465B8A0F8}"/>
    <cellStyle name="Total 6 5 2 3 3" xfId="40800" xr:uid="{5057EBBD-9CBA-4082-8D08-059FF78825AC}"/>
    <cellStyle name="Total 6 5 2 4" xfId="40801" xr:uid="{337E7CE4-7966-4717-84A5-18B479E93A2B}"/>
    <cellStyle name="Total 6 5 2 4 2" xfId="40802" xr:uid="{6968C139-D4C7-4847-989C-C838CFCDE7F4}"/>
    <cellStyle name="Total 6 5 2 4 3" xfId="40803" xr:uid="{0908EDBC-3D7A-4D95-B5EA-56DA50DCF67D}"/>
    <cellStyle name="Total 6 5 2 5" xfId="40804" xr:uid="{93E64251-E0D3-4A87-A347-BCE97DBC42A2}"/>
    <cellStyle name="Total 6 5 2 5 2" xfId="40805" xr:uid="{EF7061AC-7C54-491E-8B9B-7220ECFD4A68}"/>
    <cellStyle name="Total 6 5 2 5 3" xfId="40806" xr:uid="{4E576424-1B09-483A-904F-194D80AA73D8}"/>
    <cellStyle name="Total 6 5 2 6" xfId="40807" xr:uid="{45172C03-67AF-4BA0-A92B-ECA67BF185C5}"/>
    <cellStyle name="Total 6 5 2 6 2" xfId="40808" xr:uid="{56334B47-C4A4-44E1-9F3D-3F1BB4A5B710}"/>
    <cellStyle name="Total 6 5 2 6 3" xfId="40809" xr:uid="{F30A510F-2508-4B6D-9CFD-A5ED197F8801}"/>
    <cellStyle name="Total 6 5 2 7" xfId="40810" xr:uid="{9278CA9F-C779-496B-BB82-AC2F7A783A72}"/>
    <cellStyle name="Total 6 5 2 7 2" xfId="40811" xr:uid="{13365BFD-43DC-4963-AF7B-5FC759C8B1F3}"/>
    <cellStyle name="Total 6 5 2 7 3" xfId="40812" xr:uid="{585FC82F-F9A8-4644-9097-FC47E01001BC}"/>
    <cellStyle name="Total 6 5 2 8" xfId="40813" xr:uid="{8621F58E-74AC-47A6-9D70-17CC74D2179F}"/>
    <cellStyle name="Total 6 5 2 8 2" xfId="40814" xr:uid="{EF9D181F-0DED-4FFE-A56C-8A9A5E3C1602}"/>
    <cellStyle name="Total 6 5 2 8 3" xfId="40815" xr:uid="{B993C8E9-BC35-4523-8FA3-79C84D468997}"/>
    <cellStyle name="Total 6 5 2 9" xfId="40816" xr:uid="{60DFD810-C050-4EEE-A2D1-AC01FEE8ECF2}"/>
    <cellStyle name="Total 6 5 2 9 2" xfId="40817" xr:uid="{9FA3BBC5-20A9-4291-90FD-45EC3291C960}"/>
    <cellStyle name="Total 6 5 2 9 3" xfId="40818" xr:uid="{7B75A388-0949-4101-82F8-442517CB6F9A}"/>
    <cellStyle name="Total 6 5 3" xfId="40819" xr:uid="{98B05230-DFB8-4BD3-817B-02BA06D4364A}"/>
    <cellStyle name="Total 6 5 3 2" xfId="40820" xr:uid="{981F5F70-CAF0-4D9A-BE90-83415098F581}"/>
    <cellStyle name="Total 6 5 3 2 2" xfId="40821" xr:uid="{22B376F0-15A9-4F31-86E3-611976ADCD3E}"/>
    <cellStyle name="Total 6 5 3 2 3" xfId="40822" xr:uid="{D1899114-A4C4-402F-9A5E-0A68D5376E1C}"/>
    <cellStyle name="Total 6 5 3 2 4" xfId="40823" xr:uid="{CC96BD36-3DDB-4DF9-B551-46C609F68DB8}"/>
    <cellStyle name="Total 6 5 3 3" xfId="40824" xr:uid="{6CEF3E9F-BB30-4C4F-8803-CF6DE7A35736}"/>
    <cellStyle name="Total 6 5 3 3 2" xfId="40825" xr:uid="{EC5AB3A4-DE76-4E7E-8A89-F9CDCC17FA85}"/>
    <cellStyle name="Total 6 5 3 4" xfId="40826" xr:uid="{E742B2DC-9242-4902-A160-514640E9B65A}"/>
    <cellStyle name="Total 6 5 3 5" xfId="40827" xr:uid="{35E7CC75-E02A-4DFB-AEAA-BC670F9D973A}"/>
    <cellStyle name="Total 6 5 4" xfId="40828" xr:uid="{3A6F22D9-3482-48F4-8787-CC78DF21AB1A}"/>
    <cellStyle name="Total 6 5 4 2" xfId="40829" xr:uid="{F74E797C-C4E9-4631-BA94-428372F61AFD}"/>
    <cellStyle name="Total 6 5 4 2 2" xfId="40830" xr:uid="{FA4405FB-F2A6-455B-9CF7-A9E320119444}"/>
    <cellStyle name="Total 6 5 4 2 3" xfId="40831" xr:uid="{0A7D3ED5-F50B-4BC5-97B7-05F65F1DE818}"/>
    <cellStyle name="Total 6 5 4 3" xfId="40832" xr:uid="{F73BA8A3-692B-4865-BB75-7EDF41AFADBF}"/>
    <cellStyle name="Total 6 5 4 4" xfId="40833" xr:uid="{098B44C2-0417-4A44-B14D-EC27BBDFC093}"/>
    <cellStyle name="Total 6 5 4 5" xfId="40834" xr:uid="{8904450A-6A53-4BDC-818B-7579F64E83E0}"/>
    <cellStyle name="Total 6 5 5" xfId="40835" xr:uid="{5E6CB74F-0151-40AD-ADFF-D409196BD6D5}"/>
    <cellStyle name="Total 6 5 5 2" xfId="40836" xr:uid="{C699D3C3-17B5-4EE0-A426-1C573BCEF6F0}"/>
    <cellStyle name="Total 6 5 5 2 2" xfId="40837" xr:uid="{983E6D27-6CF9-49AF-800E-489C30F72724}"/>
    <cellStyle name="Total 6 5 5 2 3" xfId="40838" xr:uid="{5FB785A7-E055-4A0E-B201-EEAB04AD8172}"/>
    <cellStyle name="Total 6 5 5 3" xfId="40839" xr:uid="{E18A4C07-9417-4504-9010-C91A790BCE69}"/>
    <cellStyle name="Total 6 5 5 4" xfId="40840" xr:uid="{C235382D-A432-42E8-A302-2F245BA41761}"/>
    <cellStyle name="Total 6 5 6" xfId="40841" xr:uid="{53E86FCE-C44F-42B0-8926-E6D0D4E2EB99}"/>
    <cellStyle name="Total 6 5 6 2" xfId="40842" xr:uid="{2E14C77C-C57E-4AF2-B884-7397D4C6E060}"/>
    <cellStyle name="Total 6 5 6 3" xfId="40843" xr:uid="{D13B9375-47A4-4896-813F-22D35EAFD2CD}"/>
    <cellStyle name="Total 6 5 7" xfId="40844" xr:uid="{686C3BA9-62BF-40E2-9FDF-87DA9A4F2C1C}"/>
    <cellStyle name="Total 6 5 7 2" xfId="40845" xr:uid="{45E54A64-CD70-48FD-AFBB-895AABCFED6A}"/>
    <cellStyle name="Total 6 5 7 3" xfId="40846" xr:uid="{8CBCDB49-305C-42BC-9EEA-868ABB787A78}"/>
    <cellStyle name="Total 6 5 8" xfId="40847" xr:uid="{7C94C77F-0885-42F9-B2B1-1DC9787074A4}"/>
    <cellStyle name="Total 6 5 8 2" xfId="40848" xr:uid="{0E1048F2-50EA-4172-9758-26A6A83F6E82}"/>
    <cellStyle name="Total 6 5 8 3" xfId="40849" xr:uid="{D91FB95D-7893-4623-B5EC-79D96A5C8D63}"/>
    <cellStyle name="Total 6 5 9" xfId="40850" xr:uid="{BB418F60-4713-40D2-AEE6-A98EF91259F6}"/>
    <cellStyle name="Total 6 5 9 2" xfId="40851" xr:uid="{E99B4EFB-D13F-47F8-9ECA-9FA58AED1C63}"/>
    <cellStyle name="Total 6 5 9 3" xfId="40852" xr:uid="{8A124E5C-62A8-48CE-A515-08836E87C88E}"/>
    <cellStyle name="Total 6 6" xfId="40853" xr:uid="{2FDB568B-799B-4225-80CF-4E0CD889B309}"/>
    <cellStyle name="Total 6 6 10" xfId="40854" xr:uid="{F710A064-5B56-409F-9D6C-93FB930B8E4A}"/>
    <cellStyle name="Total 6 6 10 2" xfId="40855" xr:uid="{4FA92D1E-2B05-4020-98F8-A49E1178DAC5}"/>
    <cellStyle name="Total 6 6 10 3" xfId="40856" xr:uid="{11C55193-4A8E-49F5-9801-E680292B3EEB}"/>
    <cellStyle name="Total 6 6 11" xfId="40857" xr:uid="{D1825587-52C2-4D76-A558-6A743BA2D8E8}"/>
    <cellStyle name="Total 6 6 11 2" xfId="40858" xr:uid="{5B77FCE6-562A-456A-A404-0FD3580C9EC9}"/>
    <cellStyle name="Total 6 6 12" xfId="40859" xr:uid="{1A061B21-C3EF-461C-9DB1-9E4A1FA8CD89}"/>
    <cellStyle name="Total 6 6 2" xfId="40860" xr:uid="{3447390D-06E9-48DE-8174-12D64E4AAE70}"/>
    <cellStyle name="Total 6 6 2 10" xfId="40861" xr:uid="{CACF83E7-3201-49EE-8A40-2384F84B6DFA}"/>
    <cellStyle name="Total 6 6 2 10 2" xfId="40862" xr:uid="{597E00D6-50D1-451A-B8D6-1EA2D223AF32}"/>
    <cellStyle name="Total 6 6 2 11" xfId="40863" xr:uid="{5C502EDF-D681-4E36-B443-6BF7645D294C}"/>
    <cellStyle name="Total 6 6 2 2" xfId="40864" xr:uid="{E61B396E-177E-4760-A84C-16DFEDB273A0}"/>
    <cellStyle name="Total 6 6 2 2 2" xfId="40865" xr:uid="{36E7D034-83D2-4DF6-8109-11193A00C4FD}"/>
    <cellStyle name="Total 6 6 2 2 2 2" xfId="40866" xr:uid="{B628E983-42C9-4724-A4B1-8126AA463999}"/>
    <cellStyle name="Total 6 6 2 2 2 3" xfId="40867" xr:uid="{8F3465F8-FCDB-4A84-B675-65FB7BF3FDFB}"/>
    <cellStyle name="Total 6 6 2 2 3" xfId="40868" xr:uid="{8C05AF1E-8E24-4863-AFAF-2569F141352B}"/>
    <cellStyle name="Total 6 6 2 2 3 2" xfId="40869" xr:uid="{6526F99E-BA1E-4D44-924C-2F1E456F54AF}"/>
    <cellStyle name="Total 6 6 2 2 4" xfId="40870" xr:uid="{E495B04B-DE2B-4ADB-B4E6-7274F182EAFC}"/>
    <cellStyle name="Total 6 6 2 2 5" xfId="40871" xr:uid="{16F4E215-3DF6-4305-A7E6-8A6F60421AF0}"/>
    <cellStyle name="Total 6 6 2 3" xfId="40872" xr:uid="{175C8D71-8F28-4DAC-8B78-010E7538F6B9}"/>
    <cellStyle name="Total 6 6 2 3 2" xfId="40873" xr:uid="{07A7AF74-A1BC-49AF-88AD-CA93454819DB}"/>
    <cellStyle name="Total 6 6 2 3 3" xfId="40874" xr:uid="{6F52D710-BC38-4A5E-AFDB-072EDA585559}"/>
    <cellStyle name="Total 6 6 2 4" xfId="40875" xr:uid="{2A2C33BA-AC08-49B0-A03A-43B6C36900B5}"/>
    <cellStyle name="Total 6 6 2 4 2" xfId="40876" xr:uid="{BCF15F3C-0BB6-402D-BF83-DDE4D0FEC8B2}"/>
    <cellStyle name="Total 6 6 2 4 3" xfId="40877" xr:uid="{D5843D97-A468-4D35-B68E-6C179F83CC2B}"/>
    <cellStyle name="Total 6 6 2 5" xfId="40878" xr:uid="{C2D62162-2AC1-49F1-8417-7B90A9E2F2FF}"/>
    <cellStyle name="Total 6 6 2 5 2" xfId="40879" xr:uid="{4244C45F-827F-40FE-8301-8C193D287CA4}"/>
    <cellStyle name="Total 6 6 2 5 3" xfId="40880" xr:uid="{936641BD-53BA-4BC0-8E8A-6B3EA4626A30}"/>
    <cellStyle name="Total 6 6 2 6" xfId="40881" xr:uid="{0A9E5798-6F0F-41E2-BA2E-4C65F68BA237}"/>
    <cellStyle name="Total 6 6 2 6 2" xfId="40882" xr:uid="{7F9DB764-C860-405D-A9DB-62DFF7613092}"/>
    <cellStyle name="Total 6 6 2 6 3" xfId="40883" xr:uid="{AF929FD7-CCBF-4351-8AB6-40847B6337A3}"/>
    <cellStyle name="Total 6 6 2 7" xfId="40884" xr:uid="{01E958F9-5099-4AE5-B1AB-463FDBBB1E37}"/>
    <cellStyle name="Total 6 6 2 7 2" xfId="40885" xr:uid="{48ACC659-F02B-49E8-A552-E837EE8557DB}"/>
    <cellStyle name="Total 6 6 2 7 3" xfId="40886" xr:uid="{416F5043-9142-47A2-9C6E-0772F0BB0ED3}"/>
    <cellStyle name="Total 6 6 2 8" xfId="40887" xr:uid="{B5F2DE69-6F4B-477E-836A-2449292803F7}"/>
    <cellStyle name="Total 6 6 2 8 2" xfId="40888" xr:uid="{B4DE5250-77E5-45B1-874C-F3F6A8BC46C4}"/>
    <cellStyle name="Total 6 6 2 8 3" xfId="40889" xr:uid="{1D379941-6D09-4B77-B780-1306A4BE5855}"/>
    <cellStyle name="Total 6 6 2 9" xfId="40890" xr:uid="{394A3A0F-4107-4F3E-993E-43C0FD8F4AAD}"/>
    <cellStyle name="Total 6 6 2 9 2" xfId="40891" xr:uid="{C4B0AE50-C974-4A3E-AE55-0F5B33579E6F}"/>
    <cellStyle name="Total 6 6 2 9 3" xfId="40892" xr:uid="{DDBD41E4-FBE5-474A-9218-431E610ACAAF}"/>
    <cellStyle name="Total 6 6 3" xfId="40893" xr:uid="{522291D9-06C1-4C34-A53F-7A5FEAA1DCD8}"/>
    <cellStyle name="Total 6 6 3 2" xfId="40894" xr:uid="{A335B305-60CA-4A4B-A5C4-C194D31DD6E4}"/>
    <cellStyle name="Total 6 6 3 2 2" xfId="40895" xr:uid="{88F82142-805B-4D54-82B4-1ED8BC37DAC5}"/>
    <cellStyle name="Total 6 6 3 2 3" xfId="40896" xr:uid="{E8492398-5822-481D-8CCD-11B215253832}"/>
    <cellStyle name="Total 6 6 3 2 4" xfId="40897" xr:uid="{860B1BBB-CAC3-463E-8B6E-47743D9D4163}"/>
    <cellStyle name="Total 6 6 3 3" xfId="40898" xr:uid="{939F9F23-A0E5-4F0D-9F65-2A607DA23EBE}"/>
    <cellStyle name="Total 6 6 3 3 2" xfId="40899" xr:uid="{D98FA25A-D0A8-4170-8796-51CACFD67097}"/>
    <cellStyle name="Total 6 6 3 4" xfId="40900" xr:uid="{CE27913F-1577-4CEB-B168-B36D7194EC9B}"/>
    <cellStyle name="Total 6 6 3 5" xfId="40901" xr:uid="{95042AC0-4D58-41DF-9155-F145F1099D85}"/>
    <cellStyle name="Total 6 6 4" xfId="40902" xr:uid="{968F2A64-B4CD-464B-AB5E-533B6B5D8547}"/>
    <cellStyle name="Total 6 6 4 2" xfId="40903" xr:uid="{88E600C4-774B-430E-8A6D-095C1F784F20}"/>
    <cellStyle name="Total 6 6 4 2 2" xfId="40904" xr:uid="{7C04C50F-A3F3-4CC2-B938-032240D848A4}"/>
    <cellStyle name="Total 6 6 4 2 3" xfId="40905" xr:uid="{F2A33D8E-20B2-4A85-A3A6-5B9A7F55856E}"/>
    <cellStyle name="Total 6 6 4 3" xfId="40906" xr:uid="{EEF135D0-07CF-4DA5-A512-C81633B9747D}"/>
    <cellStyle name="Total 6 6 4 4" xfId="40907" xr:uid="{2C76B436-0EBB-4C18-9D14-9A2B45320EBA}"/>
    <cellStyle name="Total 6 6 4 5" xfId="40908" xr:uid="{D359DAF7-E653-431E-AA04-31E58023B8AE}"/>
    <cellStyle name="Total 6 6 5" xfId="40909" xr:uid="{C5E4516C-2811-4450-B946-7F10096691BA}"/>
    <cellStyle name="Total 6 6 5 2" xfId="40910" xr:uid="{66FBBA00-17B6-45B7-8662-2E7E97B6A1C6}"/>
    <cellStyle name="Total 6 6 5 2 2" xfId="40911" xr:uid="{908C2877-3D95-458F-87A9-81FE0BB40CBD}"/>
    <cellStyle name="Total 6 6 5 2 3" xfId="40912" xr:uid="{E28EDCCA-3822-438A-81ED-2758FB1BE221}"/>
    <cellStyle name="Total 6 6 5 3" xfId="40913" xr:uid="{81C63DCE-820A-45BA-B290-89CCADCF8253}"/>
    <cellStyle name="Total 6 6 5 4" xfId="40914" xr:uid="{ED9F1196-08BA-4F87-B724-96C9C151D2C4}"/>
    <cellStyle name="Total 6 6 6" xfId="40915" xr:uid="{624F4253-FB32-45DA-8E33-FAC4A98AB5BE}"/>
    <cellStyle name="Total 6 6 6 2" xfId="40916" xr:uid="{26BD5FC5-D8B6-4CD8-937C-9145751E9DE0}"/>
    <cellStyle name="Total 6 6 6 3" xfId="40917" xr:uid="{53798A7A-4EBF-4DBF-B976-73DAE07C930B}"/>
    <cellStyle name="Total 6 6 7" xfId="40918" xr:uid="{09C28545-0F71-4C2B-AED4-28A5DEFDA08B}"/>
    <cellStyle name="Total 6 6 7 2" xfId="40919" xr:uid="{EF890C74-3D12-4CED-A223-2C95A80DA63C}"/>
    <cellStyle name="Total 6 6 7 3" xfId="40920" xr:uid="{309591B1-CE7B-4D78-AE7B-402CF7492BB2}"/>
    <cellStyle name="Total 6 6 8" xfId="40921" xr:uid="{3533F332-BFBE-46B0-92BB-B72D8B996F47}"/>
    <cellStyle name="Total 6 6 8 2" xfId="40922" xr:uid="{E36053CC-FC9A-43A5-BA24-7F96A9101135}"/>
    <cellStyle name="Total 6 6 8 3" xfId="40923" xr:uid="{5A68029B-36D1-4127-AD35-AECF5BD86544}"/>
    <cellStyle name="Total 6 6 9" xfId="40924" xr:uid="{DCF20A7B-5A0A-4384-8AD1-93F4644B33B1}"/>
    <cellStyle name="Total 6 6 9 2" xfId="40925" xr:uid="{05DD3C0C-15BA-446E-8D72-327A279664D4}"/>
    <cellStyle name="Total 6 6 9 3" xfId="40926" xr:uid="{AE38DC67-C6D7-48B4-BA63-4ADC192F4A55}"/>
    <cellStyle name="Total 6 7" xfId="40927" xr:uid="{5349ADA8-D01E-4744-A7D8-07F1F4F02EF5}"/>
    <cellStyle name="Total 6 7 10" xfId="40928" xr:uid="{83F2CE6D-5BFF-42F1-8347-265280897832}"/>
    <cellStyle name="Total 6 7 10 2" xfId="40929" xr:uid="{B8C45963-43F3-42FC-A51D-F4BC7D0E3EDC}"/>
    <cellStyle name="Total 6 7 10 3" xfId="40930" xr:uid="{9EDDED7F-A1DD-483F-99FC-20CBEFECC4E1}"/>
    <cellStyle name="Total 6 7 11" xfId="40931" xr:uid="{3B0C169B-EA11-46DA-B572-2447481453CB}"/>
    <cellStyle name="Total 6 7 11 2" xfId="40932" xr:uid="{C366A069-FA53-4754-875B-6FFC812C1014}"/>
    <cellStyle name="Total 6 7 12" xfId="40933" xr:uid="{BC559FB4-0B97-4FA8-8B60-9FB3F8AE3F9C}"/>
    <cellStyle name="Total 6 7 2" xfId="40934" xr:uid="{FCFA50A9-64F9-45C7-AA09-207A0CCDB617}"/>
    <cellStyle name="Total 6 7 2 10" xfId="40935" xr:uid="{3599B300-D128-42A8-AE1B-CFFAE539C535}"/>
    <cellStyle name="Total 6 7 2 10 2" xfId="40936" xr:uid="{22602802-27DF-42E8-B92D-917558124DE1}"/>
    <cellStyle name="Total 6 7 2 11" xfId="40937" xr:uid="{34119260-5883-4C36-BF2C-170405F58176}"/>
    <cellStyle name="Total 6 7 2 2" xfId="40938" xr:uid="{76656A23-EE90-4220-912F-D135EC94FB51}"/>
    <cellStyle name="Total 6 7 2 2 2" xfId="40939" xr:uid="{810A3634-A26D-4742-A41C-55CDC224BC04}"/>
    <cellStyle name="Total 6 7 2 2 2 2" xfId="40940" xr:uid="{510A990C-8B9E-491A-B9F1-2C1A28D686A2}"/>
    <cellStyle name="Total 6 7 2 2 2 3" xfId="40941" xr:uid="{F2DBD646-A578-48AE-9CC7-30826424D4ED}"/>
    <cellStyle name="Total 6 7 2 2 3" xfId="40942" xr:uid="{FCDD86EE-35B5-42CE-B661-F4D8C12C10F5}"/>
    <cellStyle name="Total 6 7 2 2 3 2" xfId="40943" xr:uid="{A9E607D4-8DB7-48FD-B255-A212CA98264B}"/>
    <cellStyle name="Total 6 7 2 2 4" xfId="40944" xr:uid="{0F17BF74-50D2-48E4-911C-AAD8A536F09A}"/>
    <cellStyle name="Total 6 7 2 2 5" xfId="40945" xr:uid="{D19FCC56-82E8-4A86-B217-5A9D5D76EE38}"/>
    <cellStyle name="Total 6 7 2 3" xfId="40946" xr:uid="{60977098-99DC-4CCA-B037-AB7B0D282E24}"/>
    <cellStyle name="Total 6 7 2 3 2" xfId="40947" xr:uid="{41529E14-81FC-4BD0-B21D-245BBF56145C}"/>
    <cellStyle name="Total 6 7 2 3 3" xfId="40948" xr:uid="{8CB70A14-F3D5-4DEC-862F-D9A8C6E028A8}"/>
    <cellStyle name="Total 6 7 2 4" xfId="40949" xr:uid="{52CAD219-25C6-450C-9E83-149A66C9B295}"/>
    <cellStyle name="Total 6 7 2 4 2" xfId="40950" xr:uid="{FEC0B04D-142E-4E07-A606-A1AE11738E6B}"/>
    <cellStyle name="Total 6 7 2 4 3" xfId="40951" xr:uid="{ADE80AE9-E251-4662-800F-2C74BB5FC36D}"/>
    <cellStyle name="Total 6 7 2 5" xfId="40952" xr:uid="{22999D4E-3015-460E-A984-8B32A2A47E78}"/>
    <cellStyle name="Total 6 7 2 5 2" xfId="40953" xr:uid="{35FB52C4-797F-4C62-A55E-32D0CC419FA2}"/>
    <cellStyle name="Total 6 7 2 5 3" xfId="40954" xr:uid="{F86F0646-41C4-49D4-8649-282D3EEC7190}"/>
    <cellStyle name="Total 6 7 2 6" xfId="40955" xr:uid="{A6EA2E8C-38CE-4BAC-A2DD-AA2F687192B0}"/>
    <cellStyle name="Total 6 7 2 6 2" xfId="40956" xr:uid="{42247E0E-D578-42B3-A165-60C738E27505}"/>
    <cellStyle name="Total 6 7 2 6 3" xfId="40957" xr:uid="{313B3AA8-E590-4C92-8E93-90DD9AB65DC1}"/>
    <cellStyle name="Total 6 7 2 7" xfId="40958" xr:uid="{ADAA6967-9AFF-4472-ACA6-20A7FB1D80B0}"/>
    <cellStyle name="Total 6 7 2 7 2" xfId="40959" xr:uid="{D72BE0D5-7637-45DF-94A8-5748AA44A152}"/>
    <cellStyle name="Total 6 7 2 7 3" xfId="40960" xr:uid="{9847275F-6DBF-4DAF-83D1-07D793E0312C}"/>
    <cellStyle name="Total 6 7 2 8" xfId="40961" xr:uid="{A5800A7A-3BC9-49B9-9265-17E3BD230B39}"/>
    <cellStyle name="Total 6 7 2 8 2" xfId="40962" xr:uid="{9E810942-F2E9-4D2B-BE6D-3B409E21B3E6}"/>
    <cellStyle name="Total 6 7 2 8 3" xfId="40963" xr:uid="{B97F5092-3314-4BF4-A8DE-0F4E95EB9E9F}"/>
    <cellStyle name="Total 6 7 2 9" xfId="40964" xr:uid="{0840EECB-A10B-4417-A5A4-732A157E29B8}"/>
    <cellStyle name="Total 6 7 2 9 2" xfId="40965" xr:uid="{0CF2A49E-3387-42F5-B58B-8F512BACAF41}"/>
    <cellStyle name="Total 6 7 2 9 3" xfId="40966" xr:uid="{0362C129-982E-4EFE-900E-1631143BAF98}"/>
    <cellStyle name="Total 6 7 3" xfId="40967" xr:uid="{614B15FD-2D31-4D54-8B5E-11416B729BDE}"/>
    <cellStyle name="Total 6 7 3 2" xfId="40968" xr:uid="{5E66785A-02A2-4891-B90A-F151F5BC1C87}"/>
    <cellStyle name="Total 6 7 3 2 2" xfId="40969" xr:uid="{7574C9C2-327F-47D4-964F-A3E3F1EC0F9D}"/>
    <cellStyle name="Total 6 7 3 2 3" xfId="40970" xr:uid="{B4A92738-A5B9-4B90-B4D8-134070E2222C}"/>
    <cellStyle name="Total 6 7 3 2 4" xfId="40971" xr:uid="{1FDCE7CA-E0CC-46CC-94D1-FF7D4C89FD2E}"/>
    <cellStyle name="Total 6 7 3 3" xfId="40972" xr:uid="{13DDFCFF-2641-4370-BA4A-67FED31D14D9}"/>
    <cellStyle name="Total 6 7 3 3 2" xfId="40973" xr:uid="{2BEC78CA-8754-4B54-9CC5-7D21A99CC343}"/>
    <cellStyle name="Total 6 7 3 4" xfId="40974" xr:uid="{8FFB060F-4B26-4831-B5B1-31C0DCCC9F25}"/>
    <cellStyle name="Total 6 7 3 5" xfId="40975" xr:uid="{CFCF22C6-E444-4CD5-81CF-9AA888F57179}"/>
    <cellStyle name="Total 6 7 4" xfId="40976" xr:uid="{DC0A4B11-77B3-4556-8DBB-A6745D9A20CD}"/>
    <cellStyle name="Total 6 7 4 2" xfId="40977" xr:uid="{D15D3601-F93A-458C-8820-DE9DBE171486}"/>
    <cellStyle name="Total 6 7 4 2 2" xfId="40978" xr:uid="{9D2D8532-7025-4645-B2D9-0A51C79F2E93}"/>
    <cellStyle name="Total 6 7 4 2 3" xfId="40979" xr:uid="{2CC2EDDF-861A-4CDF-9958-985EF0C5DA60}"/>
    <cellStyle name="Total 6 7 4 3" xfId="40980" xr:uid="{34838E3B-BCF4-491E-868A-BC04BF9E73EC}"/>
    <cellStyle name="Total 6 7 4 4" xfId="40981" xr:uid="{1BB6A16A-65A5-4361-807E-BF990F74780E}"/>
    <cellStyle name="Total 6 7 4 5" xfId="40982" xr:uid="{237A27FD-6F7B-47EB-9A65-3F94FFF27521}"/>
    <cellStyle name="Total 6 7 5" xfId="40983" xr:uid="{7602BEF5-3EF4-428F-A951-9A9A71D1FB91}"/>
    <cellStyle name="Total 6 7 5 2" xfId="40984" xr:uid="{62E091B7-D421-4729-BC5B-833CF3091B20}"/>
    <cellStyle name="Total 6 7 5 2 2" xfId="40985" xr:uid="{081DDAB6-B1C5-42FC-8459-9A489AE144CC}"/>
    <cellStyle name="Total 6 7 5 2 3" xfId="40986" xr:uid="{26A51A3B-6B15-40DF-AA5C-A4BC7619C300}"/>
    <cellStyle name="Total 6 7 5 3" xfId="40987" xr:uid="{8E503ADB-42D3-4E6E-A014-C7B4EBA2331F}"/>
    <cellStyle name="Total 6 7 5 4" xfId="40988" xr:uid="{C74D3D66-2B32-43C3-8AAE-175CE106DB9A}"/>
    <cellStyle name="Total 6 7 6" xfId="40989" xr:uid="{7132B621-7D7D-47E9-940E-8796A34AE3FE}"/>
    <cellStyle name="Total 6 7 6 2" xfId="40990" xr:uid="{CA01D35D-83ED-4794-A9D6-CC75EB4D9945}"/>
    <cellStyle name="Total 6 7 6 3" xfId="40991" xr:uid="{F663CE67-283C-49E2-8667-044D0575565F}"/>
    <cellStyle name="Total 6 7 7" xfId="40992" xr:uid="{6AB01320-7CFD-4031-A763-48DAE395588B}"/>
    <cellStyle name="Total 6 7 7 2" xfId="40993" xr:uid="{41DDBC71-D224-4149-87EF-347713CCD521}"/>
    <cellStyle name="Total 6 7 7 3" xfId="40994" xr:uid="{E0ABFBC3-7FDC-4D03-8406-7B014751F457}"/>
    <cellStyle name="Total 6 7 8" xfId="40995" xr:uid="{5F1FA665-E511-40CD-8799-347854D30BDF}"/>
    <cellStyle name="Total 6 7 8 2" xfId="40996" xr:uid="{8DD96B9F-495D-45BD-837E-ABC5B19FC6DA}"/>
    <cellStyle name="Total 6 7 8 3" xfId="40997" xr:uid="{DC2C4059-8F12-425B-B6EB-C813FCB429A8}"/>
    <cellStyle name="Total 6 7 9" xfId="40998" xr:uid="{1A08B22A-C692-4408-8C36-A84F4653B583}"/>
    <cellStyle name="Total 6 7 9 2" xfId="40999" xr:uid="{9829C889-9585-432E-8C9C-C5EA47109FB3}"/>
    <cellStyle name="Total 6 7 9 3" xfId="41000" xr:uid="{DDA2146E-EA96-432A-A102-41C1B2BDF206}"/>
    <cellStyle name="Total 6 8" xfId="41001" xr:uid="{8B360718-1041-4961-987B-8BDBC4138BD7}"/>
    <cellStyle name="Total 6 8 10" xfId="41002" xr:uid="{B3AA8BDF-63CF-440D-A951-CBED3933ECD8}"/>
    <cellStyle name="Total 6 8 10 2" xfId="41003" xr:uid="{3B530F30-33DA-4696-A628-54C631494D93}"/>
    <cellStyle name="Total 6 8 10 3" xfId="41004" xr:uid="{FF9CE775-60EE-439B-938D-58F5A2F8F95E}"/>
    <cellStyle name="Total 6 8 11" xfId="41005" xr:uid="{9936817A-CCE1-475C-B1B1-C27E10B40102}"/>
    <cellStyle name="Total 6 8 11 2" xfId="41006" xr:uid="{8B59D8E9-7CFA-455B-B7BC-BDEA487B5190}"/>
    <cellStyle name="Total 6 8 12" xfId="41007" xr:uid="{D698F12E-EDB1-464C-8BD3-F0166F74BEF1}"/>
    <cellStyle name="Total 6 8 2" xfId="41008" xr:uid="{C5A8DE00-0852-4A0C-A922-91496CE1C237}"/>
    <cellStyle name="Total 6 8 2 10" xfId="41009" xr:uid="{0E1FA381-996D-4171-BB0A-55945E5D8717}"/>
    <cellStyle name="Total 6 8 2 10 2" xfId="41010" xr:uid="{B3629B42-25E0-4B8E-8781-CEBAD94E2CA6}"/>
    <cellStyle name="Total 6 8 2 11" xfId="41011" xr:uid="{387C795F-0B9F-4ADA-837D-2BFCCE6BFE9E}"/>
    <cellStyle name="Total 6 8 2 2" xfId="41012" xr:uid="{F70AF56C-EEA3-4A76-98F0-10E4AEEE8C20}"/>
    <cellStyle name="Total 6 8 2 2 2" xfId="41013" xr:uid="{420036FF-9F4B-4540-BFF5-A53E750B92E3}"/>
    <cellStyle name="Total 6 8 2 2 2 2" xfId="41014" xr:uid="{8FBCB59C-2716-4C49-B123-3F6F1C72EFB3}"/>
    <cellStyle name="Total 6 8 2 2 2 3" xfId="41015" xr:uid="{527F4D1D-9EE6-4854-A9D8-989D0699DF8F}"/>
    <cellStyle name="Total 6 8 2 2 3" xfId="41016" xr:uid="{55100117-5D58-48D4-BC96-EAC4E2C9FA6D}"/>
    <cellStyle name="Total 6 8 2 2 3 2" xfId="41017" xr:uid="{7CFD3A52-12AE-4EBD-9F60-BBF3EEF1E932}"/>
    <cellStyle name="Total 6 8 2 2 4" xfId="41018" xr:uid="{1FA8EB93-42E1-4066-B561-1985306D90C8}"/>
    <cellStyle name="Total 6 8 2 2 5" xfId="41019" xr:uid="{95DCA2CF-4362-43BC-AC43-0FDE81EDB4A3}"/>
    <cellStyle name="Total 6 8 2 3" xfId="41020" xr:uid="{6ECBE5BA-3B89-4998-B94F-AEA966D28679}"/>
    <cellStyle name="Total 6 8 2 3 2" xfId="41021" xr:uid="{96C7D862-2B21-496C-B87F-E670AFB13020}"/>
    <cellStyle name="Total 6 8 2 3 3" xfId="41022" xr:uid="{0118A4DC-1B3D-439F-9319-30EA3FF29081}"/>
    <cellStyle name="Total 6 8 2 4" xfId="41023" xr:uid="{65E1A719-3FEF-4010-A00B-A209B3366084}"/>
    <cellStyle name="Total 6 8 2 4 2" xfId="41024" xr:uid="{E812D0F2-1670-4A32-B5A0-8667B05D7636}"/>
    <cellStyle name="Total 6 8 2 4 3" xfId="41025" xr:uid="{771735EF-6EDD-4AB3-A3F9-769217AF9976}"/>
    <cellStyle name="Total 6 8 2 5" xfId="41026" xr:uid="{6BA7BA6B-1286-4D43-8E3F-D892A93FDAEB}"/>
    <cellStyle name="Total 6 8 2 5 2" xfId="41027" xr:uid="{10703251-600D-421E-BF86-438783E306FE}"/>
    <cellStyle name="Total 6 8 2 5 3" xfId="41028" xr:uid="{01308489-D8D0-4D1F-A4E6-8B5CD50E4083}"/>
    <cellStyle name="Total 6 8 2 6" xfId="41029" xr:uid="{CB9A1229-E0E4-4DAE-95C9-AC0FDF139275}"/>
    <cellStyle name="Total 6 8 2 6 2" xfId="41030" xr:uid="{AA67DD60-29B7-4BC4-BEFA-FB72965B59DE}"/>
    <cellStyle name="Total 6 8 2 6 3" xfId="41031" xr:uid="{7437F45A-DA96-4723-AB4F-AAD1854E7B12}"/>
    <cellStyle name="Total 6 8 2 7" xfId="41032" xr:uid="{13081FD5-79BC-4175-B296-B07E83C17813}"/>
    <cellStyle name="Total 6 8 2 7 2" xfId="41033" xr:uid="{FB334D48-56D6-42E4-A61C-C6FD9873546A}"/>
    <cellStyle name="Total 6 8 2 7 3" xfId="41034" xr:uid="{4C2B5579-184F-4E31-ADDD-46DA6C6D0EA1}"/>
    <cellStyle name="Total 6 8 2 8" xfId="41035" xr:uid="{F80CEA5E-76D8-42E6-BB48-1A12D1EC0309}"/>
    <cellStyle name="Total 6 8 2 8 2" xfId="41036" xr:uid="{B93C6EE3-9581-454B-AF7C-AB4B45F40DB8}"/>
    <cellStyle name="Total 6 8 2 8 3" xfId="41037" xr:uid="{F53564A9-D5C9-4E2C-9115-BB9C9280709F}"/>
    <cellStyle name="Total 6 8 2 9" xfId="41038" xr:uid="{80BBB721-A9EE-485B-958E-B34DDEA9BB0C}"/>
    <cellStyle name="Total 6 8 2 9 2" xfId="41039" xr:uid="{71A7BF12-75B9-478E-B45F-1217939149DA}"/>
    <cellStyle name="Total 6 8 2 9 3" xfId="41040" xr:uid="{D75AC617-3AD4-4E98-9064-BDC6D8551E7C}"/>
    <cellStyle name="Total 6 8 3" xfId="41041" xr:uid="{7939E230-1003-4B86-A3F1-6567AD646787}"/>
    <cellStyle name="Total 6 8 3 2" xfId="41042" xr:uid="{1B1F6D0C-02AF-4F1C-95F4-A0E27A83938D}"/>
    <cellStyle name="Total 6 8 3 2 2" xfId="41043" xr:uid="{CAD81AD4-90B3-49F6-B40F-E94C4D57BE5C}"/>
    <cellStyle name="Total 6 8 3 2 3" xfId="41044" xr:uid="{F5548D21-95ED-40F2-AFD3-0403392493BD}"/>
    <cellStyle name="Total 6 8 3 2 4" xfId="41045" xr:uid="{06C477ED-EE5D-415A-8625-E55F7B65D89A}"/>
    <cellStyle name="Total 6 8 3 3" xfId="41046" xr:uid="{8CDE8D31-6722-444C-A0CB-7744FAFC5041}"/>
    <cellStyle name="Total 6 8 3 3 2" xfId="41047" xr:uid="{7773AD25-0D84-4AD0-A141-612ACEA8DA02}"/>
    <cellStyle name="Total 6 8 3 4" xfId="41048" xr:uid="{7CE0C5F9-4518-49EA-B190-4DE70AFE60E9}"/>
    <cellStyle name="Total 6 8 3 5" xfId="41049" xr:uid="{F43F103A-DD4F-4380-842D-50270B08E6CA}"/>
    <cellStyle name="Total 6 8 4" xfId="41050" xr:uid="{12DDBBF3-EB0B-41CC-B8DF-252146F0C35A}"/>
    <cellStyle name="Total 6 8 4 2" xfId="41051" xr:uid="{7E535049-294D-40F4-BD91-38C396CD46CA}"/>
    <cellStyle name="Total 6 8 4 2 2" xfId="41052" xr:uid="{125B4BBF-6437-42F2-B178-69E382B54698}"/>
    <cellStyle name="Total 6 8 4 2 3" xfId="41053" xr:uid="{4D0D6D0A-089E-4758-9838-349B6E96078C}"/>
    <cellStyle name="Total 6 8 4 3" xfId="41054" xr:uid="{9A8B942A-7776-4B11-AF28-C2450D5F3CC5}"/>
    <cellStyle name="Total 6 8 4 4" xfId="41055" xr:uid="{4A19F17E-A6AF-4B9C-8240-0BEECD0E660F}"/>
    <cellStyle name="Total 6 8 4 5" xfId="41056" xr:uid="{86445B32-6C88-4B34-8451-D3F70177462F}"/>
    <cellStyle name="Total 6 8 5" xfId="41057" xr:uid="{E5A3AE0C-5646-47C5-975D-A794FBD3746E}"/>
    <cellStyle name="Total 6 8 5 2" xfId="41058" xr:uid="{A4E86689-4053-4FF7-924D-91CBE6180C9E}"/>
    <cellStyle name="Total 6 8 5 2 2" xfId="41059" xr:uid="{A3548E27-0CB4-47DD-9524-EFECB97E423C}"/>
    <cellStyle name="Total 6 8 5 2 3" xfId="41060" xr:uid="{1406B050-5788-4F98-BF92-0DF1D5098702}"/>
    <cellStyle name="Total 6 8 5 3" xfId="41061" xr:uid="{04797A3E-CBF6-42AA-B13A-A0F92113B467}"/>
    <cellStyle name="Total 6 8 5 4" xfId="41062" xr:uid="{615048BF-FB18-4EFB-A364-7CB5BD07518F}"/>
    <cellStyle name="Total 6 8 6" xfId="41063" xr:uid="{B472F470-4F4E-4CEC-AE28-30DDED0DE798}"/>
    <cellStyle name="Total 6 8 6 2" xfId="41064" xr:uid="{5F4E2BE7-40FD-4400-B5FC-587996223B79}"/>
    <cellStyle name="Total 6 8 6 3" xfId="41065" xr:uid="{1FF418B5-B402-4115-8ACF-33AD507582E8}"/>
    <cellStyle name="Total 6 8 7" xfId="41066" xr:uid="{AE0B8289-3DB8-4DC8-B888-E2848649FDF4}"/>
    <cellStyle name="Total 6 8 7 2" xfId="41067" xr:uid="{C9388387-0923-49DF-A828-177EF6310934}"/>
    <cellStyle name="Total 6 8 7 3" xfId="41068" xr:uid="{142945D3-6849-4374-B3C9-EE44E4856116}"/>
    <cellStyle name="Total 6 8 8" xfId="41069" xr:uid="{DD9611EC-8F79-4CD3-9CE0-E2663CCD1EE5}"/>
    <cellStyle name="Total 6 8 8 2" xfId="41070" xr:uid="{6F04D468-27BC-4D64-AEC1-54B89C49A36B}"/>
    <cellStyle name="Total 6 8 8 3" xfId="41071" xr:uid="{73D9D129-9D46-414B-BD9F-DE4353E36F99}"/>
    <cellStyle name="Total 6 8 9" xfId="41072" xr:uid="{E6CBED25-A73E-496A-8FCF-A5CF83A62C77}"/>
    <cellStyle name="Total 6 8 9 2" xfId="41073" xr:uid="{56032CF9-7AC5-4041-92F9-A8CA09605D2F}"/>
    <cellStyle name="Total 6 8 9 3" xfId="41074" xr:uid="{8FF00BDA-01C9-447F-BC49-3D510D03F6BF}"/>
    <cellStyle name="Total 6 9" xfId="41075" xr:uid="{3B089EFA-94E8-48C3-8FA7-FCDDC41CF142}"/>
    <cellStyle name="Total 6 9 10" xfId="41076" xr:uid="{87953A92-EEF2-4E87-B494-F66A84DD7F4E}"/>
    <cellStyle name="Total 6 9 10 2" xfId="41077" xr:uid="{3AE48678-9BF1-4CEF-BC71-E334B6A94767}"/>
    <cellStyle name="Total 6 9 10 3" xfId="41078" xr:uid="{980B73DB-5452-4DAA-A0B4-C275D8E228A9}"/>
    <cellStyle name="Total 6 9 11" xfId="41079" xr:uid="{6CCC3525-F2CD-4DEF-8324-DFF3D44913FB}"/>
    <cellStyle name="Total 6 9 11 2" xfId="41080" xr:uid="{B70C73C9-6D41-42F4-8468-686C1D87C96C}"/>
    <cellStyle name="Total 6 9 12" xfId="41081" xr:uid="{0E9CD6B0-1DB1-4B1F-BD14-9AECD20AC2C5}"/>
    <cellStyle name="Total 6 9 2" xfId="41082" xr:uid="{9E97019E-801D-436F-8191-5F7239B3BE9F}"/>
    <cellStyle name="Total 6 9 2 10" xfId="41083" xr:uid="{E888D312-4683-4A74-9284-5DED2E62B04F}"/>
    <cellStyle name="Total 6 9 2 10 2" xfId="41084" xr:uid="{9D95B6DA-94E4-4AF7-975E-41CAF206A227}"/>
    <cellStyle name="Total 6 9 2 11" xfId="41085" xr:uid="{7CF158EC-28A0-474C-8BC8-D7AA9D83A344}"/>
    <cellStyle name="Total 6 9 2 2" xfId="41086" xr:uid="{4B4D06A3-3088-4129-8CE0-19903B93D109}"/>
    <cellStyle name="Total 6 9 2 2 2" xfId="41087" xr:uid="{0F9661D7-8560-45B1-A969-85A31B7CDD65}"/>
    <cellStyle name="Total 6 9 2 2 2 2" xfId="41088" xr:uid="{C22554D5-45D7-48FB-8592-72D5EC899442}"/>
    <cellStyle name="Total 6 9 2 2 2 3" xfId="41089" xr:uid="{A7D734CF-E1AE-458B-ABDE-14F23986D971}"/>
    <cellStyle name="Total 6 9 2 2 3" xfId="41090" xr:uid="{5E18D77B-E36F-48B5-A35C-90EDCD83C00A}"/>
    <cellStyle name="Total 6 9 2 2 3 2" xfId="41091" xr:uid="{3314CDB8-D77D-43A1-BAB4-86D960CC05A5}"/>
    <cellStyle name="Total 6 9 2 2 4" xfId="41092" xr:uid="{00818CE7-413C-44DC-9FE5-F19F61123695}"/>
    <cellStyle name="Total 6 9 2 2 5" xfId="41093" xr:uid="{4A8BAB42-5562-43A5-BA5E-1735A7758705}"/>
    <cellStyle name="Total 6 9 2 3" xfId="41094" xr:uid="{0D0005C2-B365-4328-B750-B2FD384ECD3B}"/>
    <cellStyle name="Total 6 9 2 3 2" xfId="41095" xr:uid="{639343AF-DAF3-41F8-82A2-F6DE5D187A55}"/>
    <cellStyle name="Total 6 9 2 3 3" xfId="41096" xr:uid="{B9DC9E46-4EF4-488F-8FFF-30FB3F0876A1}"/>
    <cellStyle name="Total 6 9 2 4" xfId="41097" xr:uid="{9D860162-331C-40D7-92E6-D153DE549B41}"/>
    <cellStyle name="Total 6 9 2 4 2" xfId="41098" xr:uid="{7CD32C53-336C-4DB1-B87F-2846FAA15CAB}"/>
    <cellStyle name="Total 6 9 2 4 3" xfId="41099" xr:uid="{A73C002C-E6C9-4C5B-A926-232EDABF6FE8}"/>
    <cellStyle name="Total 6 9 2 5" xfId="41100" xr:uid="{59356B33-0296-46DF-8AEF-26290FFBE6BD}"/>
    <cellStyle name="Total 6 9 2 5 2" xfId="41101" xr:uid="{E9071496-FC6B-44CA-87AD-B042C86A4731}"/>
    <cellStyle name="Total 6 9 2 5 3" xfId="41102" xr:uid="{99162EB8-2A19-41E8-A1C0-EFAB3C538C37}"/>
    <cellStyle name="Total 6 9 2 6" xfId="41103" xr:uid="{E79AD7DC-6D49-4781-8402-EA48EC83A11E}"/>
    <cellStyle name="Total 6 9 2 6 2" xfId="41104" xr:uid="{2C4BDEF5-FE70-4C1F-AAE5-C6456A43CD11}"/>
    <cellStyle name="Total 6 9 2 6 3" xfId="41105" xr:uid="{9CBAF473-645B-4BC8-884F-C419A3704A35}"/>
    <cellStyle name="Total 6 9 2 7" xfId="41106" xr:uid="{6AE86918-9EF2-40EB-92FB-BC3D8CC79B13}"/>
    <cellStyle name="Total 6 9 2 7 2" xfId="41107" xr:uid="{C321BCBF-3916-428C-A7E0-522A454E05DF}"/>
    <cellStyle name="Total 6 9 2 7 3" xfId="41108" xr:uid="{F347CDE0-F426-480B-9E99-A988C2CDDB83}"/>
    <cellStyle name="Total 6 9 2 8" xfId="41109" xr:uid="{18EA69BE-076D-489A-AF19-13FE65A128CD}"/>
    <cellStyle name="Total 6 9 2 8 2" xfId="41110" xr:uid="{A1390D36-7CC5-490F-BD0D-0C0084B1EF34}"/>
    <cellStyle name="Total 6 9 2 8 3" xfId="41111" xr:uid="{976FABF2-8E0F-48F2-B0F8-A76EA7277AD8}"/>
    <cellStyle name="Total 6 9 2 9" xfId="41112" xr:uid="{A748F615-335A-42AA-B5EE-8FA79AE88602}"/>
    <cellStyle name="Total 6 9 2 9 2" xfId="41113" xr:uid="{312FF948-6118-4367-8BE2-B2D8F22EEAEC}"/>
    <cellStyle name="Total 6 9 2 9 3" xfId="41114" xr:uid="{AD1051B4-BF37-48A0-A454-2EF66D395E02}"/>
    <cellStyle name="Total 6 9 3" xfId="41115" xr:uid="{2254795A-A54B-4378-A169-F132CEF3CA5C}"/>
    <cellStyle name="Total 6 9 3 2" xfId="41116" xr:uid="{AFD4D386-9130-40DE-ACD3-F4C91FA5F5BF}"/>
    <cellStyle name="Total 6 9 3 2 2" xfId="41117" xr:uid="{377ACFBE-DCE2-4800-9A8A-E94E18E6CAC2}"/>
    <cellStyle name="Total 6 9 3 2 3" xfId="41118" xr:uid="{3DE6770E-9826-4F26-997B-A59DE96939E6}"/>
    <cellStyle name="Total 6 9 3 2 4" xfId="41119" xr:uid="{33220E10-89C5-44FF-8B60-DEA912993140}"/>
    <cellStyle name="Total 6 9 3 3" xfId="41120" xr:uid="{04CB0181-4FB8-4C53-B347-4437338FFBA5}"/>
    <cellStyle name="Total 6 9 3 3 2" xfId="41121" xr:uid="{18FF4892-607A-4DAA-8368-583D381DE235}"/>
    <cellStyle name="Total 6 9 3 4" xfId="41122" xr:uid="{864643DF-184B-44C8-A5BD-833CD09B3209}"/>
    <cellStyle name="Total 6 9 3 5" xfId="41123" xr:uid="{91994E1B-1374-479C-8C77-3E1DAC1FF8B0}"/>
    <cellStyle name="Total 6 9 4" xfId="41124" xr:uid="{9CF42B35-4C93-4512-86C8-4905610A10D5}"/>
    <cellStyle name="Total 6 9 4 2" xfId="41125" xr:uid="{D3863814-7F7B-4428-A191-CD9019F15DCF}"/>
    <cellStyle name="Total 6 9 4 2 2" xfId="41126" xr:uid="{D397945C-D395-4DB9-9D6E-B62D30194A59}"/>
    <cellStyle name="Total 6 9 4 2 3" xfId="41127" xr:uid="{45FFF2CB-C76E-4F11-923F-C580AC9BB387}"/>
    <cellStyle name="Total 6 9 4 3" xfId="41128" xr:uid="{1034615A-C8B5-49F3-8B79-CA4387F6F8BD}"/>
    <cellStyle name="Total 6 9 4 4" xfId="41129" xr:uid="{06DFF399-0F42-41AB-A3ED-F40AF9EF4BD9}"/>
    <cellStyle name="Total 6 9 4 5" xfId="41130" xr:uid="{DF511EE5-6DFE-4238-8F2D-E8D8511C86D4}"/>
    <cellStyle name="Total 6 9 5" xfId="41131" xr:uid="{9605F492-8C2E-4411-8AC9-09C8FB8264C0}"/>
    <cellStyle name="Total 6 9 5 2" xfId="41132" xr:uid="{C118600E-AD31-4627-822E-C6C07BE72A7C}"/>
    <cellStyle name="Total 6 9 5 2 2" xfId="41133" xr:uid="{0C5740BA-86F3-4625-A3F8-2D8518DE02DB}"/>
    <cellStyle name="Total 6 9 5 2 3" xfId="41134" xr:uid="{0E6C7BA0-A6B2-4FF8-8243-F9155B97948B}"/>
    <cellStyle name="Total 6 9 5 3" xfId="41135" xr:uid="{900BDE8F-8467-46A0-9350-2A75BEB36540}"/>
    <cellStyle name="Total 6 9 5 4" xfId="41136" xr:uid="{A4F5C653-5E0F-408A-BF18-B78189E54F95}"/>
    <cellStyle name="Total 6 9 6" xfId="41137" xr:uid="{91BD95F3-8829-495D-858E-934B72A5CA4E}"/>
    <cellStyle name="Total 6 9 6 2" xfId="41138" xr:uid="{D3EBA4E5-5FA9-4AA1-A39A-F4BE180A6DAF}"/>
    <cellStyle name="Total 6 9 6 3" xfId="41139" xr:uid="{895873C6-D3E5-48F0-B0A3-9DDDF7AC9327}"/>
    <cellStyle name="Total 6 9 7" xfId="41140" xr:uid="{C7F9D8E7-20F3-4002-AA3B-DF6CACEFAF6B}"/>
    <cellStyle name="Total 6 9 7 2" xfId="41141" xr:uid="{990CCC1C-26AB-4173-99BC-F5171D2E8456}"/>
    <cellStyle name="Total 6 9 7 3" xfId="41142" xr:uid="{522E233F-5804-4007-BFB2-4BEF5F24D434}"/>
    <cellStyle name="Total 6 9 8" xfId="41143" xr:uid="{CB446CCF-9EEC-4216-ADEB-477D0243854E}"/>
    <cellStyle name="Total 6 9 8 2" xfId="41144" xr:uid="{3F5ADFAB-8DB3-4100-9211-7B5D81549370}"/>
    <cellStyle name="Total 6 9 8 3" xfId="41145" xr:uid="{60AC94C7-EE47-4ABC-A410-3D7F2DB1463A}"/>
    <cellStyle name="Total 6 9 9" xfId="41146" xr:uid="{24DF3CE0-5795-439C-BD00-BD7DB6CA564B}"/>
    <cellStyle name="Total 6 9 9 2" xfId="41147" xr:uid="{3496E2EC-DEA3-437D-B352-8813FCA8EF9D}"/>
    <cellStyle name="Total 6 9 9 3" xfId="41148" xr:uid="{0366ACDA-5577-499C-B88A-66BD6F3C68FB}"/>
    <cellStyle name="Total 7" xfId="41149" xr:uid="{63F7CB09-F5B1-4215-ADCE-9F7C3B8A4F17}"/>
    <cellStyle name="Total 7 10" xfId="41150" xr:uid="{E1909CB8-489D-43D9-AD85-66FB181DD939}"/>
    <cellStyle name="Total 7 10 2" xfId="41151" xr:uid="{5D7CCE1F-9E15-4A65-87D1-FED330AD892B}"/>
    <cellStyle name="Total 7 10 3" xfId="41152" xr:uid="{55CBDF1F-7231-49D2-9E3B-25650610B841}"/>
    <cellStyle name="Total 7 11" xfId="41153" xr:uid="{018C944A-EE9A-4144-8C15-667863161A8E}"/>
    <cellStyle name="Total 7 11 2" xfId="41154" xr:uid="{3835683D-92E7-4021-A952-198DEFACFBD5}"/>
    <cellStyle name="Total 7 12" xfId="41155" xr:uid="{70A844B1-EDD9-4885-90DA-BBB968EBEB18}"/>
    <cellStyle name="Total 7 2" xfId="41156" xr:uid="{E3FB6204-600C-4E51-8FC8-2A6EA8EF0B6E}"/>
    <cellStyle name="Total 7 2 10" xfId="41157" xr:uid="{6B780CF6-0EC3-48C5-9B99-4285535310E7}"/>
    <cellStyle name="Total 7 2 10 2" xfId="41158" xr:uid="{5939C590-D06B-4997-AF2D-06568BED2890}"/>
    <cellStyle name="Total 7 2 11" xfId="41159" xr:uid="{BF5298FF-FC69-42B1-BCEE-C07BFFC8B4D0}"/>
    <cellStyle name="Total 7 2 2" xfId="41160" xr:uid="{CD69B6A2-7D29-4355-A5A1-D6AE3290868D}"/>
    <cellStyle name="Total 7 2 2 2" xfId="41161" xr:uid="{A273A23B-B4C0-4D9D-8986-0241A850D3A0}"/>
    <cellStyle name="Total 7 2 2 2 2" xfId="41162" xr:uid="{45E4DDD7-0A78-4B49-839D-68D69F10761F}"/>
    <cellStyle name="Total 7 2 2 2 3" xfId="41163" xr:uid="{C5EF24F2-18EB-4DBD-BD70-CA581EF65080}"/>
    <cellStyle name="Total 7 2 2 3" xfId="41164" xr:uid="{6944BC9B-A3AD-4E04-B613-7DABE9A9CA9A}"/>
    <cellStyle name="Total 7 2 2 3 2" xfId="41165" xr:uid="{7BC37473-7F96-4D10-A769-7D8397BC2055}"/>
    <cellStyle name="Total 7 2 2 4" xfId="41166" xr:uid="{E90671E7-3DB8-46E8-B8A7-821A6A525F4A}"/>
    <cellStyle name="Total 7 2 2 5" xfId="41167" xr:uid="{BF120975-9B63-49E5-8F23-05A3ABB9B853}"/>
    <cellStyle name="Total 7 2 3" xfId="41168" xr:uid="{72337FB0-C625-4868-AFA4-9D3253A43A49}"/>
    <cellStyle name="Total 7 2 3 2" xfId="41169" xr:uid="{F898069F-BA3D-4F61-955B-05F4BEA3BB33}"/>
    <cellStyle name="Total 7 2 3 3" xfId="41170" xr:uid="{E12AE746-54FA-46EE-A51A-2C05D1EDE45B}"/>
    <cellStyle name="Total 7 2 4" xfId="41171" xr:uid="{965CB740-1710-45CB-9942-8E9D3E2D1674}"/>
    <cellStyle name="Total 7 2 4 2" xfId="41172" xr:uid="{8D0B43B1-0916-4FE0-86EF-6BB435CB2FC0}"/>
    <cellStyle name="Total 7 2 4 3" xfId="41173" xr:uid="{E80F3B8B-95F4-44BF-A05C-C246B0D58EF4}"/>
    <cellStyle name="Total 7 2 5" xfId="41174" xr:uid="{AF8A7901-85CF-4AFC-B8A7-6AC3C7E85DBF}"/>
    <cellStyle name="Total 7 2 5 2" xfId="41175" xr:uid="{FC28CE8A-233C-4A61-B225-734C966F143D}"/>
    <cellStyle name="Total 7 2 5 3" xfId="41176" xr:uid="{C2244274-A954-4199-BE2B-E4FB134C7101}"/>
    <cellStyle name="Total 7 2 6" xfId="41177" xr:uid="{6179EE48-BB41-4874-90E4-02DE8344E577}"/>
    <cellStyle name="Total 7 2 6 2" xfId="41178" xr:uid="{D077ED08-E0D0-4CF4-BFF7-08A4DC54EE62}"/>
    <cellStyle name="Total 7 2 6 3" xfId="41179" xr:uid="{3A0792FD-0413-4C78-B6F5-F8DDD52DACC0}"/>
    <cellStyle name="Total 7 2 7" xfId="41180" xr:uid="{A408E726-E29D-468F-93D5-71F742038BBD}"/>
    <cellStyle name="Total 7 2 7 2" xfId="41181" xr:uid="{02B3AD38-521D-4DF5-B8C8-308A7D3DE03F}"/>
    <cellStyle name="Total 7 2 7 3" xfId="41182" xr:uid="{A34D2B2F-6F03-4C86-AA54-8B5AD1F11493}"/>
    <cellStyle name="Total 7 2 8" xfId="41183" xr:uid="{ACCCC14F-4A35-4FFC-9C5C-B55AC5DE7897}"/>
    <cellStyle name="Total 7 2 8 2" xfId="41184" xr:uid="{27A5A54A-66BE-4D86-893A-0527E82D9B26}"/>
    <cellStyle name="Total 7 2 8 3" xfId="41185" xr:uid="{797F93BD-9AE8-4EEA-9686-B0CC4AA4FCF0}"/>
    <cellStyle name="Total 7 2 9" xfId="41186" xr:uid="{D0E7714F-947F-4175-8EA9-2C2B4C5C74B0}"/>
    <cellStyle name="Total 7 2 9 2" xfId="41187" xr:uid="{AD0AF647-3A44-47B3-B718-F5D3EEFDDA0B}"/>
    <cellStyle name="Total 7 2 9 3" xfId="41188" xr:uid="{7E0D37D2-EA0D-4DC9-94E7-5E31E519058B}"/>
    <cellStyle name="Total 7 3" xfId="41189" xr:uid="{9B25D505-B261-481F-AC03-1F6B31A83FB4}"/>
    <cellStyle name="Total 7 3 2" xfId="41190" xr:uid="{30607A79-75A8-4D6D-8CC6-233C162506E9}"/>
    <cellStyle name="Total 7 3 2 2" xfId="41191" xr:uid="{DEEFA846-4C3B-4BD4-84BF-D814855E555E}"/>
    <cellStyle name="Total 7 3 2 3" xfId="41192" xr:uid="{CFB90FA4-0A35-45ED-AEE7-ACF25E62A778}"/>
    <cellStyle name="Total 7 3 2 4" xfId="41193" xr:uid="{345D03CF-9C97-49C7-840F-007BC0BB4BD6}"/>
    <cellStyle name="Total 7 3 3" xfId="41194" xr:uid="{DFE81D3B-AFBB-4F8D-B298-91EB2E5019AC}"/>
    <cellStyle name="Total 7 3 3 2" xfId="41195" xr:uid="{233703FF-EA44-4F8C-9DA9-AB63CF02B05E}"/>
    <cellStyle name="Total 7 3 4" xfId="41196" xr:uid="{83245A52-231C-46E3-AF48-983DBF2331FE}"/>
    <cellStyle name="Total 7 3 5" xfId="41197" xr:uid="{7849A2B1-4830-414B-B2E4-45DB0F408551}"/>
    <cellStyle name="Total 7 4" xfId="41198" xr:uid="{1A7D9C62-AB12-44CC-AD78-6CE95AFA811D}"/>
    <cellStyle name="Total 7 4 2" xfId="41199" xr:uid="{D21248E6-DCB2-4B49-8980-81138C0C715B}"/>
    <cellStyle name="Total 7 4 2 2" xfId="41200" xr:uid="{1B6DEDBB-292F-4400-A932-CE288555A756}"/>
    <cellStyle name="Total 7 4 2 3" xfId="41201" xr:uid="{F41464C0-2C4C-4BD8-8689-40FE6EF4098B}"/>
    <cellStyle name="Total 7 4 3" xfId="41202" xr:uid="{513EC203-07C7-4921-B24E-03F674BC4816}"/>
    <cellStyle name="Total 7 4 4" xfId="41203" xr:uid="{E168A4C1-88DB-4C6C-994F-49771C7984FA}"/>
    <cellStyle name="Total 7 4 5" xfId="41204" xr:uid="{E6158221-29FF-45F5-9E80-3AB7E34527B0}"/>
    <cellStyle name="Total 7 5" xfId="41205" xr:uid="{B7259629-D519-41EF-8D43-0AA6C11EF24E}"/>
    <cellStyle name="Total 7 5 2" xfId="41206" xr:uid="{BAC9A3CE-31B3-4731-8742-D9780308DA1C}"/>
    <cellStyle name="Total 7 5 2 2" xfId="41207" xr:uid="{F433F831-7926-4D4C-A22A-56255302198E}"/>
    <cellStyle name="Total 7 5 2 3" xfId="41208" xr:uid="{5AA5981B-84F8-4382-83AF-CF2B7DB5C606}"/>
    <cellStyle name="Total 7 5 3" xfId="41209" xr:uid="{B92610B4-C571-4986-A14C-FA01CB885926}"/>
    <cellStyle name="Total 7 5 4" xfId="41210" xr:uid="{AB4004FE-B01D-4DDE-B8B5-1963064D8CA7}"/>
    <cellStyle name="Total 7 6" xfId="41211" xr:uid="{800AF18B-CB53-480C-82F8-63F81CA139CE}"/>
    <cellStyle name="Total 7 6 2" xfId="41212" xr:uid="{A38C9588-AA2F-46B3-AFF9-D3069DEA5F23}"/>
    <cellStyle name="Total 7 6 3" xfId="41213" xr:uid="{BA28019E-2DB8-4996-96B0-ED38C89F292A}"/>
    <cellStyle name="Total 7 7" xfId="41214" xr:uid="{EA9775D6-B5F4-4372-8A97-A605C883E0AD}"/>
    <cellStyle name="Total 7 7 2" xfId="41215" xr:uid="{D4051FE8-89D7-44AF-B458-610CF5BD9173}"/>
    <cellStyle name="Total 7 7 3" xfId="41216" xr:uid="{560EF178-4491-4FBC-8BB2-06CCCA2ED2C2}"/>
    <cellStyle name="Total 7 8" xfId="41217" xr:uid="{F3430452-6232-4064-9A38-F2CA88597BC7}"/>
    <cellStyle name="Total 7 8 2" xfId="41218" xr:uid="{432D0776-E651-41E4-A31D-4F5D0DCE88ED}"/>
    <cellStyle name="Total 7 8 3" xfId="41219" xr:uid="{2DF467C3-716B-4F90-B005-E80DED247543}"/>
    <cellStyle name="Total 7 9" xfId="41220" xr:uid="{563A0418-1184-4A13-800E-1DE528ED4B3C}"/>
    <cellStyle name="Total 7 9 2" xfId="41221" xr:uid="{DE27971C-67BE-4722-8FAA-959751BB8851}"/>
    <cellStyle name="Total 7 9 3" xfId="41222" xr:uid="{D14BCDE1-1699-496F-BECE-85FC6D485795}"/>
    <cellStyle name="Total 8" xfId="41223" xr:uid="{365E52CB-46D0-44D2-9A15-8FC34B912D8D}"/>
    <cellStyle name="Total 8 10" xfId="41224" xr:uid="{7228DC3F-6E95-4351-846D-3EE647D8E2EC}"/>
    <cellStyle name="Total 8 10 2" xfId="41225" xr:uid="{DD4A234C-31EF-470F-9C4A-EC3CA074948E}"/>
    <cellStyle name="Total 8 10 3" xfId="41226" xr:uid="{F78E67DF-60AB-46F6-8EBA-96F55CA16706}"/>
    <cellStyle name="Total 8 11" xfId="41227" xr:uid="{CBE5A2EB-6F51-4BF7-A2DB-CC0364BBFC5E}"/>
    <cellStyle name="Total 8 11 2" xfId="41228" xr:uid="{1B55819F-D490-4D6F-9B22-4E89AB942A4A}"/>
    <cellStyle name="Total 8 12" xfId="41229" xr:uid="{1CB5D06D-01D5-4FA0-AA80-51D719A396C2}"/>
    <cellStyle name="Total 8 2" xfId="41230" xr:uid="{90844B30-1814-460F-82F6-387F60EBB3E4}"/>
    <cellStyle name="Total 8 2 10" xfId="41231" xr:uid="{9FEAB64C-B9B2-4DEB-9069-5C928E049A40}"/>
    <cellStyle name="Total 8 2 10 2" xfId="41232" xr:uid="{61E22120-108A-4557-BE0A-8E8CFA11D285}"/>
    <cellStyle name="Total 8 2 11" xfId="41233" xr:uid="{ACC988C2-A506-4459-9735-0772C66A82F9}"/>
    <cellStyle name="Total 8 2 2" xfId="41234" xr:uid="{F323E28B-F4A8-4DF2-B93E-83C2290A9892}"/>
    <cellStyle name="Total 8 2 2 2" xfId="41235" xr:uid="{59FD38DE-7DE0-48BE-A280-82E771CBCA2D}"/>
    <cellStyle name="Total 8 2 2 2 2" xfId="41236" xr:uid="{24EA8E8E-FB91-47D4-8F64-E62C79A9FD39}"/>
    <cellStyle name="Total 8 2 2 2 3" xfId="41237" xr:uid="{BED90471-7B63-451F-8ACE-607DBA11482C}"/>
    <cellStyle name="Total 8 2 2 3" xfId="41238" xr:uid="{DDC7D315-ED72-4997-8909-F8FCD23807EE}"/>
    <cellStyle name="Total 8 2 2 3 2" xfId="41239" xr:uid="{8DF3B88D-CA7B-4CCD-A6DD-C9D185279B5E}"/>
    <cellStyle name="Total 8 2 2 4" xfId="41240" xr:uid="{7B1E6CE6-C055-48BD-849E-289275F68C9A}"/>
    <cellStyle name="Total 8 2 2 5" xfId="41241" xr:uid="{296058BD-9630-4BB3-AE36-1347D64748E2}"/>
    <cellStyle name="Total 8 2 3" xfId="41242" xr:uid="{1D22E054-B7A2-4BCD-9C3B-1355F1419C55}"/>
    <cellStyle name="Total 8 2 3 2" xfId="41243" xr:uid="{85767F93-4653-4757-9EF5-DA909DE6F08D}"/>
    <cellStyle name="Total 8 2 3 3" xfId="41244" xr:uid="{EF9FD8CE-9148-4F66-8E19-913BD0FD9A5C}"/>
    <cellStyle name="Total 8 2 4" xfId="41245" xr:uid="{F5892376-D54A-48C3-982C-84FF707366D5}"/>
    <cellStyle name="Total 8 2 4 2" xfId="41246" xr:uid="{83B10033-1C8A-43EA-9731-4071CD4F6F52}"/>
    <cellStyle name="Total 8 2 4 3" xfId="41247" xr:uid="{23E81828-B3C2-4237-9BA4-708AD742D85C}"/>
    <cellStyle name="Total 8 2 5" xfId="41248" xr:uid="{C2CF77C0-5B1C-4677-AEA4-B66849D74BB7}"/>
    <cellStyle name="Total 8 2 5 2" xfId="41249" xr:uid="{AB465ED5-CA80-4908-98A3-1D1702C72D10}"/>
    <cellStyle name="Total 8 2 5 3" xfId="41250" xr:uid="{0FD17D16-E575-42B1-A89C-259F1C37C70D}"/>
    <cellStyle name="Total 8 2 6" xfId="41251" xr:uid="{52BA228A-5544-4708-AD14-9D27FED28BCE}"/>
    <cellStyle name="Total 8 2 6 2" xfId="41252" xr:uid="{56ED0E71-0A0E-4954-AB7A-E2AFCEC5E2F7}"/>
    <cellStyle name="Total 8 2 6 3" xfId="41253" xr:uid="{0B760A4D-23AB-4128-9477-2E4CD921EF69}"/>
    <cellStyle name="Total 8 2 7" xfId="41254" xr:uid="{01A5CEC3-9624-4137-8743-DE5EE5688050}"/>
    <cellStyle name="Total 8 2 7 2" xfId="41255" xr:uid="{DF4B8E5D-7A48-454D-9713-00F35336CF8D}"/>
    <cellStyle name="Total 8 2 7 3" xfId="41256" xr:uid="{C86C0B1A-71D0-413F-A2A4-E271221ED5ED}"/>
    <cellStyle name="Total 8 2 8" xfId="41257" xr:uid="{B0D471DD-1B5A-4409-A019-0203753EECF9}"/>
    <cellStyle name="Total 8 2 8 2" xfId="41258" xr:uid="{A1B2E721-92C3-40A3-9D53-805FCE0EB757}"/>
    <cellStyle name="Total 8 2 8 3" xfId="41259" xr:uid="{0E73D615-3D9B-4B39-AE37-4F05816EFF20}"/>
    <cellStyle name="Total 8 2 9" xfId="41260" xr:uid="{B9EE91BE-7B98-4192-AEEE-2BF50AE50B2D}"/>
    <cellStyle name="Total 8 2 9 2" xfId="41261" xr:uid="{5706248C-FA92-4E21-B96A-E5178B2882B5}"/>
    <cellStyle name="Total 8 2 9 3" xfId="41262" xr:uid="{B1E5E286-4D17-4A3C-ADB1-50BE1D8915E1}"/>
    <cellStyle name="Total 8 3" xfId="41263" xr:uid="{4889820A-DE3A-460B-9057-B36C191229DA}"/>
    <cellStyle name="Total 8 3 2" xfId="41264" xr:uid="{E964DE89-1793-4960-8DBB-3B8A83DA2DF3}"/>
    <cellStyle name="Total 8 3 2 2" xfId="41265" xr:uid="{3AC4E503-9260-45E0-86B1-7597979D2F87}"/>
    <cellStyle name="Total 8 3 2 3" xfId="41266" xr:uid="{C5ADA6C2-5222-4438-A940-7BCF7732AE08}"/>
    <cellStyle name="Total 8 3 2 4" xfId="41267" xr:uid="{217EB366-88E4-4B5A-B61F-B137B48932C5}"/>
    <cellStyle name="Total 8 3 3" xfId="41268" xr:uid="{84F5E2DD-4304-4BF4-A0D6-730B46D60C86}"/>
    <cellStyle name="Total 8 3 3 2" xfId="41269" xr:uid="{30EEE0EE-0229-4EE8-9EA8-01588C547A47}"/>
    <cellStyle name="Total 8 3 4" xfId="41270" xr:uid="{5017C4BF-864A-47D5-9EBE-13A3118551A0}"/>
    <cellStyle name="Total 8 3 5" xfId="41271" xr:uid="{B0D777BC-A69E-4ACE-873A-034760382D2A}"/>
    <cellStyle name="Total 8 4" xfId="41272" xr:uid="{D2CBF892-DF7C-4BF2-8498-9940C4EB2848}"/>
    <cellStyle name="Total 8 4 2" xfId="41273" xr:uid="{840F97C5-BFCF-4B05-9CCB-94D76A2D70CA}"/>
    <cellStyle name="Total 8 4 2 2" xfId="41274" xr:uid="{1EE2B286-A6F8-4A2D-9743-0E91F5338936}"/>
    <cellStyle name="Total 8 4 2 3" xfId="41275" xr:uid="{CAACBFC7-25F3-4C64-9659-5E6434B38A2D}"/>
    <cellStyle name="Total 8 4 3" xfId="41276" xr:uid="{812E6534-D589-4A0D-8F5F-E76E3FA3C5A6}"/>
    <cellStyle name="Total 8 4 4" xfId="41277" xr:uid="{68F98037-5C47-43DE-8346-054DEDCFDC5A}"/>
    <cellStyle name="Total 8 4 5" xfId="41278" xr:uid="{2D3D6709-E7EF-484C-8E9C-1788CBD55FC2}"/>
    <cellStyle name="Total 8 5" xfId="41279" xr:uid="{5551732F-20AF-4064-8560-9C09C0D01895}"/>
    <cellStyle name="Total 8 5 2" xfId="41280" xr:uid="{3A3DB7D6-1C08-4321-BD9B-D168E2EDA9D8}"/>
    <cellStyle name="Total 8 5 2 2" xfId="41281" xr:uid="{FD0200B5-735F-42AF-871D-D8C85637EF4D}"/>
    <cellStyle name="Total 8 5 2 3" xfId="41282" xr:uid="{D409B90A-3B8C-4486-815C-7D4930E3FC4C}"/>
    <cellStyle name="Total 8 5 3" xfId="41283" xr:uid="{55522F72-735D-4908-BAFF-83F77F4C17C2}"/>
    <cellStyle name="Total 8 5 4" xfId="41284" xr:uid="{AA533347-C940-4351-9C31-D0D4E5BB7854}"/>
    <cellStyle name="Total 8 6" xfId="41285" xr:uid="{CC116B02-63B0-40CA-B2D6-3C8D8951406C}"/>
    <cellStyle name="Total 8 6 2" xfId="41286" xr:uid="{DB3A57EB-728A-46FF-A021-B24FCE79112A}"/>
    <cellStyle name="Total 8 6 3" xfId="41287" xr:uid="{AF887123-8371-447E-AAF2-A7E148F1DF31}"/>
    <cellStyle name="Total 8 7" xfId="41288" xr:uid="{20E79A15-3666-4FC4-A2EA-B302357C6142}"/>
    <cellStyle name="Total 8 7 2" xfId="41289" xr:uid="{EEE58F71-EDD4-4A85-AF2B-4A4F59FC98A4}"/>
    <cellStyle name="Total 8 7 3" xfId="41290" xr:uid="{48677A03-E3ED-42DD-8E79-AEB394FE8A27}"/>
    <cellStyle name="Total 8 8" xfId="41291" xr:uid="{DB499CFA-4EFA-4E22-AABA-C1E9C30286D9}"/>
    <cellStyle name="Total 8 8 2" xfId="41292" xr:uid="{E644FF8A-63B1-42F8-8538-FC619935E4DA}"/>
    <cellStyle name="Total 8 8 3" xfId="41293" xr:uid="{019FB3DC-D3C5-4B0E-B2D4-AF7744BADC9C}"/>
    <cellStyle name="Total 8 9" xfId="41294" xr:uid="{EC9FA2BE-F654-4F04-99D3-D4B122CCD6E6}"/>
    <cellStyle name="Total 8 9 2" xfId="41295" xr:uid="{E9D2FE8D-474D-48E9-B558-9F23D1F5610C}"/>
    <cellStyle name="Total 8 9 3" xfId="41296" xr:uid="{6DB62157-7949-4442-A209-EFBAE0CEECC6}"/>
    <cellStyle name="Total 9" xfId="41297" xr:uid="{7DDE4A80-E804-4769-A54F-8C0A657D465F}"/>
    <cellStyle name="Total 9 10" xfId="41298" xr:uid="{9E72452F-09A6-49DB-9FE7-B9D6285F6683}"/>
    <cellStyle name="Total 9 10 2" xfId="41299" xr:uid="{AF2C09CA-CC04-4C6B-B5AF-1EB0981E6CB8}"/>
    <cellStyle name="Total 9 10 3" xfId="41300" xr:uid="{FD14F972-346C-4DE9-9AF3-B20B4D75DE9E}"/>
    <cellStyle name="Total 9 11" xfId="41301" xr:uid="{57F5953F-AA83-429C-8A6D-A323AE0C546B}"/>
    <cellStyle name="Total 9 11 2" xfId="41302" xr:uid="{34B0E0F8-D18B-4859-8776-5BF42AAC4140}"/>
    <cellStyle name="Total 9 12" xfId="41303" xr:uid="{2CE7E2DA-EBF4-449D-8F9F-A404DD762612}"/>
    <cellStyle name="Total 9 2" xfId="41304" xr:uid="{D44EC58E-49D6-4498-864C-574EE476FD67}"/>
    <cellStyle name="Total 9 2 10" xfId="41305" xr:uid="{532AAF5B-6527-4E06-A4CC-01B456DB6925}"/>
    <cellStyle name="Total 9 2 10 2" xfId="41306" xr:uid="{036DDC4A-A96B-4AF1-ACE3-149CBC8B0B81}"/>
    <cellStyle name="Total 9 2 11" xfId="41307" xr:uid="{5DA46BF4-BC0E-4385-9373-8B1C6B458DB0}"/>
    <cellStyle name="Total 9 2 2" xfId="41308" xr:uid="{5916CE53-E1EB-40B8-BD2B-1DF52671F118}"/>
    <cellStyle name="Total 9 2 2 2" xfId="41309" xr:uid="{99A5F943-3402-4978-8EF3-275CD9F0D88D}"/>
    <cellStyle name="Total 9 2 2 2 2" xfId="41310" xr:uid="{07F29422-FBD1-4BFC-AB6C-D1649A688A53}"/>
    <cellStyle name="Total 9 2 2 2 3" xfId="41311" xr:uid="{21E80D49-52C8-440D-AF21-E23B67FF1058}"/>
    <cellStyle name="Total 9 2 2 3" xfId="41312" xr:uid="{3A88B532-1E86-4A2C-B8AC-25ADBC618A13}"/>
    <cellStyle name="Total 9 2 2 3 2" xfId="41313" xr:uid="{D2AB6574-ACCC-4A74-AF18-11E4CDD0CDD2}"/>
    <cellStyle name="Total 9 2 2 4" xfId="41314" xr:uid="{F300E012-AED2-4607-A761-219FAC171ED9}"/>
    <cellStyle name="Total 9 2 2 5" xfId="41315" xr:uid="{356BE89B-95C3-4D0D-BE43-E33C365E089B}"/>
    <cellStyle name="Total 9 2 3" xfId="41316" xr:uid="{C63F301B-BDFD-4C46-83DC-0008597FCBD6}"/>
    <cellStyle name="Total 9 2 3 2" xfId="41317" xr:uid="{71E14CFE-85C2-4DEE-8620-918B17B54BBD}"/>
    <cellStyle name="Total 9 2 3 3" xfId="41318" xr:uid="{A06E9BB3-A3C3-48F8-9668-23C46C0FC1BE}"/>
    <cellStyle name="Total 9 2 4" xfId="41319" xr:uid="{D3F916A0-2449-438D-BDB4-9BE6F663F124}"/>
    <cellStyle name="Total 9 2 4 2" xfId="41320" xr:uid="{10FA0539-57CE-4437-B70F-9E1B98AF3922}"/>
    <cellStyle name="Total 9 2 4 3" xfId="41321" xr:uid="{B73A9648-DED8-46A5-9A62-D17CE49A7891}"/>
    <cellStyle name="Total 9 2 5" xfId="41322" xr:uid="{246353DD-9696-4F91-A4D9-DF4F54F3B262}"/>
    <cellStyle name="Total 9 2 5 2" xfId="41323" xr:uid="{C79D5CF4-A09D-4104-B00E-1501B79EDC73}"/>
    <cellStyle name="Total 9 2 5 3" xfId="41324" xr:uid="{0BFCCA6C-DB87-4F09-9A80-41521F6A6532}"/>
    <cellStyle name="Total 9 2 6" xfId="41325" xr:uid="{6EC33E23-463F-483F-AD1A-A53A3470AB34}"/>
    <cellStyle name="Total 9 2 6 2" xfId="41326" xr:uid="{5D67942A-F24E-4986-AB19-5CCBCCB62B83}"/>
    <cellStyle name="Total 9 2 6 3" xfId="41327" xr:uid="{CB8FF42D-4DC9-4D18-B8A2-647384A030F5}"/>
    <cellStyle name="Total 9 2 7" xfId="41328" xr:uid="{A9C064B9-89B8-4253-B1FC-C968F1A3E5BA}"/>
    <cellStyle name="Total 9 2 7 2" xfId="41329" xr:uid="{9D1C13C9-165C-4916-AB84-D5E585EC2FB4}"/>
    <cellStyle name="Total 9 2 7 3" xfId="41330" xr:uid="{8683FFF6-052D-4F8B-9F65-5017397BA01F}"/>
    <cellStyle name="Total 9 2 8" xfId="41331" xr:uid="{2FD05DB5-F5B4-4FAC-923F-634B9BE764A2}"/>
    <cellStyle name="Total 9 2 8 2" xfId="41332" xr:uid="{5BCD9078-A640-4D67-9147-5E36435B5DD2}"/>
    <cellStyle name="Total 9 2 8 3" xfId="41333" xr:uid="{7C1456A6-EAC8-4C42-803D-3F46B7787CD6}"/>
    <cellStyle name="Total 9 2 9" xfId="41334" xr:uid="{B5E5BD2E-6AA3-4777-90E0-38B78976B995}"/>
    <cellStyle name="Total 9 2 9 2" xfId="41335" xr:uid="{427402F4-17EF-4375-868D-9EB6FDD4C6B9}"/>
    <cellStyle name="Total 9 2 9 3" xfId="41336" xr:uid="{42E70E42-341D-4FED-98FB-D1BD75442B6A}"/>
    <cellStyle name="Total 9 3" xfId="41337" xr:uid="{D2FE65D6-3D16-42D2-BBEA-008DC7EBA3CA}"/>
    <cellStyle name="Total 9 3 2" xfId="41338" xr:uid="{07449C2F-B3AE-4734-BD71-832332D481FD}"/>
    <cellStyle name="Total 9 3 2 2" xfId="41339" xr:uid="{FA2C27DD-B874-4A99-B22F-0B559319FE81}"/>
    <cellStyle name="Total 9 3 2 3" xfId="41340" xr:uid="{5B073B1D-3586-431D-8301-99EA1D7662E3}"/>
    <cellStyle name="Total 9 3 2 4" xfId="41341" xr:uid="{ABCE12B8-1551-497D-AA45-1D2F73DBE2C7}"/>
    <cellStyle name="Total 9 3 3" xfId="41342" xr:uid="{E9AF7D7E-B2F9-4DCC-BE30-2B0AEF215891}"/>
    <cellStyle name="Total 9 3 3 2" xfId="41343" xr:uid="{BC42AEFC-173D-4714-B4FC-6145C64C6E8F}"/>
    <cellStyle name="Total 9 3 4" xfId="41344" xr:uid="{21857432-006B-4869-88E9-3DE729239F48}"/>
    <cellStyle name="Total 9 3 5" xfId="41345" xr:uid="{34854DF4-5C97-4C2E-832E-9BE42AF89F25}"/>
    <cellStyle name="Total 9 4" xfId="41346" xr:uid="{8B55A1EF-F947-413C-B6D7-2E7544C063AB}"/>
    <cellStyle name="Total 9 4 2" xfId="41347" xr:uid="{813DAB03-18F4-4B82-85B5-373884CC476C}"/>
    <cellStyle name="Total 9 4 2 2" xfId="41348" xr:uid="{C17017C0-0AF6-4382-8839-742FE66168AF}"/>
    <cellStyle name="Total 9 4 2 3" xfId="41349" xr:uid="{5B7FB209-650B-48BF-B7D3-7D3CAA15A4AA}"/>
    <cellStyle name="Total 9 4 3" xfId="41350" xr:uid="{8D7EDD04-7363-4B4E-B976-59D576B33003}"/>
    <cellStyle name="Total 9 4 4" xfId="41351" xr:uid="{8B76A94F-44DB-4485-8573-BDB236D58339}"/>
    <cellStyle name="Total 9 4 5" xfId="41352" xr:uid="{486E7027-F1B2-4274-9B9A-CC2A9AC4C403}"/>
    <cellStyle name="Total 9 5" xfId="41353" xr:uid="{615256AE-DE93-4AAE-9A22-D44A9501778A}"/>
    <cellStyle name="Total 9 5 2" xfId="41354" xr:uid="{447D4B22-08F5-4B98-BDA1-779ABDC284D8}"/>
    <cellStyle name="Total 9 5 2 2" xfId="41355" xr:uid="{DFBDF415-D560-467D-A603-E9B834B2C9DC}"/>
    <cellStyle name="Total 9 5 2 3" xfId="41356" xr:uid="{08042A66-C576-4493-A232-BBC6428B5B82}"/>
    <cellStyle name="Total 9 5 3" xfId="41357" xr:uid="{E84D30BC-C6DC-4685-8F42-AF23F27D0281}"/>
    <cellStyle name="Total 9 5 4" xfId="41358" xr:uid="{8DB30E0D-1A4F-4F6D-990D-242CF4EC66BE}"/>
    <cellStyle name="Total 9 6" xfId="41359" xr:uid="{764E7D6E-A83F-42AC-BDC6-567CB0F41A6E}"/>
    <cellStyle name="Total 9 6 2" xfId="41360" xr:uid="{4F9DEC43-4CEF-40FC-9ED1-5FB1C811F9BC}"/>
    <cellStyle name="Total 9 6 3" xfId="41361" xr:uid="{7DD9DB9D-8B83-4105-AD43-F72E1B3ACCB3}"/>
    <cellStyle name="Total 9 7" xfId="41362" xr:uid="{9EE02370-664E-4E23-AA8D-DA8A59C82DC7}"/>
    <cellStyle name="Total 9 7 2" xfId="41363" xr:uid="{F2728246-0269-4FA4-8D6A-A30A610CFA70}"/>
    <cellStyle name="Total 9 7 3" xfId="41364" xr:uid="{7694BFA6-133D-4DFE-AFFE-CA5D1DC21B25}"/>
    <cellStyle name="Total 9 8" xfId="41365" xr:uid="{A789BE9D-4C25-49D1-A2FF-177E312F4526}"/>
    <cellStyle name="Total 9 8 2" xfId="41366" xr:uid="{A9B5B221-FC2B-4E6A-BCD6-95DD9CAF7B49}"/>
    <cellStyle name="Total 9 8 3" xfId="41367" xr:uid="{9636F43C-733E-4550-A99E-AAB7C7478116}"/>
    <cellStyle name="Total 9 9" xfId="41368" xr:uid="{7C8F40E6-97A9-4F2D-80BC-0A1945212325}"/>
    <cellStyle name="Total 9 9 2" xfId="41369" xr:uid="{DE39A2C8-E2C7-4FB1-9B4C-5350DF34404B}"/>
    <cellStyle name="Total 9 9 3" xfId="41370" xr:uid="{BA07786B-4100-46F0-A476-EEB45C0E758F}"/>
    <cellStyle name="Totale" xfId="41371" xr:uid="{9ED153D2-F219-4A4C-B0EC-0A9E0D2B7F91}"/>
    <cellStyle name="Totale 10" xfId="41372" xr:uid="{80AEDC2A-51C2-44D0-85BB-0702DE9B9031}"/>
    <cellStyle name="Totale 11" xfId="41373" xr:uid="{6A659C7B-5B94-42A3-AABB-988363FFB266}"/>
    <cellStyle name="Totale 2" xfId="41374" xr:uid="{743800B5-F951-4811-91F8-A343734F15DA}"/>
    <cellStyle name="Totale 2 2" xfId="41375" xr:uid="{125B53D4-3577-4CD8-A212-AD24A97C337B}"/>
    <cellStyle name="Totale 2 3" xfId="41376" xr:uid="{44601014-FA24-4628-96D0-4F35CC93A037}"/>
    <cellStyle name="Totale 3" xfId="41377" xr:uid="{793A934A-E842-4453-99EB-58C34857ABAC}"/>
    <cellStyle name="Totale 3 2" xfId="41378" xr:uid="{7D138496-8C56-47C1-B998-73D84D061C13}"/>
    <cellStyle name="Totale 3 3" xfId="41379" xr:uid="{BAFFFE46-E50F-4DA2-9F7D-0EBD7D3CC12D}"/>
    <cellStyle name="Totale 4" xfId="41380" xr:uid="{18B4B762-F04A-442A-A44B-931F116D9771}"/>
    <cellStyle name="Totale 4 2" xfId="41381" xr:uid="{EFEF33E5-17C3-4465-9625-EA32B05376C3}"/>
    <cellStyle name="Totale 4 3" xfId="41382" xr:uid="{4434AE75-1E3C-4ACB-AB86-59AEEAC82C3F}"/>
    <cellStyle name="Totale 5" xfId="41383" xr:uid="{7FF8FF3C-6164-4065-BA51-3AD1F3208428}"/>
    <cellStyle name="Totale 5 2" xfId="41384" xr:uid="{BC6BFC1E-E9B1-4437-ADE7-76B71F39B42C}"/>
    <cellStyle name="Totale 5 3" xfId="41385" xr:uid="{425EB923-045E-4052-8906-9FE571445A4C}"/>
    <cellStyle name="Totale 6" xfId="41386" xr:uid="{7BEC80BF-0C44-4AAE-8512-6168BE4F2D8C}"/>
    <cellStyle name="Totale 6 2" xfId="41387" xr:uid="{AC27F43F-1829-4D59-AB03-F619B5E8254B}"/>
    <cellStyle name="Totale 6 3" xfId="41388" xr:uid="{2982F9C4-133A-4B77-9FF8-BAC8F47078D7}"/>
    <cellStyle name="Totale 7" xfId="41389" xr:uid="{C7EA47BA-8ED3-4AED-AAAF-0CE05082BA90}"/>
    <cellStyle name="Totale 7 2" xfId="41390" xr:uid="{64B6E618-3D85-4562-9643-64E74A9FD073}"/>
    <cellStyle name="Totale 7 3" xfId="41391" xr:uid="{EE78956C-507F-4D60-91D2-7C21C5F5E234}"/>
    <cellStyle name="Totale 8" xfId="41392" xr:uid="{6E6EFDF7-068C-454B-9AF0-029C41D9F3F9}"/>
    <cellStyle name="Totale 8 2" xfId="41393" xr:uid="{8FCB6473-E147-4D26-8FC1-D9C0411ED381}"/>
    <cellStyle name="Totale 8 3" xfId="41394" xr:uid="{C25771B2-5238-400B-8AC7-CE62B2541811}"/>
    <cellStyle name="Totale 9" xfId="41395" xr:uid="{28FB83BE-87AC-446E-BF09-ED7DC7E71B3B}"/>
    <cellStyle name="Überschrift" xfId="41396" xr:uid="{BA13D1EC-193E-44DC-A893-45FB5A70FFEA}"/>
    <cellStyle name="Überschrift 1" xfId="41397" xr:uid="{EE0CB328-8097-4A81-AD75-8F2068A0C191}"/>
    <cellStyle name="Überschrift 1 2" xfId="41398" xr:uid="{5E4CF0F9-41D7-4AB7-91B6-D6C37B41E0BC}"/>
    <cellStyle name="Überschrift 2" xfId="41399" xr:uid="{39CA31DE-4D07-4C45-B868-058137E3C192}"/>
    <cellStyle name="Überschrift 2 2" xfId="41400" xr:uid="{C0BF5B9A-667C-4C9A-B503-3870E95AAD73}"/>
    <cellStyle name="Überschrift 3" xfId="41401" xr:uid="{D875C01E-F9F2-4F99-AF35-635EDF60B4A0}"/>
    <cellStyle name="Überschrift 3 2" xfId="41402" xr:uid="{6218145F-1CB7-4C64-B1C7-C8419D6CD86A}"/>
    <cellStyle name="Überschrift 4" xfId="41403" xr:uid="{8FF5DFF2-91CE-496C-8E8C-5E8385CE8B22}"/>
    <cellStyle name="Überschrift 4 2" xfId="41404" xr:uid="{30956DCF-63E2-4395-98BD-77492AF61951}"/>
    <cellStyle name="Überschrift 5" xfId="41405" xr:uid="{F9DB845F-B3A8-4D05-85AB-16A8B31CFC25}"/>
    <cellStyle name="Unit" xfId="41406" xr:uid="{5871A494-636B-4FA6-84E5-E62476999A50}"/>
    <cellStyle name="Unit 2" xfId="41407" xr:uid="{6C535F28-8BFB-4B86-B837-674314E2840A}"/>
    <cellStyle name="Unit 2 2" xfId="41408" xr:uid="{51D3A370-1AFE-4EFE-8228-CD4B5DD3B45E}"/>
    <cellStyle name="Valore non valido" xfId="41409" xr:uid="{281067EF-0BF2-4672-9EE0-47FB2AAED29B}"/>
    <cellStyle name="Valore valido" xfId="41410" xr:uid="{C10ACC40-4045-487F-94E8-67CB0DC71079}"/>
    <cellStyle name="Valuta (0)" xfId="41411" xr:uid="{5E73B2D1-CC3F-4A5A-979D-7BF2205CE2E7}"/>
    <cellStyle name="Valuutta_Layo9704" xfId="41412" xr:uid="{E6315FFA-83BC-4D43-83D5-E4D88B3CD445}"/>
    <cellStyle name="Vérification" xfId="41413" xr:uid="{BADE2C13-4598-46DD-A5F3-A1FC7889EAF1}"/>
    <cellStyle name="Vérification 2" xfId="41414" xr:uid="{0162408A-AB21-4B44-AA91-B57D7CC83956}"/>
    <cellStyle name="Vérification 2 2" xfId="41415" xr:uid="{C2C5F8BE-E1A1-48C9-83AA-7678FB34AF21}"/>
    <cellStyle name="Vérification 3" xfId="41416" xr:uid="{61A271F0-5AD2-49F7-B6DA-CF81FC671F5F}"/>
    <cellStyle name="Vérification 3 2" xfId="41417" xr:uid="{C720B768-A1C8-4AE4-BB6A-51C4ADABDA30}"/>
    <cellStyle name="Vérification 4" xfId="41418" xr:uid="{7D5D19D8-129F-470B-AC3A-19FB378C26F9}"/>
    <cellStyle name="Vérification 4 2" xfId="41419" xr:uid="{479CDA9D-3BFA-41A6-B66C-24FA40FC42CD}"/>
    <cellStyle name="Vérification 5" xfId="41420" xr:uid="{E68B4D86-6EBB-47B1-904C-126672E28A36}"/>
    <cellStyle name="Vérification 5 2" xfId="41421" xr:uid="{C3784FEE-602F-41AE-B8BE-8FC2BFA1C927}"/>
    <cellStyle name="Vérification 6" xfId="41422" xr:uid="{0CEDBAC6-7474-4392-AD6C-8F3705D859B6}"/>
    <cellStyle name="Vérification 6 2" xfId="41423" xr:uid="{62222AA3-87FE-4267-B4D6-AB7578483C70}"/>
    <cellStyle name="Vérification 7" xfId="41424" xr:uid="{62F3ADEC-F71B-4909-9D74-65D856181F7A}"/>
    <cellStyle name="Vérification 7 2" xfId="41425" xr:uid="{B899BD2F-12A4-4737-9E0B-CBC0E8029BAF}"/>
    <cellStyle name="Vérification 8" xfId="41426" xr:uid="{09CE8C7D-AF25-4FF3-9BFA-C013C545DFDA}"/>
    <cellStyle name="Verknüpfte Zelle" xfId="41427" xr:uid="{C35198D1-0247-4452-AF62-94EE7D4052FC}"/>
    <cellStyle name="Verknüpfte Zelle 2" xfId="41428" xr:uid="{00AEFB48-68CA-4FB3-BFC5-5DC02922576A}"/>
    <cellStyle name="Warnender Text" xfId="41429" xr:uid="{6CDF8EE2-7EFC-4BB2-A436-FD5067C80943}"/>
    <cellStyle name="Warnender Text 2" xfId="41430" xr:uid="{07DBD246-7BA3-4246-87EC-6242C5900664}"/>
    <cellStyle name="Warnender Text 2 2" xfId="42445" xr:uid="{1004D145-A013-4CD2-92AE-68C58701BA64}"/>
    <cellStyle name="Warnender Text 3" xfId="42382" xr:uid="{B5314284-6F65-4B80-87F9-950B8F6D3710}"/>
    <cellStyle name="Warnender Text 4" xfId="42188" hidden="1" xr:uid="{9929297B-DE2C-4559-B709-269412D3148C}"/>
    <cellStyle name="Warnender Text 4" xfId="42397" hidden="1" xr:uid="{E610494E-149F-4E70-85C9-36CD668F3E6B}"/>
    <cellStyle name="Warning Text" xfId="47" builtinId="11" customBuiltin="1"/>
    <cellStyle name="Warning Text 10" xfId="41431" xr:uid="{D8A0F47C-5BC1-418E-ABA9-1F8F7EDB60A9}"/>
    <cellStyle name="Warning Text 10 2" xfId="41432" xr:uid="{7D12088E-C5A5-4AC5-89FC-FAF2FA197EFA}"/>
    <cellStyle name="Warning Text 10 2 2" xfId="41433" xr:uid="{B15F02EC-45ED-4C3D-A1A6-D8DA4B70696B}"/>
    <cellStyle name="Warning Text 10 2 3" xfId="41434" xr:uid="{6AB88836-ADA1-48E7-96D0-20CA6CC225DC}"/>
    <cellStyle name="Warning Text 10 3" xfId="41435" xr:uid="{8CCDBC84-A004-4010-96CA-3B4D79109D6E}"/>
    <cellStyle name="Warning Text 10 3 2" xfId="41436" xr:uid="{A5B1A2CB-5858-489D-B636-36C58666B9F3}"/>
    <cellStyle name="Warning Text 10 3 3" xfId="41437" xr:uid="{314587BC-A769-46FF-8218-771F24B4B086}"/>
    <cellStyle name="Warning Text 10 4" xfId="41438" xr:uid="{9A0A3190-FB38-498F-A32C-481FE3FC074C}"/>
    <cellStyle name="Warning Text 10 5" xfId="41439" xr:uid="{FB7845C8-2B57-4F39-8B2C-DE23D7296843}"/>
    <cellStyle name="Warning Text 10 5 2" xfId="41440" xr:uid="{413F7CDB-03B3-4FE2-ACBB-3C8DF26DF69C}"/>
    <cellStyle name="Warning Text 10 5 3" xfId="41441" xr:uid="{E5D8B721-E6BE-4E94-A454-207006CFF506}"/>
    <cellStyle name="Warning Text 10 6" xfId="41442" xr:uid="{18075185-2CAB-46F6-A50C-9A2652CBE0D3}"/>
    <cellStyle name="Warning Text 11" xfId="41443" xr:uid="{9068C35E-6C41-4CB6-AC44-7769986594D3}"/>
    <cellStyle name="Warning Text 12" xfId="41444" xr:uid="{DCAAC5F6-1225-40CA-B5CA-C995D7E43DAE}"/>
    <cellStyle name="Warning Text 13" xfId="41445" xr:uid="{AA48F052-DD29-4A9B-A4F0-4BCB4BDAA77E}"/>
    <cellStyle name="Warning Text 14" xfId="41446" xr:uid="{82526BFB-0C97-49C9-B6DC-1CE7F377465A}"/>
    <cellStyle name="Warning Text 15" xfId="41447" xr:uid="{34033DD4-47E0-4DCF-BBBA-A5C3049BEC02}"/>
    <cellStyle name="Warning Text 16" xfId="41448" xr:uid="{93C08E24-7E51-4B93-B694-3B14E03F2F13}"/>
    <cellStyle name="Warning Text 17" xfId="41449" xr:uid="{52A1B380-9ABA-4887-AC69-0F4D19B25878}"/>
    <cellStyle name="Warning Text 18" xfId="41450" xr:uid="{4555BA83-2749-4D91-9304-E0EA2AF1BEB8}"/>
    <cellStyle name="Warning Text 19" xfId="41451" xr:uid="{830B425C-0313-4E80-B69B-A1A7EDF4BD1B}"/>
    <cellStyle name="Warning Text 2" xfId="41452" xr:uid="{ACDD3BDA-EAAD-4111-956B-A4EC232B6D1C}"/>
    <cellStyle name="Warning Text 2 10" xfId="41453" xr:uid="{6EBCB399-37B9-4F66-8C7A-8AFA8988916B}"/>
    <cellStyle name="Warning Text 2 10 2" xfId="41454" xr:uid="{2397691C-4FBF-4F90-A6B7-B7A704A94893}"/>
    <cellStyle name="Warning Text 2 10 2 2" xfId="41455" xr:uid="{A4559CDF-7721-4271-A664-2E3022A9ECBA}"/>
    <cellStyle name="Warning Text 2 10 2 3" xfId="41456" xr:uid="{3C091DB7-63E6-44D2-BDA2-44F4E774C2D7}"/>
    <cellStyle name="Warning Text 2 10 3" xfId="41457" xr:uid="{A9A3022D-98C2-45BA-A083-F2BF4EEB132A}"/>
    <cellStyle name="Warning Text 2 10 3 2" xfId="41458" xr:uid="{257EA5BE-2BFD-400F-BDBA-7BA1B96B4888}"/>
    <cellStyle name="Warning Text 2 10 3 3" xfId="41459" xr:uid="{D5AC3435-A08B-4C56-B6C2-CB294AECB251}"/>
    <cellStyle name="Warning Text 2 10 4" xfId="41460" xr:uid="{BDC7811E-8352-498C-B846-2DD151C50E71}"/>
    <cellStyle name="Warning Text 2 10 5" xfId="41461" xr:uid="{1B75999D-14E3-4AA4-9626-5E95468A6CF8}"/>
    <cellStyle name="Warning Text 2 10 6" xfId="41462" xr:uid="{DD226214-3D10-4779-AD7D-C2999CF77A45}"/>
    <cellStyle name="Warning Text 2 10 7" xfId="41463" xr:uid="{1B20B8E8-9D94-4C87-8A97-888B14B2492F}"/>
    <cellStyle name="Warning Text 2 11" xfId="41464" xr:uid="{08168EBC-19F0-4E1B-9F70-6F3416C8CE46}"/>
    <cellStyle name="Warning Text 2 11 2" xfId="41465" xr:uid="{7F0CFBAD-688E-4524-AE78-D741013F1745}"/>
    <cellStyle name="Warning Text 2 11 2 2" xfId="41466" xr:uid="{1567FE15-8BC0-42B5-832A-6F8FF4C30A98}"/>
    <cellStyle name="Warning Text 2 11 2 3" xfId="41467" xr:uid="{556F4B60-AF94-4B41-A614-E9F641139642}"/>
    <cellStyle name="Warning Text 2 11 3" xfId="41468" xr:uid="{8CED1FD3-86C4-4E84-ACC2-899C646356CC}"/>
    <cellStyle name="Warning Text 2 11 3 2" xfId="41469" xr:uid="{D0DA9590-2DB5-423B-A81A-47A86850344E}"/>
    <cellStyle name="Warning Text 2 11 3 3" xfId="41470" xr:uid="{07BB4259-7AC9-4E2F-8953-2541B8928ECB}"/>
    <cellStyle name="Warning Text 2 11 4" xfId="41471" xr:uid="{4287E8E6-EF3F-4AAA-8AB3-99A13C1BE331}"/>
    <cellStyle name="Warning Text 2 11 5" xfId="41472" xr:uid="{5199FAA7-EEE5-46B7-AE33-40787C6955A5}"/>
    <cellStyle name="Warning Text 2 11 5 2" xfId="41473" xr:uid="{FB277ACA-D10C-4AA8-82E7-EFA9D7E77FC9}"/>
    <cellStyle name="Warning Text 2 11 5 3" xfId="41474" xr:uid="{0B3514E8-47E5-489D-ADB3-E4C22A12BE76}"/>
    <cellStyle name="Warning Text 2 11 6" xfId="41475" xr:uid="{E7D491D7-799E-4D93-89CD-2447ABFE0FB4}"/>
    <cellStyle name="Warning Text 2 12" xfId="41476" xr:uid="{C26568CE-6B6E-4229-BA8F-A1BA77BEE7B0}"/>
    <cellStyle name="Warning Text 2 12 2" xfId="41477" xr:uid="{FFE9B35F-348E-48DC-A51E-0CE8AA3DCE7E}"/>
    <cellStyle name="Warning Text 2 12 3" xfId="41478" xr:uid="{6B2FD53D-E853-4C82-BB1C-7EC44FD839EC}"/>
    <cellStyle name="Warning Text 2 13" xfId="41479" xr:uid="{7FF1A8E1-BC88-4D18-B834-7854B0AE8C86}"/>
    <cellStyle name="Warning Text 2 13 2" xfId="41480" xr:uid="{3665CD7B-004A-4131-90D9-E3D0DDCF1D73}"/>
    <cellStyle name="Warning Text 2 13 3" xfId="41481" xr:uid="{9BFACF51-F9E6-46B7-B92A-A49B34E206CD}"/>
    <cellStyle name="Warning Text 2 14" xfId="41482" xr:uid="{33C9118C-86E9-465C-8E6F-CBE3504B2979}"/>
    <cellStyle name="Warning Text 2 15" xfId="41483" xr:uid="{EAE454ED-5268-4203-85F6-627B8A9F771A}"/>
    <cellStyle name="Warning Text 2 16" xfId="41484" xr:uid="{D34E9E3C-75FC-43C5-B546-02811D3868B2}"/>
    <cellStyle name="Warning Text 2 17" xfId="41485" xr:uid="{6D5A0FD1-55C1-40BF-928A-DC6A7F053324}"/>
    <cellStyle name="Warning Text 2 18" xfId="42286" xr:uid="{B31111F4-4F7E-406A-B591-3BA13EEA247B}"/>
    <cellStyle name="Warning Text 2 2" xfId="41486" xr:uid="{520408CC-3E2F-4D65-B544-270B4A520FB6}"/>
    <cellStyle name="Warning Text 2 2 2" xfId="41487" xr:uid="{1581B1CC-9789-4BF4-B37A-079BE92421FE}"/>
    <cellStyle name="Warning Text 2 2 2 2" xfId="41488" xr:uid="{CEA2F07A-56D2-4235-9C53-D2594202DFFE}"/>
    <cellStyle name="Warning Text 2 2 2 3" xfId="41489" xr:uid="{43A9952D-73E7-405B-9F01-764CB9FBEE98}"/>
    <cellStyle name="Warning Text 2 2 3" xfId="41490" xr:uid="{F57C11DE-8B07-4DBF-B491-2BCF66460558}"/>
    <cellStyle name="Warning Text 2 2 3 2" xfId="41491" xr:uid="{795CD4CF-9AB7-49A9-8A00-7CC5BFDE471E}"/>
    <cellStyle name="Warning Text 2 2 3 3" xfId="41492" xr:uid="{C5ABE64E-EC15-4686-B95A-7F35F3528367}"/>
    <cellStyle name="Warning Text 2 2 4" xfId="41493" xr:uid="{B7101D53-2A21-4840-971B-ACCF7952F5D6}"/>
    <cellStyle name="Warning Text 2 2 5" xfId="41494" xr:uid="{6E45CDD7-16D7-46E0-8823-E1BDEC33AAE2}"/>
    <cellStyle name="Warning Text 2 2 6" xfId="41495" xr:uid="{BAC948E2-FCF9-42F8-946F-C892395BF15B}"/>
    <cellStyle name="Warning Text 2 2 7" xfId="41496" xr:uid="{E8B9D211-FD14-4D13-95F7-80AD04448759}"/>
    <cellStyle name="Warning Text 2 3" xfId="41497" xr:uid="{369FDFDE-755C-4DBD-9B4D-A50A076DAC9F}"/>
    <cellStyle name="Warning Text 2 3 2" xfId="41498" xr:uid="{B63E7A38-17ED-4A53-8B41-63E412CA6601}"/>
    <cellStyle name="Warning Text 2 3 2 2" xfId="41499" xr:uid="{34BD7E65-ABE8-4A23-92CA-9C28B4F740CD}"/>
    <cellStyle name="Warning Text 2 3 2 3" xfId="41500" xr:uid="{690867BA-9A82-4D51-97DE-CD8B5D852CE5}"/>
    <cellStyle name="Warning Text 2 3 3" xfId="41501" xr:uid="{C0413B21-1A09-401E-A33A-A77179427559}"/>
    <cellStyle name="Warning Text 2 3 3 2" xfId="41502" xr:uid="{15206608-5ED8-46C9-B697-CBC8D2A5DD79}"/>
    <cellStyle name="Warning Text 2 3 3 3" xfId="41503" xr:uid="{A9C9A59D-985D-459D-BC47-EEA81BDDEDA0}"/>
    <cellStyle name="Warning Text 2 3 4" xfId="41504" xr:uid="{4B193B00-93EF-4BAC-B887-E470665962D6}"/>
    <cellStyle name="Warning Text 2 3 5" xfId="41505" xr:uid="{6D413DE4-6592-4C9F-BB67-44267B4A764E}"/>
    <cellStyle name="Warning Text 2 3 6" xfId="41506" xr:uid="{3A58CB66-6821-41D4-9BB7-D054DED2D9FD}"/>
    <cellStyle name="Warning Text 2 3 7" xfId="41507" xr:uid="{E88B6996-E687-4378-A5C1-574CA3A90F36}"/>
    <cellStyle name="Warning Text 2 4" xfId="41508" xr:uid="{CA5B347E-CD67-4CD5-ACF0-33B3B788D956}"/>
    <cellStyle name="Warning Text 2 4 2" xfId="41509" xr:uid="{AF9C5B5E-B578-4270-AE70-C6DB4428EE23}"/>
    <cellStyle name="Warning Text 2 4 2 2" xfId="41510" xr:uid="{DEF35041-8E70-4D4B-ABDD-663BE08C650B}"/>
    <cellStyle name="Warning Text 2 4 2 3" xfId="41511" xr:uid="{51091048-037A-44E7-9AA7-59DAE2FF567E}"/>
    <cellStyle name="Warning Text 2 4 3" xfId="41512" xr:uid="{0F01D39F-A7B1-4F01-87AD-9D5B02CAB6A4}"/>
    <cellStyle name="Warning Text 2 4 3 2" xfId="41513" xr:uid="{1AACBC25-D351-4E20-B2DD-7562144AE904}"/>
    <cellStyle name="Warning Text 2 4 3 3" xfId="41514" xr:uid="{3E110F37-73A7-4CF8-9BB0-B9057D48AC93}"/>
    <cellStyle name="Warning Text 2 4 4" xfId="41515" xr:uid="{54863374-1AD6-48A1-8723-CED402F1FA3A}"/>
    <cellStyle name="Warning Text 2 4 5" xfId="41516" xr:uid="{7814B7F9-BF91-4671-9DB9-134F3B5BB28D}"/>
    <cellStyle name="Warning Text 2 4 6" xfId="41517" xr:uid="{D80C995F-12EE-4D36-BD96-91B44E497F82}"/>
    <cellStyle name="Warning Text 2 4 7" xfId="41518" xr:uid="{28D065A0-4AF9-483E-89ED-F2DB1E97036F}"/>
    <cellStyle name="Warning Text 2 5" xfId="41519" xr:uid="{C9666B2A-AECD-4770-94B0-DB0C0C93D164}"/>
    <cellStyle name="Warning Text 2 5 2" xfId="41520" xr:uid="{354C406E-1252-4765-B5B4-AF2DB4B13BB4}"/>
    <cellStyle name="Warning Text 2 5 2 2" xfId="41521" xr:uid="{DF81DAF0-FDDA-4E3C-8CF0-1DDF8907804C}"/>
    <cellStyle name="Warning Text 2 5 2 3" xfId="41522" xr:uid="{C2C63B07-C2FA-44A9-9226-9030546587FD}"/>
    <cellStyle name="Warning Text 2 5 3" xfId="41523" xr:uid="{37B50425-DA0C-481B-9D9B-2DD04A515F45}"/>
    <cellStyle name="Warning Text 2 5 3 2" xfId="41524" xr:uid="{87B1E15E-4BF8-41F3-9AE9-BAF4C053B28B}"/>
    <cellStyle name="Warning Text 2 5 3 3" xfId="41525" xr:uid="{43440215-7491-462F-80B6-B38BC1AC98F6}"/>
    <cellStyle name="Warning Text 2 5 4" xfId="41526" xr:uid="{CC630FD9-68D4-47EB-8E08-13E4F8923097}"/>
    <cellStyle name="Warning Text 2 5 5" xfId="41527" xr:uid="{9C880216-B5B3-4600-9C89-E7E7F811A23F}"/>
    <cellStyle name="Warning Text 2 5 6" xfId="41528" xr:uid="{5C7CE185-DD9B-4539-9329-1D2ABC216AB4}"/>
    <cellStyle name="Warning Text 2 5 7" xfId="41529" xr:uid="{5F72EB2E-3AE5-414F-99C2-0FE1BD2EB42B}"/>
    <cellStyle name="Warning Text 2 6" xfId="41530" xr:uid="{91DBFAC0-5443-4240-B04C-92F316A30E79}"/>
    <cellStyle name="Warning Text 2 6 2" xfId="41531" xr:uid="{E8D23F96-CBF9-4AC8-BABC-ECBD82B2B10D}"/>
    <cellStyle name="Warning Text 2 6 2 2" xfId="41532" xr:uid="{C8326A91-8E03-411C-B360-B232F478E70E}"/>
    <cellStyle name="Warning Text 2 6 2 3" xfId="41533" xr:uid="{514D7CDE-E3A0-42B0-BCAA-B33E663A5EC7}"/>
    <cellStyle name="Warning Text 2 6 3" xfId="41534" xr:uid="{C5E9130E-5DBB-4CED-BBE2-C1F82513624B}"/>
    <cellStyle name="Warning Text 2 6 3 2" xfId="41535" xr:uid="{78A9582D-B910-490E-9FC3-6C03F3D922C3}"/>
    <cellStyle name="Warning Text 2 6 3 3" xfId="41536" xr:uid="{768453FE-853B-46E6-ADC7-650BEC248249}"/>
    <cellStyle name="Warning Text 2 6 4" xfId="41537" xr:uid="{C1F2FD41-90F3-47EB-841B-75B64FD0101C}"/>
    <cellStyle name="Warning Text 2 6 5" xfId="41538" xr:uid="{807B305E-E788-4283-BCD1-E4D36C7F7507}"/>
    <cellStyle name="Warning Text 2 6 6" xfId="41539" xr:uid="{1FD9C5AB-A40A-4E69-B97B-38099EA4D61F}"/>
    <cellStyle name="Warning Text 2 6 7" xfId="41540" xr:uid="{3299858A-0CF2-480E-B7D3-17ED7923732C}"/>
    <cellStyle name="Warning Text 2 7" xfId="41541" xr:uid="{8D81A72D-C6AD-4716-91B9-33EEC8008587}"/>
    <cellStyle name="Warning Text 2 7 2" xfId="41542" xr:uid="{788D60CB-0A2A-472C-BAC9-CBC6871944FF}"/>
    <cellStyle name="Warning Text 2 7 2 2" xfId="41543" xr:uid="{743F5697-48A0-44DA-A1C2-E1324B696D8E}"/>
    <cellStyle name="Warning Text 2 7 2 3" xfId="41544" xr:uid="{FEA58F41-00A0-4D35-AF28-A5B23498841A}"/>
    <cellStyle name="Warning Text 2 7 3" xfId="41545" xr:uid="{54AEC886-DBFD-4A05-8DAB-3885AED60109}"/>
    <cellStyle name="Warning Text 2 7 3 2" xfId="41546" xr:uid="{D8FBA76C-1965-41C5-9C44-D29A33799795}"/>
    <cellStyle name="Warning Text 2 7 3 3" xfId="41547" xr:uid="{64D1234B-BB3F-45CB-A092-7210D0334D6C}"/>
    <cellStyle name="Warning Text 2 7 4" xfId="41548" xr:uid="{2B655D50-47E7-40D9-80EB-77139FBFC769}"/>
    <cellStyle name="Warning Text 2 7 5" xfId="41549" xr:uid="{BC73100C-ACC1-4F93-ADD1-AA0DF3E70705}"/>
    <cellStyle name="Warning Text 2 7 6" xfId="41550" xr:uid="{D45D1B5F-63C9-4D19-A636-01FC5E6F855D}"/>
    <cellStyle name="Warning Text 2 7 7" xfId="41551" xr:uid="{E6AD0F8D-152B-4F7B-A5A8-B4354B69CC5A}"/>
    <cellStyle name="Warning Text 2 8" xfId="41552" xr:uid="{CF6D5CFE-9F89-4E88-87E3-A5DFDFB0461D}"/>
    <cellStyle name="Warning Text 2 8 2" xfId="41553" xr:uid="{12A65F2D-7CE7-4D5B-84D9-1C26A7784402}"/>
    <cellStyle name="Warning Text 2 8 2 2" xfId="41554" xr:uid="{9297BC95-8B92-444F-9ECE-B4F782C6D6E0}"/>
    <cellStyle name="Warning Text 2 8 2 3" xfId="41555" xr:uid="{DF2E23B0-AED0-42F9-A30E-881E1CBBAE78}"/>
    <cellStyle name="Warning Text 2 8 3" xfId="41556" xr:uid="{8FC89C3C-8CF9-492B-9253-A5D61E179D5A}"/>
    <cellStyle name="Warning Text 2 8 3 2" xfId="41557" xr:uid="{039E5CA5-EF7C-48F4-9502-12AEE0DA31CC}"/>
    <cellStyle name="Warning Text 2 8 3 3" xfId="41558" xr:uid="{E7F6AF53-7F53-45F7-8485-F7F2318626B6}"/>
    <cellStyle name="Warning Text 2 8 4" xfId="41559" xr:uid="{1CC09886-8A70-4E46-AE70-01FEB55A0E7C}"/>
    <cellStyle name="Warning Text 2 8 5" xfId="41560" xr:uid="{287CDB86-C58E-4C8B-8DA1-C1F201BDF1A7}"/>
    <cellStyle name="Warning Text 2 8 6" xfId="41561" xr:uid="{811F5940-9732-4B85-BDB3-1ECBD33C21DF}"/>
    <cellStyle name="Warning Text 2 8 7" xfId="41562" xr:uid="{58C1B5BA-0084-4D91-B488-FAA41FB7F6CA}"/>
    <cellStyle name="Warning Text 2 9" xfId="41563" xr:uid="{E3285093-1F90-416D-80F3-9CFDAEF1B544}"/>
    <cellStyle name="Warning Text 2 9 2" xfId="41564" xr:uid="{5D125AB5-925B-4066-9333-99AAB99BFCC7}"/>
    <cellStyle name="Warning Text 2 9 2 2" xfId="41565" xr:uid="{1CA07191-A649-49E3-8000-8104DD0317C5}"/>
    <cellStyle name="Warning Text 2 9 2 3" xfId="41566" xr:uid="{3F590D8C-1853-4758-AC7A-04649EE0973A}"/>
    <cellStyle name="Warning Text 2 9 3" xfId="41567" xr:uid="{83D43B33-4722-4CF4-9DB7-35425D38AE83}"/>
    <cellStyle name="Warning Text 2 9 3 2" xfId="41568" xr:uid="{49C57AEA-67F8-4930-A69B-BD8AB950DC2D}"/>
    <cellStyle name="Warning Text 2 9 3 3" xfId="41569" xr:uid="{F0AEA2D3-81E1-4090-89BA-875F56D83C06}"/>
    <cellStyle name="Warning Text 2 9 4" xfId="41570" xr:uid="{EFCB0855-0701-4B67-B4DA-C3C51DB796DD}"/>
    <cellStyle name="Warning Text 2 9 5" xfId="41571" xr:uid="{1DAA99B8-6217-4FAA-98D3-3FA788AA6E1F}"/>
    <cellStyle name="Warning Text 2 9 6" xfId="41572" xr:uid="{52E315FB-C478-40D2-A158-4FB9BE287208}"/>
    <cellStyle name="Warning Text 2 9 7" xfId="41573" xr:uid="{4D5A7CD1-45C5-4DCB-B5E0-8D52A1D91B1A}"/>
    <cellStyle name="Warning Text 20" xfId="41574" xr:uid="{84BE4146-6BC8-4F7A-B9CC-B8D86C1EE07C}"/>
    <cellStyle name="Warning Text 21" xfId="41575" xr:uid="{421FF613-B138-4FC9-A5A3-20717819A091}"/>
    <cellStyle name="Warning Text 22" xfId="41576" xr:uid="{5725EE37-25AB-48A3-A11B-75A7EB55A295}"/>
    <cellStyle name="Warning Text 23" xfId="41577" xr:uid="{07FB90B7-D8A5-4929-89D2-E364F1165621}"/>
    <cellStyle name="Warning Text 24" xfId="41578" xr:uid="{A53C59D3-52FA-4C0B-B926-98FD693FD916}"/>
    <cellStyle name="Warning Text 25" xfId="41579" xr:uid="{22BCBF26-F4F7-4827-9B2A-2EFCE09BB2B7}"/>
    <cellStyle name="Warning Text 26" xfId="41580" xr:uid="{7BC10482-E7F7-4B6B-A23F-F89A5D6E1508}"/>
    <cellStyle name="Warning Text 27" xfId="41581" xr:uid="{806B1EA8-CE0D-4F2A-9B5E-BFCA3AC1BEAA}"/>
    <cellStyle name="Warning Text 28" xfId="41582" xr:uid="{580090F9-087F-48D7-A0E0-8D38AC302B66}"/>
    <cellStyle name="Warning Text 29" xfId="41583" xr:uid="{E554B9C9-5387-4787-9476-1827A3A9E240}"/>
    <cellStyle name="Warning Text 3" xfId="41584" xr:uid="{77156A61-D8F5-418C-BBE6-890B0CBD3E1C}"/>
    <cellStyle name="Warning Text 3 10" xfId="41585" xr:uid="{448953A0-DCBC-4D40-AB68-AAE3D1894020}"/>
    <cellStyle name="Warning Text 3 10 2" xfId="41586" xr:uid="{9E9308BE-A28D-43FD-9FB6-2E9706393673}"/>
    <cellStyle name="Warning Text 3 10 2 2" xfId="41587" xr:uid="{BC2A0862-27F9-45FD-9C5C-2557E243B768}"/>
    <cellStyle name="Warning Text 3 10 2 3" xfId="41588" xr:uid="{A5D6D8A9-50E7-4CB9-88BA-0E09E8DF254C}"/>
    <cellStyle name="Warning Text 3 10 3" xfId="41589" xr:uid="{23B48260-322B-47AD-B056-326EB647AFA4}"/>
    <cellStyle name="Warning Text 3 10 3 2" xfId="41590" xr:uid="{13A1A4E8-6208-46DE-950C-29A8E4D4C3D3}"/>
    <cellStyle name="Warning Text 3 10 3 3" xfId="41591" xr:uid="{05C64928-9BD0-4252-A90A-CE1DF012F632}"/>
    <cellStyle name="Warning Text 3 10 4" xfId="41592" xr:uid="{7B29EAC2-6C53-427B-99BD-65E4E47100E3}"/>
    <cellStyle name="Warning Text 3 10 5" xfId="41593" xr:uid="{DBCEDD36-6935-4B67-837F-43914B8A903C}"/>
    <cellStyle name="Warning Text 3 10 5 2" xfId="41594" xr:uid="{00BBBF10-9F92-445A-ABE2-39190A305CB7}"/>
    <cellStyle name="Warning Text 3 10 5 3" xfId="41595" xr:uid="{0CCDAC4E-66E6-4112-92EF-7CC092E52133}"/>
    <cellStyle name="Warning Text 3 10 6" xfId="41596" xr:uid="{597B5F7F-1B1D-4000-9B7B-A55B2B1415D0}"/>
    <cellStyle name="Warning Text 3 11" xfId="41597" xr:uid="{703CBB4B-2DB3-48A4-936E-F571485A4D53}"/>
    <cellStyle name="Warning Text 3 11 2" xfId="41598" xr:uid="{9A64E4C8-62C7-426F-9A53-533872E7DA3D}"/>
    <cellStyle name="Warning Text 3 11 2 2" xfId="41599" xr:uid="{D15C1D60-AA46-4928-8166-8B4FFD09B3E8}"/>
    <cellStyle name="Warning Text 3 11 2 3" xfId="41600" xr:uid="{1569CEF7-9E67-4BEE-BE25-AB5474E0CEEE}"/>
    <cellStyle name="Warning Text 3 11 3" xfId="41601" xr:uid="{A7026597-D26F-4096-BED9-0525FBD48947}"/>
    <cellStyle name="Warning Text 3 11 3 2" xfId="41602" xr:uid="{C580B265-E2D2-4F68-8A8C-7D6849447E70}"/>
    <cellStyle name="Warning Text 3 11 3 3" xfId="41603" xr:uid="{128863AB-D24C-461F-BB23-E5377D4A3764}"/>
    <cellStyle name="Warning Text 3 11 4" xfId="41604" xr:uid="{2E90C4FA-DE49-4C02-B875-4569CB43125C}"/>
    <cellStyle name="Warning Text 3 11 5" xfId="41605" xr:uid="{FD6DA20E-782C-49C1-972E-889FB8258204}"/>
    <cellStyle name="Warning Text 3 11 5 2" xfId="41606" xr:uid="{227DE74B-1029-4081-80C8-17FD7782DC18}"/>
    <cellStyle name="Warning Text 3 11 5 3" xfId="41607" xr:uid="{79679367-96DC-4ADB-80D5-CD91DA57196B}"/>
    <cellStyle name="Warning Text 3 11 6" xfId="41608" xr:uid="{64D3B256-BFD2-4E9A-990D-DB8DDE0C5B0E}"/>
    <cellStyle name="Warning Text 3 12" xfId="41609" xr:uid="{4953A5C1-A072-4888-800F-636FA88E0FA2}"/>
    <cellStyle name="Warning Text 3 12 2" xfId="41610" xr:uid="{CCCF16D7-C3E8-47B4-BFFE-93AF3990F9CB}"/>
    <cellStyle name="Warning Text 3 12 3" xfId="41611" xr:uid="{A002A3E8-A9C6-4BE5-867A-18FA887F15AC}"/>
    <cellStyle name="Warning Text 3 13" xfId="41612" xr:uid="{51341A75-EC12-4F0C-AC0F-11D572C62371}"/>
    <cellStyle name="Warning Text 3 13 2" xfId="41613" xr:uid="{CCDC75DA-CA13-49E3-AAED-F9A026E9B860}"/>
    <cellStyle name="Warning Text 3 13 3" xfId="41614" xr:uid="{4B586C30-1906-438B-B277-877ED694E4B2}"/>
    <cellStyle name="Warning Text 3 14" xfId="41615" xr:uid="{1A7C8A36-E919-4A4B-8F5E-2DC905CD33D9}"/>
    <cellStyle name="Warning Text 3 15" xfId="41616" xr:uid="{E3F1E5C7-B9F5-40E7-A647-99BAA9E6A234}"/>
    <cellStyle name="Warning Text 3 16" xfId="41617" xr:uid="{7A0ABBC4-DB1C-485C-B7DF-2B97EE057309}"/>
    <cellStyle name="Warning Text 3 17" xfId="41618" xr:uid="{775271DD-2702-4086-B0A3-585FB3159818}"/>
    <cellStyle name="Warning Text 3 18" xfId="42336" xr:uid="{0BF91B49-1574-40B4-9E4C-2E53E66D9EB5}"/>
    <cellStyle name="Warning Text 3 2" xfId="41619" xr:uid="{2B0D5902-D853-4998-84FA-9B955AA70A7B}"/>
    <cellStyle name="Warning Text 3 2 2" xfId="41620" xr:uid="{C0548327-9669-439F-9D82-B99711A3D2D3}"/>
    <cellStyle name="Warning Text 3 2 2 2" xfId="41621" xr:uid="{56937ADD-3755-4401-A548-1D179A59F181}"/>
    <cellStyle name="Warning Text 3 2 2 3" xfId="41622" xr:uid="{FA670E49-F4E4-4408-B713-22E35AAB428E}"/>
    <cellStyle name="Warning Text 3 2 3" xfId="41623" xr:uid="{80C2BC5C-9722-45F7-AA68-CF084ED91810}"/>
    <cellStyle name="Warning Text 3 2 3 2" xfId="41624" xr:uid="{269251B8-890B-4254-ACE5-771DA7F96104}"/>
    <cellStyle name="Warning Text 3 2 3 3" xfId="41625" xr:uid="{630E0716-9D15-4E6D-A107-E8D927E94C46}"/>
    <cellStyle name="Warning Text 3 2 4" xfId="41626" xr:uid="{BAD959FC-9CB3-4860-8367-F6F608170D6A}"/>
    <cellStyle name="Warning Text 3 2 5" xfId="41627" xr:uid="{252BEFE5-E789-457C-A96F-C71AC167DBFD}"/>
    <cellStyle name="Warning Text 3 2 5 2" xfId="41628" xr:uid="{B40A6280-8377-4850-B024-A7A14386D949}"/>
    <cellStyle name="Warning Text 3 2 5 3" xfId="41629" xr:uid="{8C935013-BB70-4E0A-B56D-E0F509146EBE}"/>
    <cellStyle name="Warning Text 3 2 6" xfId="41630" xr:uid="{92E3512A-ADFE-4060-A266-51929FC02221}"/>
    <cellStyle name="Warning Text 3 3" xfId="41631" xr:uid="{9ACA6BEC-0B12-4325-9599-A3A93D7FFCAA}"/>
    <cellStyle name="Warning Text 3 3 2" xfId="41632" xr:uid="{22357372-83EA-4D42-8FE7-57894C7B0C60}"/>
    <cellStyle name="Warning Text 3 3 2 2" xfId="41633" xr:uid="{3488F62D-B831-4A06-8069-FAA9D55CAB5A}"/>
    <cellStyle name="Warning Text 3 3 2 3" xfId="41634" xr:uid="{9B9906E0-4450-43FD-BC72-352206872020}"/>
    <cellStyle name="Warning Text 3 3 3" xfId="41635" xr:uid="{DB00AC18-70C1-484D-B941-47C05643FDEB}"/>
    <cellStyle name="Warning Text 3 3 3 2" xfId="41636" xr:uid="{E99005A7-31B3-499D-88CC-A46A98A36D6E}"/>
    <cellStyle name="Warning Text 3 3 3 3" xfId="41637" xr:uid="{728E1F92-33BB-4913-9900-D276058E9DD8}"/>
    <cellStyle name="Warning Text 3 3 4" xfId="41638" xr:uid="{AB571A17-669C-49EF-9E07-5DA6A9C2C585}"/>
    <cellStyle name="Warning Text 3 3 5" xfId="41639" xr:uid="{7E940755-2AC0-4A48-A420-44D4A46C8B04}"/>
    <cellStyle name="Warning Text 3 3 5 2" xfId="41640" xr:uid="{FDCA6743-88CE-4887-88EF-D9A28DCB545A}"/>
    <cellStyle name="Warning Text 3 3 5 3" xfId="41641" xr:uid="{C650D91F-6F0A-49FA-8D69-CBEB853DC3F2}"/>
    <cellStyle name="Warning Text 3 3 6" xfId="41642" xr:uid="{325C4A4A-C63C-46F1-AF38-355EB60CD93F}"/>
    <cellStyle name="Warning Text 3 4" xfId="41643" xr:uid="{FA2A4343-90AE-43CD-8F88-99E6A85B8EC9}"/>
    <cellStyle name="Warning Text 3 4 2" xfId="41644" xr:uid="{50B56739-F4F3-4A99-AB30-6D679F9E5B19}"/>
    <cellStyle name="Warning Text 3 4 2 2" xfId="41645" xr:uid="{E8D3EA1E-99D1-406A-B2DB-70B14C31779D}"/>
    <cellStyle name="Warning Text 3 4 2 3" xfId="41646" xr:uid="{0E8F2962-178B-4607-BD59-AAFF10D269AA}"/>
    <cellStyle name="Warning Text 3 4 3" xfId="41647" xr:uid="{852229CE-426E-45D5-8085-C49FA94F29F7}"/>
    <cellStyle name="Warning Text 3 4 3 2" xfId="41648" xr:uid="{C793D3B4-8A55-4BB9-A0C3-C3FDECD03F09}"/>
    <cellStyle name="Warning Text 3 4 3 3" xfId="41649" xr:uid="{FD5ABD10-8855-48B7-A6BB-B0752E3F1C82}"/>
    <cellStyle name="Warning Text 3 4 4" xfId="41650" xr:uid="{2710F23B-E358-4939-8E8B-CA5E7107780E}"/>
    <cellStyle name="Warning Text 3 4 5" xfId="41651" xr:uid="{B5E6C12D-2295-4B0B-9234-61A5F7264B1C}"/>
    <cellStyle name="Warning Text 3 4 5 2" xfId="41652" xr:uid="{E2ECC4B5-8388-48AF-8908-D405AC4518FB}"/>
    <cellStyle name="Warning Text 3 4 5 3" xfId="41653" xr:uid="{4548CB14-9A03-40DF-B31B-91DE61ECA14E}"/>
    <cellStyle name="Warning Text 3 4 6" xfId="41654" xr:uid="{04D15D76-1FB1-4467-81D1-E00251FAC9AA}"/>
    <cellStyle name="Warning Text 3 5" xfId="41655" xr:uid="{8BBA6D4B-6D0C-4504-9F2F-EDF082AD6EBA}"/>
    <cellStyle name="Warning Text 3 5 2" xfId="41656" xr:uid="{2B9C49B4-5034-4968-9A29-CCC5AA542FF2}"/>
    <cellStyle name="Warning Text 3 5 2 2" xfId="41657" xr:uid="{87B3AA3D-C142-4C23-9FDE-81A183ADB52C}"/>
    <cellStyle name="Warning Text 3 5 2 3" xfId="41658" xr:uid="{237BBC2C-8F41-4952-99B6-4DF75CB31FE6}"/>
    <cellStyle name="Warning Text 3 5 3" xfId="41659" xr:uid="{A67F9FAE-8FEA-4F20-B7AE-9C9A76F74819}"/>
    <cellStyle name="Warning Text 3 5 3 2" xfId="41660" xr:uid="{10D4565A-B4D9-442D-BF14-0AEE492ABC9C}"/>
    <cellStyle name="Warning Text 3 5 3 3" xfId="41661" xr:uid="{5B7A9495-E5FC-44D1-AC37-FA8779CCE48F}"/>
    <cellStyle name="Warning Text 3 5 4" xfId="41662" xr:uid="{0B03F7F2-CD31-4652-AE4F-C7A9B7922C64}"/>
    <cellStyle name="Warning Text 3 5 5" xfId="41663" xr:uid="{EB1E53E5-DCC4-4233-92AC-28407EE47022}"/>
    <cellStyle name="Warning Text 3 5 5 2" xfId="41664" xr:uid="{26B49498-DF30-4E2E-8B5C-B5E90366CE1F}"/>
    <cellStyle name="Warning Text 3 5 5 3" xfId="41665" xr:uid="{4B4A01AE-30D7-412D-B324-B29D3215E92B}"/>
    <cellStyle name="Warning Text 3 5 6" xfId="41666" xr:uid="{259C4E89-FF00-4F13-8E1B-51F7282A88D1}"/>
    <cellStyle name="Warning Text 3 6" xfId="41667" xr:uid="{C869D809-162E-4B02-9CA4-870F026E600D}"/>
    <cellStyle name="Warning Text 3 6 2" xfId="41668" xr:uid="{65E72881-9376-40E3-9D5D-B747583B0239}"/>
    <cellStyle name="Warning Text 3 6 2 2" xfId="41669" xr:uid="{C13A2688-6858-412A-8BE9-F36E5773365C}"/>
    <cellStyle name="Warning Text 3 6 2 3" xfId="41670" xr:uid="{0CE204EA-0B3C-4DC9-86C7-523C54936706}"/>
    <cellStyle name="Warning Text 3 6 3" xfId="41671" xr:uid="{D2EFA84A-6026-4283-9254-29764D1C186E}"/>
    <cellStyle name="Warning Text 3 6 3 2" xfId="41672" xr:uid="{024E3AF1-C80E-464F-B1DE-510C6ACDC640}"/>
    <cellStyle name="Warning Text 3 6 3 3" xfId="41673" xr:uid="{73356241-4515-4CA9-B9FA-E3F08F508D90}"/>
    <cellStyle name="Warning Text 3 6 4" xfId="41674" xr:uid="{0832C787-3C7D-45F7-AF04-A8C0C1E8BB83}"/>
    <cellStyle name="Warning Text 3 6 5" xfId="41675" xr:uid="{F1B20E23-ED11-4EA0-B101-A54F12E13403}"/>
    <cellStyle name="Warning Text 3 6 5 2" xfId="41676" xr:uid="{14C20D44-7F89-4B08-A4D8-384B6890F87D}"/>
    <cellStyle name="Warning Text 3 6 5 3" xfId="41677" xr:uid="{331EA460-41A4-4FFC-8E85-7ED3BEF55347}"/>
    <cellStyle name="Warning Text 3 6 6" xfId="41678" xr:uid="{BAB122D1-6A3F-4C70-A7BB-B099E66B449F}"/>
    <cellStyle name="Warning Text 3 7" xfId="41679" xr:uid="{8361C854-130F-4C88-8534-152F6901E6D1}"/>
    <cellStyle name="Warning Text 3 7 2" xfId="41680" xr:uid="{7E965013-9D42-4C14-B348-87ECE7C2A0F4}"/>
    <cellStyle name="Warning Text 3 7 2 2" xfId="41681" xr:uid="{339147A3-3128-45E0-BA60-768DA7DA12FC}"/>
    <cellStyle name="Warning Text 3 7 2 3" xfId="41682" xr:uid="{D4E5F80E-C0C6-4D07-87C9-55F3BA6208C1}"/>
    <cellStyle name="Warning Text 3 7 3" xfId="41683" xr:uid="{769944CF-DB20-450E-B448-985770A70F58}"/>
    <cellStyle name="Warning Text 3 7 3 2" xfId="41684" xr:uid="{B0CD866B-8F3E-44DD-BAC0-66E8F482B39B}"/>
    <cellStyle name="Warning Text 3 7 3 3" xfId="41685" xr:uid="{7CBAEC6F-4E99-468C-83D7-E44A638866D7}"/>
    <cellStyle name="Warning Text 3 7 4" xfId="41686" xr:uid="{10FEF280-9443-49EB-B52D-591C776C5CD6}"/>
    <cellStyle name="Warning Text 3 7 5" xfId="41687" xr:uid="{A46D8423-F60D-4AD6-8B67-054096371396}"/>
    <cellStyle name="Warning Text 3 7 5 2" xfId="41688" xr:uid="{3EA8A485-1804-4CAC-990D-C9711609B08B}"/>
    <cellStyle name="Warning Text 3 7 5 3" xfId="41689" xr:uid="{884EDD6C-E4FA-45FA-9646-6FB5ED2C2776}"/>
    <cellStyle name="Warning Text 3 7 6" xfId="41690" xr:uid="{9607BE38-5FE8-43AE-B192-23EA643A7CFB}"/>
    <cellStyle name="Warning Text 3 8" xfId="41691" xr:uid="{11AAB530-C456-46D0-A4EC-3DB656E38AF5}"/>
    <cellStyle name="Warning Text 3 8 2" xfId="41692" xr:uid="{94AEB161-F50D-4B74-A35A-3CF3FD9E1210}"/>
    <cellStyle name="Warning Text 3 8 2 2" xfId="41693" xr:uid="{D43CA2FD-1E26-4AEF-A6DD-0D2FF6C243B2}"/>
    <cellStyle name="Warning Text 3 8 2 3" xfId="41694" xr:uid="{7FDE070B-D0BA-4F8B-B56D-5B0032E4EDA9}"/>
    <cellStyle name="Warning Text 3 8 3" xfId="41695" xr:uid="{49217021-CE71-4124-B494-773F5A76C92F}"/>
    <cellStyle name="Warning Text 3 8 3 2" xfId="41696" xr:uid="{6EC782FE-C093-420B-89A1-F20C80E5E9A0}"/>
    <cellStyle name="Warning Text 3 8 3 3" xfId="41697" xr:uid="{038609F4-BDD0-4302-8D28-73E6CCDBD774}"/>
    <cellStyle name="Warning Text 3 8 4" xfId="41698" xr:uid="{47414E3E-A50E-45C7-99D0-F3DCDA1E7127}"/>
    <cellStyle name="Warning Text 3 8 5" xfId="41699" xr:uid="{DAA99A3E-4C1B-4A5D-8EEB-1F0C74572A31}"/>
    <cellStyle name="Warning Text 3 8 5 2" xfId="41700" xr:uid="{0A05C133-6A3E-494B-A8E6-C261D752D96B}"/>
    <cellStyle name="Warning Text 3 8 5 3" xfId="41701" xr:uid="{3255DD83-B8FE-457A-9ED0-4DD41F816682}"/>
    <cellStyle name="Warning Text 3 8 6" xfId="41702" xr:uid="{C698FF2A-B9B4-4B92-BF43-30D5FB6FC57F}"/>
    <cellStyle name="Warning Text 3 9" xfId="41703" xr:uid="{2FE2F574-6102-4F64-9005-CF0238C8D6B5}"/>
    <cellStyle name="Warning Text 3 9 2" xfId="41704" xr:uid="{E53288C1-11C2-4CD4-9BC6-74B40039AA0F}"/>
    <cellStyle name="Warning Text 3 9 2 2" xfId="41705" xr:uid="{8F575273-DA22-4C19-AC1B-0D0B3B0417B4}"/>
    <cellStyle name="Warning Text 3 9 2 3" xfId="41706" xr:uid="{77C22CB2-E876-41FD-9134-A27DDB298582}"/>
    <cellStyle name="Warning Text 3 9 3" xfId="41707" xr:uid="{C31C57D6-EA56-4477-AEB2-59157F71C384}"/>
    <cellStyle name="Warning Text 3 9 3 2" xfId="41708" xr:uid="{D19D6198-5347-4FE7-858D-73F5347E2BCF}"/>
    <cellStyle name="Warning Text 3 9 3 3" xfId="41709" xr:uid="{C93144C4-E7D3-438C-A81D-B0ACA4A4760C}"/>
    <cellStyle name="Warning Text 3 9 4" xfId="41710" xr:uid="{88AF031F-D890-439D-925F-D1FDBCCA8D9B}"/>
    <cellStyle name="Warning Text 3 9 5" xfId="41711" xr:uid="{6EA02801-936E-49B9-A65F-C7A7D3AAFD22}"/>
    <cellStyle name="Warning Text 3 9 5 2" xfId="41712" xr:uid="{E18CB668-9D50-4983-9191-F3BBD452C2C4}"/>
    <cellStyle name="Warning Text 3 9 5 3" xfId="41713" xr:uid="{39F6AEB4-DF77-4F07-BA7E-7382C9EB7065}"/>
    <cellStyle name="Warning Text 3 9 6" xfId="41714" xr:uid="{AF457281-625E-4820-8BBE-EEE0C5F67E08}"/>
    <cellStyle name="Warning Text 30" xfId="41715" xr:uid="{1F63036C-A83B-4B1A-8096-EA9936FA787D}"/>
    <cellStyle name="Warning Text 31" xfId="41716" xr:uid="{4AC5A986-A284-4A12-AA7F-D4F22A64EC25}"/>
    <cellStyle name="Warning Text 32" xfId="41717" xr:uid="{E3C08B72-31FC-49E4-A128-0DDE62176624}"/>
    <cellStyle name="Warning Text 33" xfId="41718" xr:uid="{A9FFDC7F-1C2F-47D5-B592-3571A5F11E49}"/>
    <cellStyle name="Warning Text 34" xfId="41719" xr:uid="{0293BC82-EEAC-4E96-9248-BE45EBC4116D}"/>
    <cellStyle name="Warning Text 35" xfId="41720" xr:uid="{20D774FD-802F-439E-B525-901B8CE64D0E}"/>
    <cellStyle name="Warning Text 36" xfId="41721" xr:uid="{844D9475-25C9-416F-B1E0-89C1A2CA44AB}"/>
    <cellStyle name="Warning Text 37" xfId="41722" xr:uid="{C2F42F43-9013-4B91-9C1E-E198CC72F769}"/>
    <cellStyle name="Warning Text 38" xfId="41723" xr:uid="{93F055D9-FC41-4641-B5D4-36D507DDC12C}"/>
    <cellStyle name="Warning Text 39" xfId="41724" xr:uid="{75D4EF7E-CD92-483F-9A85-2123B467F9DB}"/>
    <cellStyle name="Warning Text 4" xfId="41725" xr:uid="{577BC3FC-54F8-4CA5-AD99-9DA9A525F166}"/>
    <cellStyle name="Warning Text 4 10" xfId="41726" xr:uid="{2B994992-2CAB-48AC-B9FA-BE31613CAC5E}"/>
    <cellStyle name="Warning Text 4 10 2" xfId="41727" xr:uid="{D71159F9-C185-42F7-95D2-5BD83FA060D0}"/>
    <cellStyle name="Warning Text 4 10 2 2" xfId="41728" xr:uid="{524474C0-1F18-45F1-BAD4-6B53068A2D9C}"/>
    <cellStyle name="Warning Text 4 10 2 3" xfId="41729" xr:uid="{C83B3229-247E-4324-9FA4-C8D7DA6E1148}"/>
    <cellStyle name="Warning Text 4 10 3" xfId="41730" xr:uid="{086BF69F-DC48-4E08-9AF8-BBD65B0540F6}"/>
    <cellStyle name="Warning Text 4 10 3 2" xfId="41731" xr:uid="{38063104-F011-4605-AA02-85C381A9B469}"/>
    <cellStyle name="Warning Text 4 10 3 3" xfId="41732" xr:uid="{A94DA2F1-2C4E-441A-A676-EED87DE5631F}"/>
    <cellStyle name="Warning Text 4 10 4" xfId="41733" xr:uid="{B8B03E0D-D0D9-4B6F-9679-7AD1CC5396E3}"/>
    <cellStyle name="Warning Text 4 10 5" xfId="41734" xr:uid="{1AAA412C-F13A-4D09-AFAE-959D69DA6BDD}"/>
    <cellStyle name="Warning Text 4 10 5 2" xfId="41735" xr:uid="{E8EEC388-3FAE-4EEC-AAB1-454995DC9888}"/>
    <cellStyle name="Warning Text 4 10 5 3" xfId="41736" xr:uid="{486FDB2D-1204-40B7-B402-92449E548A0E}"/>
    <cellStyle name="Warning Text 4 10 6" xfId="41737" xr:uid="{A5C4D1DD-9657-48F4-801C-B6D32D20A9E2}"/>
    <cellStyle name="Warning Text 4 11" xfId="41738" xr:uid="{AB41A21D-9817-42B6-B5F8-EDB3DD347E78}"/>
    <cellStyle name="Warning Text 4 11 2" xfId="41739" xr:uid="{DA7F208C-44A7-46BF-B6E7-C9AFDECF5DE3}"/>
    <cellStyle name="Warning Text 4 11 2 2" xfId="41740" xr:uid="{1A2978CF-65A6-40B0-8891-3508B0A96606}"/>
    <cellStyle name="Warning Text 4 11 2 3" xfId="41741" xr:uid="{25AAD86F-70BE-43D1-93CC-307D3291F15B}"/>
    <cellStyle name="Warning Text 4 11 3" xfId="41742" xr:uid="{88E52CF0-0A8C-47B5-854B-6689C9ADC5A2}"/>
    <cellStyle name="Warning Text 4 11 3 2" xfId="41743" xr:uid="{79C4CCDC-E3E1-416C-9458-CF7DA28D0C38}"/>
    <cellStyle name="Warning Text 4 11 3 3" xfId="41744" xr:uid="{1E49D919-E69E-4E0D-BA5F-D1E22E0ADB33}"/>
    <cellStyle name="Warning Text 4 11 4" xfId="41745" xr:uid="{3D05CAA3-67CA-421A-AF5C-3DBDC9AD23C7}"/>
    <cellStyle name="Warning Text 4 11 5" xfId="41746" xr:uid="{F096B79C-3373-4B6D-B051-115A8F60FC39}"/>
    <cellStyle name="Warning Text 4 11 5 2" xfId="41747" xr:uid="{FB599A5B-BEEA-4AFC-A8CE-8ADA18A5E00D}"/>
    <cellStyle name="Warning Text 4 11 5 3" xfId="41748" xr:uid="{057017ED-1248-46BB-B255-9E9C540F42E1}"/>
    <cellStyle name="Warning Text 4 11 6" xfId="41749" xr:uid="{C7AE4818-7E71-4498-BDE4-9E3D22B55848}"/>
    <cellStyle name="Warning Text 4 12" xfId="41750" xr:uid="{F33883A5-81BC-4698-8231-0C053F5C681D}"/>
    <cellStyle name="Warning Text 4 12 2" xfId="41751" xr:uid="{D162C295-DC22-4B96-B31A-EA09049501D6}"/>
    <cellStyle name="Warning Text 4 12 3" xfId="41752" xr:uid="{E910379D-028D-438F-A76C-F883659AB9F2}"/>
    <cellStyle name="Warning Text 4 13" xfId="41753" xr:uid="{47A4418E-D4FA-4458-9E1A-A3CF369B09A8}"/>
    <cellStyle name="Warning Text 4 13 2" xfId="41754" xr:uid="{CB0970DD-E322-445F-A42F-8A5C15342F4E}"/>
    <cellStyle name="Warning Text 4 13 3" xfId="41755" xr:uid="{68A23476-034B-49B1-8037-DF8E21D08ABE}"/>
    <cellStyle name="Warning Text 4 14" xfId="41756" xr:uid="{33074A09-5FD7-43D5-8444-FEBFBCCAEE46}"/>
    <cellStyle name="Warning Text 4 15" xfId="41757" xr:uid="{B29E0B71-C88D-47B9-BB95-A5DBD1D54067}"/>
    <cellStyle name="Warning Text 4 15 2" xfId="41758" xr:uid="{0A47EC96-7EF2-40CD-9FD0-2B793BF31415}"/>
    <cellStyle name="Warning Text 4 15 3" xfId="41759" xr:uid="{7FD4A28E-19D9-4B2C-9C86-71F94E472DC8}"/>
    <cellStyle name="Warning Text 4 16" xfId="41760" xr:uid="{E0DF2204-27F0-49A4-B90C-CE52722716B3}"/>
    <cellStyle name="Warning Text 4 2" xfId="41761" xr:uid="{7B60094A-FF1A-418C-9921-C7ADEAB4A5BD}"/>
    <cellStyle name="Warning Text 4 2 2" xfId="41762" xr:uid="{24040926-FA77-4E9A-8138-EA35C24447E3}"/>
    <cellStyle name="Warning Text 4 2 2 2" xfId="41763" xr:uid="{1DEBC39B-C10D-401E-9476-50CC29AEFE92}"/>
    <cellStyle name="Warning Text 4 2 2 3" xfId="41764" xr:uid="{2C998056-48AE-4215-B0F7-98AFCDC95AAB}"/>
    <cellStyle name="Warning Text 4 2 3" xfId="41765" xr:uid="{66EA837A-988B-4730-A7E1-FB1356EE17BB}"/>
    <cellStyle name="Warning Text 4 2 3 2" xfId="41766" xr:uid="{60D0D5C3-F99B-415B-BE9B-6CF3DDB1D5FD}"/>
    <cellStyle name="Warning Text 4 2 3 3" xfId="41767" xr:uid="{699B2CE4-631C-4C5B-AF25-F45CAC962233}"/>
    <cellStyle name="Warning Text 4 2 4" xfId="41768" xr:uid="{C4C17791-2695-4444-A8D8-6DC973DA026A}"/>
    <cellStyle name="Warning Text 4 2 5" xfId="41769" xr:uid="{0CD4DB84-A283-43F9-AD98-C6008E04C4F5}"/>
    <cellStyle name="Warning Text 4 2 5 2" xfId="41770" xr:uid="{D43C0777-3059-4756-810E-675209BBA120}"/>
    <cellStyle name="Warning Text 4 2 5 3" xfId="41771" xr:uid="{8CCD6243-F2DE-4F56-8FB5-6466D848FB4E}"/>
    <cellStyle name="Warning Text 4 2 6" xfId="41772" xr:uid="{547EB252-0BDC-4810-B811-E4275479CEC2}"/>
    <cellStyle name="Warning Text 4 3" xfId="41773" xr:uid="{3340C660-B4A6-4674-AA0B-25F4A1AB28F1}"/>
    <cellStyle name="Warning Text 4 3 2" xfId="41774" xr:uid="{7EBDCB69-E125-49E6-8252-66A5FA597135}"/>
    <cellStyle name="Warning Text 4 3 2 2" xfId="41775" xr:uid="{BEF095C1-ACD7-448D-9B5F-888FFAF7CE7D}"/>
    <cellStyle name="Warning Text 4 3 2 3" xfId="41776" xr:uid="{2B1615DC-092E-406F-A495-7512C47BDFF5}"/>
    <cellStyle name="Warning Text 4 3 3" xfId="41777" xr:uid="{7FEF1541-1DA4-4433-AF99-480E9954E355}"/>
    <cellStyle name="Warning Text 4 3 3 2" xfId="41778" xr:uid="{269D22BF-1137-47FA-A7DC-DDDF63E636DD}"/>
    <cellStyle name="Warning Text 4 3 3 3" xfId="41779" xr:uid="{7DD8B798-2E62-477B-BEC0-0C586922EDB3}"/>
    <cellStyle name="Warning Text 4 3 4" xfId="41780" xr:uid="{9D805BA7-83CA-4150-B8E4-30A8B1B9FAC2}"/>
    <cellStyle name="Warning Text 4 3 5" xfId="41781" xr:uid="{EA92A1FA-DF47-4CFF-827C-4BB5792BC16A}"/>
    <cellStyle name="Warning Text 4 3 5 2" xfId="41782" xr:uid="{85873097-5716-4436-BEF0-41D477B86602}"/>
    <cellStyle name="Warning Text 4 3 5 3" xfId="41783" xr:uid="{18FC8126-CEDF-465F-ABC0-D93D4B0DBCA5}"/>
    <cellStyle name="Warning Text 4 3 6" xfId="41784" xr:uid="{5696744D-2195-41B3-8773-E18056BA1375}"/>
    <cellStyle name="Warning Text 4 4" xfId="41785" xr:uid="{5D76A755-1895-4DBD-89C4-C3C29FAE8AC8}"/>
    <cellStyle name="Warning Text 4 4 2" xfId="41786" xr:uid="{05229228-0F14-48B3-8E3E-1347DBD1D332}"/>
    <cellStyle name="Warning Text 4 4 2 2" xfId="41787" xr:uid="{64EABC20-0B55-41EC-B3B8-920202ABDE88}"/>
    <cellStyle name="Warning Text 4 4 2 3" xfId="41788" xr:uid="{3317BE6B-DD7F-4F7D-9D09-2C46D68DEA5F}"/>
    <cellStyle name="Warning Text 4 4 3" xfId="41789" xr:uid="{806C5461-D856-42DA-A475-FB2CB96FF79B}"/>
    <cellStyle name="Warning Text 4 4 3 2" xfId="41790" xr:uid="{0C7E6ADA-EE96-48CA-8EF8-0B2790B991EA}"/>
    <cellStyle name="Warning Text 4 4 3 3" xfId="41791" xr:uid="{08D76B16-D59B-4C60-A5AE-C77361BA4467}"/>
    <cellStyle name="Warning Text 4 4 4" xfId="41792" xr:uid="{3BB06E49-6D44-466A-A332-162C9BB89FE4}"/>
    <cellStyle name="Warning Text 4 4 5" xfId="41793" xr:uid="{7DC0178B-F330-4C9F-BB2A-50E230333E24}"/>
    <cellStyle name="Warning Text 4 4 5 2" xfId="41794" xr:uid="{B6CB01B2-8908-4356-A4DC-E42B11641A10}"/>
    <cellStyle name="Warning Text 4 4 5 3" xfId="41795" xr:uid="{D7B2FF18-641F-418A-B8C9-B7D8896114D2}"/>
    <cellStyle name="Warning Text 4 4 6" xfId="41796" xr:uid="{82F6532D-55F1-4B54-80AA-03644BAF89B2}"/>
    <cellStyle name="Warning Text 4 5" xfId="41797" xr:uid="{06106B7A-4FF8-4BDA-A43E-DF33FEA3C67D}"/>
    <cellStyle name="Warning Text 4 5 2" xfId="41798" xr:uid="{3A7A43BB-FBD8-4767-AAEA-19DCD895D2C8}"/>
    <cellStyle name="Warning Text 4 5 2 2" xfId="41799" xr:uid="{4E656077-DAD5-4C43-8674-7E361B1D2737}"/>
    <cellStyle name="Warning Text 4 5 2 3" xfId="41800" xr:uid="{69E81E50-328B-43E0-BF0D-6079667081AC}"/>
    <cellStyle name="Warning Text 4 5 3" xfId="41801" xr:uid="{4520CE5D-6A9A-4750-B676-0F58CF245744}"/>
    <cellStyle name="Warning Text 4 5 3 2" xfId="41802" xr:uid="{3DCAA595-2043-42C2-A146-7299B7A1A5AD}"/>
    <cellStyle name="Warning Text 4 5 3 3" xfId="41803" xr:uid="{9B3749C6-E749-46C6-AAFA-884BC9364E44}"/>
    <cellStyle name="Warning Text 4 5 4" xfId="41804" xr:uid="{6BB22304-3EA3-416B-83E2-BDB126C5AADF}"/>
    <cellStyle name="Warning Text 4 5 5" xfId="41805" xr:uid="{B3E90D5E-6727-4B1D-944E-33F978DAA266}"/>
    <cellStyle name="Warning Text 4 5 5 2" xfId="41806" xr:uid="{C6C6ECF9-E442-46A1-918A-79F2B401BB1B}"/>
    <cellStyle name="Warning Text 4 5 5 3" xfId="41807" xr:uid="{AD40A7CC-6F86-4B7D-AB30-EC601CDFF229}"/>
    <cellStyle name="Warning Text 4 5 6" xfId="41808" xr:uid="{35CC7DA6-4D97-4AA8-89D7-627E58EFE642}"/>
    <cellStyle name="Warning Text 4 6" xfId="41809" xr:uid="{96C1EDB6-92FC-4715-848E-B0D26EB7D197}"/>
    <cellStyle name="Warning Text 4 6 2" xfId="41810" xr:uid="{50DA69D9-FA3E-4873-9D0A-39FCACE241A0}"/>
    <cellStyle name="Warning Text 4 6 2 2" xfId="41811" xr:uid="{CBD1B312-B0F1-425A-9CF1-5E93AF23939F}"/>
    <cellStyle name="Warning Text 4 6 2 3" xfId="41812" xr:uid="{F3B3CC3F-2F95-4D6F-ABCF-EB1657A9377A}"/>
    <cellStyle name="Warning Text 4 6 3" xfId="41813" xr:uid="{8D4B2F1A-EE9B-4633-B840-4509A1C1020C}"/>
    <cellStyle name="Warning Text 4 6 3 2" xfId="41814" xr:uid="{48FB3F37-8143-4F6A-9BAC-3042C9978C6C}"/>
    <cellStyle name="Warning Text 4 6 3 3" xfId="41815" xr:uid="{496B4687-9E5B-49C9-8304-E80DD8F2253A}"/>
    <cellStyle name="Warning Text 4 6 4" xfId="41816" xr:uid="{4BA6D29B-3224-4075-8017-210A68FE052F}"/>
    <cellStyle name="Warning Text 4 6 5" xfId="41817" xr:uid="{7BDDE5C9-A62D-49C3-9135-4736366E24CE}"/>
    <cellStyle name="Warning Text 4 6 5 2" xfId="41818" xr:uid="{B8AE27E4-7B98-4F7E-AE09-E6F1F632C5A0}"/>
    <cellStyle name="Warning Text 4 6 5 3" xfId="41819" xr:uid="{07936A31-0A9F-4A3B-8373-55F65BD759AD}"/>
    <cellStyle name="Warning Text 4 6 6" xfId="41820" xr:uid="{981D7CE6-9B3C-4264-B14C-985DEF07A31C}"/>
    <cellStyle name="Warning Text 4 7" xfId="41821" xr:uid="{9239C0E1-5E2C-48FE-B22A-D547432FEAF9}"/>
    <cellStyle name="Warning Text 4 7 2" xfId="41822" xr:uid="{65EC99BE-36B8-4DE8-89CD-6F649D0D98DC}"/>
    <cellStyle name="Warning Text 4 7 2 2" xfId="41823" xr:uid="{7A442301-8A1F-4D19-A8BE-F3FE01D0F3A9}"/>
    <cellStyle name="Warning Text 4 7 2 3" xfId="41824" xr:uid="{451B1434-AAE2-4B88-89C9-6F163C815220}"/>
    <cellStyle name="Warning Text 4 7 3" xfId="41825" xr:uid="{576DD606-BACC-4191-9EC1-D8A646A08380}"/>
    <cellStyle name="Warning Text 4 7 3 2" xfId="41826" xr:uid="{CB1F8869-AF38-47CA-8788-E7EDA7F6BF4D}"/>
    <cellStyle name="Warning Text 4 7 3 3" xfId="41827" xr:uid="{28ECEB78-736A-4F80-90B8-E881858F5023}"/>
    <cellStyle name="Warning Text 4 7 4" xfId="41828" xr:uid="{2B71669E-DA09-4AAC-8F9F-2BC5008A64D1}"/>
    <cellStyle name="Warning Text 4 7 5" xfId="41829" xr:uid="{7A0AB20F-65BD-4876-A178-B4E1D915375B}"/>
    <cellStyle name="Warning Text 4 7 5 2" xfId="41830" xr:uid="{601CCC38-CC84-4092-AF7F-BB929C4E5CF4}"/>
    <cellStyle name="Warning Text 4 7 5 3" xfId="41831" xr:uid="{B0C370BA-1195-4D59-A75B-0851F773F49C}"/>
    <cellStyle name="Warning Text 4 7 6" xfId="41832" xr:uid="{EDACF8A1-2779-4F20-BB74-B85C5AD7DD67}"/>
    <cellStyle name="Warning Text 4 8" xfId="41833" xr:uid="{8A2D20AF-AD23-4421-9F77-9C7625FB6D1E}"/>
    <cellStyle name="Warning Text 4 8 2" xfId="41834" xr:uid="{79F726DE-BB96-4E59-B715-5FA54F950378}"/>
    <cellStyle name="Warning Text 4 8 2 2" xfId="41835" xr:uid="{A7AF26C1-95A8-46C5-866D-9E535CE5C5FD}"/>
    <cellStyle name="Warning Text 4 8 2 3" xfId="41836" xr:uid="{24F5E222-5C05-47FA-B98B-B9B5C0887315}"/>
    <cellStyle name="Warning Text 4 8 3" xfId="41837" xr:uid="{769862BA-C8CC-43F5-ACA2-3CBEED7527A9}"/>
    <cellStyle name="Warning Text 4 8 3 2" xfId="41838" xr:uid="{6B23BF52-1A3B-466E-BDC2-6ECCE7FAE72C}"/>
    <cellStyle name="Warning Text 4 8 3 3" xfId="41839" xr:uid="{608A191E-B484-4E93-9853-E1F4D74C5D59}"/>
    <cellStyle name="Warning Text 4 8 4" xfId="41840" xr:uid="{9A9ACC86-8C29-4ACB-8515-F6D48F89F9A7}"/>
    <cellStyle name="Warning Text 4 8 5" xfId="41841" xr:uid="{7C67C49E-CB70-48F7-8C81-0ED460CDCFB1}"/>
    <cellStyle name="Warning Text 4 8 5 2" xfId="41842" xr:uid="{1E38E7E0-0F70-4FC3-A1FF-D25441660436}"/>
    <cellStyle name="Warning Text 4 8 5 3" xfId="41843" xr:uid="{AAC5DAEB-8825-4C0B-979C-BB82A1DB0D0F}"/>
    <cellStyle name="Warning Text 4 8 6" xfId="41844" xr:uid="{51065244-515F-4F73-9583-BF8B041D52D9}"/>
    <cellStyle name="Warning Text 4 9" xfId="41845" xr:uid="{7E718F8C-E37E-434F-9B93-6448DEEEC6E4}"/>
    <cellStyle name="Warning Text 4 9 2" xfId="41846" xr:uid="{145DFD06-66C0-4BEC-AFF2-168110767B67}"/>
    <cellStyle name="Warning Text 4 9 2 2" xfId="41847" xr:uid="{368A4BD3-7632-4D41-B4FA-4CFD7FAA06B7}"/>
    <cellStyle name="Warning Text 4 9 2 3" xfId="41848" xr:uid="{A3554EDC-626C-44D0-A62B-626B651A7A2C}"/>
    <cellStyle name="Warning Text 4 9 3" xfId="41849" xr:uid="{B6993692-BC63-4CC0-890D-33A3B590253B}"/>
    <cellStyle name="Warning Text 4 9 3 2" xfId="41850" xr:uid="{21EF1FF7-BE88-4C1D-8FCC-B7C0BD24A476}"/>
    <cellStyle name="Warning Text 4 9 3 3" xfId="41851" xr:uid="{E77F8D4E-C02B-44E4-8AB9-73227FE0DEE2}"/>
    <cellStyle name="Warning Text 4 9 4" xfId="41852" xr:uid="{E88209ED-C8B0-4F14-96ED-7D7FD05B1E3B}"/>
    <cellStyle name="Warning Text 4 9 5" xfId="41853" xr:uid="{1DA7B4F1-F957-49A6-AA45-A5AE0F2F4C69}"/>
    <cellStyle name="Warning Text 4 9 5 2" xfId="41854" xr:uid="{A29C8D28-BC93-4D2D-8CD8-6DA3DC869097}"/>
    <cellStyle name="Warning Text 4 9 5 3" xfId="41855" xr:uid="{35D2EB27-5B1D-4014-AA39-A79681949D39}"/>
    <cellStyle name="Warning Text 4 9 6" xfId="41856" xr:uid="{7C648E44-92DA-48DD-BE4B-85D6E9CEF160}"/>
    <cellStyle name="Warning Text 40" xfId="41857" xr:uid="{AE63C54C-EF9F-4221-8558-4546C9F92D4E}"/>
    <cellStyle name="Warning Text 41" xfId="41858" xr:uid="{84276BED-E6DE-4E0B-AEDA-C7453880D6E3}"/>
    <cellStyle name="Warning Text 5" xfId="41859" xr:uid="{B95C252E-BD11-4CBD-B6A7-D80DC50EF2C2}"/>
    <cellStyle name="Warning Text 5 10" xfId="41860" xr:uid="{43C6BEBE-0952-440D-A664-6FD5D220514C}"/>
    <cellStyle name="Warning Text 5 10 2" xfId="41861" xr:uid="{AD218CB0-9800-45DB-82E4-E8A402F1E217}"/>
    <cellStyle name="Warning Text 5 10 2 2" xfId="41862" xr:uid="{25A63353-908B-4A11-93DD-099D7DC2F072}"/>
    <cellStyle name="Warning Text 5 10 2 3" xfId="41863" xr:uid="{FA335D70-0F79-4059-829B-51C2BA98B70F}"/>
    <cellStyle name="Warning Text 5 10 3" xfId="41864" xr:uid="{F1E3953F-0CE1-4CA7-B640-A1138FEB3B7C}"/>
    <cellStyle name="Warning Text 5 10 3 2" xfId="41865" xr:uid="{AF379D22-6FA4-4D2A-9419-85B73E10EA83}"/>
    <cellStyle name="Warning Text 5 10 3 3" xfId="41866" xr:uid="{7DBD60B6-162E-4DCB-BA57-3403A58022A4}"/>
    <cellStyle name="Warning Text 5 10 4" xfId="41867" xr:uid="{CDEF3BAC-93D0-42DA-8534-05495E910BFF}"/>
    <cellStyle name="Warning Text 5 10 5" xfId="41868" xr:uid="{55473E3A-828E-449B-99F6-8EE4E16B3184}"/>
    <cellStyle name="Warning Text 5 10 5 2" xfId="41869" xr:uid="{50667C09-D906-4A09-80F0-246848E85009}"/>
    <cellStyle name="Warning Text 5 10 5 3" xfId="41870" xr:uid="{FC6C7E1C-EEA4-4655-8DDA-66732EBEED7D}"/>
    <cellStyle name="Warning Text 5 10 6" xfId="41871" xr:uid="{2F216173-3D7C-4B9A-B45E-CD959C9954B8}"/>
    <cellStyle name="Warning Text 5 11" xfId="41872" xr:uid="{8F8A0BA1-410C-4B62-B62D-CA4A1F5E47C3}"/>
    <cellStyle name="Warning Text 5 11 2" xfId="41873" xr:uid="{BF0B9396-9A66-45DE-8003-C3E579FF065E}"/>
    <cellStyle name="Warning Text 5 11 2 2" xfId="41874" xr:uid="{62B12B4F-B024-4C12-8D50-1638A2C00130}"/>
    <cellStyle name="Warning Text 5 11 2 3" xfId="41875" xr:uid="{E01CCA70-76AE-4014-8DB2-08277CF45B62}"/>
    <cellStyle name="Warning Text 5 11 3" xfId="41876" xr:uid="{08B0B140-912E-4D9D-8E64-82413859CCFD}"/>
    <cellStyle name="Warning Text 5 11 3 2" xfId="41877" xr:uid="{B5436462-7C88-47CF-B13E-EAB55691542C}"/>
    <cellStyle name="Warning Text 5 11 3 3" xfId="41878" xr:uid="{F1E96AAA-0242-4E06-8DA2-EE86BEEDEC3B}"/>
    <cellStyle name="Warning Text 5 11 4" xfId="41879" xr:uid="{1E33A01F-64D0-4F0B-A856-61E7D2BD1AD0}"/>
    <cellStyle name="Warning Text 5 11 5" xfId="41880" xr:uid="{17A85209-CB2E-404D-8190-6EA0B64A3B75}"/>
    <cellStyle name="Warning Text 5 11 5 2" xfId="41881" xr:uid="{3648DF7E-E886-4CD8-8FE1-D9F04ABB25D1}"/>
    <cellStyle name="Warning Text 5 11 5 3" xfId="41882" xr:uid="{FD1E3FC2-F3AF-4720-92E6-AA258E806672}"/>
    <cellStyle name="Warning Text 5 11 6" xfId="41883" xr:uid="{4DA2A0ED-6A2D-4D8A-BD82-C70B3F16BA61}"/>
    <cellStyle name="Warning Text 5 12" xfId="41884" xr:uid="{2FCE16A3-F9E1-45D0-A8BA-8C3B2DC3CE12}"/>
    <cellStyle name="Warning Text 5 12 2" xfId="41885" xr:uid="{7523CE52-CA03-42E9-B5FC-ECF0F50782EC}"/>
    <cellStyle name="Warning Text 5 12 3" xfId="41886" xr:uid="{1AE0EA17-9FDA-4A9F-9B04-3022381E5572}"/>
    <cellStyle name="Warning Text 5 13" xfId="41887" xr:uid="{8FED8422-C467-4224-A0BB-10292D0D2A08}"/>
    <cellStyle name="Warning Text 5 13 2" xfId="41888" xr:uid="{4C7116B2-BEEA-4C78-BD8A-0F7CA8A4E443}"/>
    <cellStyle name="Warning Text 5 13 3" xfId="41889" xr:uid="{822FDD55-64B5-49F4-AFD8-54ECF6174118}"/>
    <cellStyle name="Warning Text 5 14" xfId="41890" xr:uid="{1898332A-02D0-4096-97DD-0CE4C25D0E76}"/>
    <cellStyle name="Warning Text 5 15" xfId="41891" xr:uid="{E13BB10B-9031-459F-A044-EBBDA38442F1}"/>
    <cellStyle name="Warning Text 5 15 2" xfId="41892" xr:uid="{B6FC8A42-9389-4028-8FED-7A1B78DEB989}"/>
    <cellStyle name="Warning Text 5 15 3" xfId="41893" xr:uid="{397CA16D-1DDF-483B-8C78-676E88D0AA48}"/>
    <cellStyle name="Warning Text 5 16" xfId="41894" xr:uid="{2F2E6363-A44E-495C-836B-7DC8825D695A}"/>
    <cellStyle name="Warning Text 5 2" xfId="41895" xr:uid="{8630C05D-CEB4-44B2-8261-224C173E69D6}"/>
    <cellStyle name="Warning Text 5 2 2" xfId="41896" xr:uid="{A9E6D689-A9E6-4F0C-8A5F-920D0094DAFB}"/>
    <cellStyle name="Warning Text 5 2 2 2" xfId="41897" xr:uid="{73FE68D2-4CE4-4C34-B842-7EEA851A61A9}"/>
    <cellStyle name="Warning Text 5 2 2 3" xfId="41898" xr:uid="{12CEBF25-86FF-4049-9D06-E791FDE61CF0}"/>
    <cellStyle name="Warning Text 5 2 3" xfId="41899" xr:uid="{B90E0188-D0E1-4C08-9434-32B391F1017F}"/>
    <cellStyle name="Warning Text 5 2 3 2" xfId="41900" xr:uid="{B03BC230-B766-4598-9C71-493ABD74D1AA}"/>
    <cellStyle name="Warning Text 5 2 3 3" xfId="41901" xr:uid="{8077B314-0D78-4CE5-B10F-D90DB12E80C6}"/>
    <cellStyle name="Warning Text 5 2 4" xfId="41902" xr:uid="{AD79C193-58F5-4FF4-91B1-06E5B52F1378}"/>
    <cellStyle name="Warning Text 5 2 5" xfId="41903" xr:uid="{3BA5F9E3-F8D9-410E-8E2C-240DA4D17BF1}"/>
    <cellStyle name="Warning Text 5 2 5 2" xfId="41904" xr:uid="{3CD666CC-9C93-4D6C-BA78-48DEC702B2E7}"/>
    <cellStyle name="Warning Text 5 2 5 3" xfId="41905" xr:uid="{6FC2F27E-FA3D-4D0D-B141-A21ACA7D9435}"/>
    <cellStyle name="Warning Text 5 2 6" xfId="41906" xr:uid="{D13C432B-F42F-4F7A-84C6-7B53B2E60D85}"/>
    <cellStyle name="Warning Text 5 3" xfId="41907" xr:uid="{5C66C388-1678-4AD3-B995-21172DB14280}"/>
    <cellStyle name="Warning Text 5 3 2" xfId="41908" xr:uid="{0B6AB57A-1DBB-4CAE-9B37-05409F873A2A}"/>
    <cellStyle name="Warning Text 5 3 2 2" xfId="41909" xr:uid="{E69E1BA7-6E8C-4CC8-8B6E-236E05FEA135}"/>
    <cellStyle name="Warning Text 5 3 2 3" xfId="41910" xr:uid="{B46A9E7D-7844-4D4E-B0DF-9D716E6B6AFF}"/>
    <cellStyle name="Warning Text 5 3 3" xfId="41911" xr:uid="{E9571329-B4BB-4C05-B574-805A5BBE7B9F}"/>
    <cellStyle name="Warning Text 5 3 3 2" xfId="41912" xr:uid="{29FE1B6C-EA6A-4657-898A-18AF73707E70}"/>
    <cellStyle name="Warning Text 5 3 3 3" xfId="41913" xr:uid="{149B7958-E197-4B6D-B42E-9A5905D69C07}"/>
    <cellStyle name="Warning Text 5 3 4" xfId="41914" xr:uid="{72374114-761E-454C-AB83-AD86E640555A}"/>
    <cellStyle name="Warning Text 5 3 5" xfId="41915" xr:uid="{E64F2E3C-2F28-4A11-B686-42A61DE46AE0}"/>
    <cellStyle name="Warning Text 5 3 5 2" xfId="41916" xr:uid="{C4536694-D6C6-4EE3-800B-A8F5FC2058C6}"/>
    <cellStyle name="Warning Text 5 3 5 3" xfId="41917" xr:uid="{2850A394-1FA1-4B83-9A94-ACDBF79FD1E3}"/>
    <cellStyle name="Warning Text 5 3 6" xfId="41918" xr:uid="{5131F22B-A519-404C-9BAC-83C148FE6545}"/>
    <cellStyle name="Warning Text 5 4" xfId="41919" xr:uid="{E8BD69A3-FD79-4282-B2D7-20F22856B22A}"/>
    <cellStyle name="Warning Text 5 4 2" xfId="41920" xr:uid="{61DB1883-E5C1-4815-BD47-F437ED3FB7B5}"/>
    <cellStyle name="Warning Text 5 4 2 2" xfId="41921" xr:uid="{7B80A760-6DC9-4A9C-96FB-14F2040546AA}"/>
    <cellStyle name="Warning Text 5 4 2 3" xfId="41922" xr:uid="{EA0F4D3F-2857-4E21-843F-E0F2C1D9D76C}"/>
    <cellStyle name="Warning Text 5 4 3" xfId="41923" xr:uid="{8D3C20F3-3651-4473-AF92-E0F645068A1A}"/>
    <cellStyle name="Warning Text 5 4 3 2" xfId="41924" xr:uid="{18CA822D-DD9F-4B14-B639-E2D2719BCF6A}"/>
    <cellStyle name="Warning Text 5 4 3 3" xfId="41925" xr:uid="{562B45EE-FCF9-44A2-9420-6C765CE9E599}"/>
    <cellStyle name="Warning Text 5 4 4" xfId="41926" xr:uid="{19CBD32A-8B03-4761-8EBE-5ABDC76CC1AA}"/>
    <cellStyle name="Warning Text 5 4 5" xfId="41927" xr:uid="{93FDB781-75EA-4041-B557-92BAC2E29852}"/>
    <cellStyle name="Warning Text 5 4 5 2" xfId="41928" xr:uid="{80683DFE-D2F7-42FE-B3A9-450724BFF70D}"/>
    <cellStyle name="Warning Text 5 4 5 3" xfId="41929" xr:uid="{B12C739D-3FE1-4BD0-88E4-CE69FF435E67}"/>
    <cellStyle name="Warning Text 5 4 6" xfId="41930" xr:uid="{0B2CEDCD-E048-439D-B6E6-06352061F8C6}"/>
    <cellStyle name="Warning Text 5 5" xfId="41931" xr:uid="{29E66D31-DB82-400A-8924-086A026AC023}"/>
    <cellStyle name="Warning Text 5 5 2" xfId="41932" xr:uid="{7FF32F71-FFB2-4A37-9A1D-3EF70D34E2F4}"/>
    <cellStyle name="Warning Text 5 5 2 2" xfId="41933" xr:uid="{60B2DD38-351F-4924-AA6D-38BD0DD8DCB8}"/>
    <cellStyle name="Warning Text 5 5 2 3" xfId="41934" xr:uid="{4C57FF8E-E283-446F-AB54-79E6C581A60F}"/>
    <cellStyle name="Warning Text 5 5 3" xfId="41935" xr:uid="{9209F5A6-9060-439F-811B-12AE81DC064F}"/>
    <cellStyle name="Warning Text 5 5 3 2" xfId="41936" xr:uid="{D8F4E48E-1706-48C1-98EA-483BBBEC9536}"/>
    <cellStyle name="Warning Text 5 5 3 3" xfId="41937" xr:uid="{41933EC7-0B6E-4B72-991E-7D5B45B4CDD4}"/>
    <cellStyle name="Warning Text 5 5 4" xfId="41938" xr:uid="{4C152AB4-206A-4400-916F-F25AFA82D0D2}"/>
    <cellStyle name="Warning Text 5 5 5" xfId="41939" xr:uid="{7E636AA2-497F-44A3-ABBC-6FCD6A5B3867}"/>
    <cellStyle name="Warning Text 5 5 5 2" xfId="41940" xr:uid="{7CFC50D8-C1AB-4630-888F-DCD2D7CE1D9C}"/>
    <cellStyle name="Warning Text 5 5 5 3" xfId="41941" xr:uid="{F1ADCD1B-57ED-49E2-AE27-99EB98F2CF58}"/>
    <cellStyle name="Warning Text 5 5 6" xfId="41942" xr:uid="{57FFADB3-CFEB-4263-955F-CA510D576504}"/>
    <cellStyle name="Warning Text 5 6" xfId="41943" xr:uid="{2B70F142-7ACA-4ED7-A1FD-E45C374D928E}"/>
    <cellStyle name="Warning Text 5 6 2" xfId="41944" xr:uid="{2F84C643-F094-47D4-B182-AA346C521E81}"/>
    <cellStyle name="Warning Text 5 6 2 2" xfId="41945" xr:uid="{56CC12D6-7E4F-4F09-B954-3E6EA2BFE2C9}"/>
    <cellStyle name="Warning Text 5 6 2 3" xfId="41946" xr:uid="{52AAAFE2-784B-43A8-9B8F-BA3923E196A7}"/>
    <cellStyle name="Warning Text 5 6 3" xfId="41947" xr:uid="{95762ABA-8705-44C8-8CA5-FDC7D1B4CCD4}"/>
    <cellStyle name="Warning Text 5 6 3 2" xfId="41948" xr:uid="{E872B83C-EF79-45FB-B97F-9C6E9F99C056}"/>
    <cellStyle name="Warning Text 5 6 3 3" xfId="41949" xr:uid="{186A2B89-0577-4A91-BAAA-D170A16F41E4}"/>
    <cellStyle name="Warning Text 5 6 4" xfId="41950" xr:uid="{120C9B0D-91E5-41AE-B532-59622B45BD50}"/>
    <cellStyle name="Warning Text 5 6 5" xfId="41951" xr:uid="{D6354689-A307-40C4-B61F-47710B692EBA}"/>
    <cellStyle name="Warning Text 5 6 5 2" xfId="41952" xr:uid="{358CD6B9-3721-41FA-9F21-AF2AF6AA4D6D}"/>
    <cellStyle name="Warning Text 5 6 5 3" xfId="41953" xr:uid="{EFE8C541-0239-4FED-8611-2D64773F577D}"/>
    <cellStyle name="Warning Text 5 6 6" xfId="41954" xr:uid="{F7A8D07E-D26A-46E0-AAC3-CE3360F69BDE}"/>
    <cellStyle name="Warning Text 5 7" xfId="41955" xr:uid="{67FADDFD-58FD-40A0-831C-E26E08262186}"/>
    <cellStyle name="Warning Text 5 7 2" xfId="41956" xr:uid="{5E969289-2277-4DA4-80A7-A4E9CFD8C66D}"/>
    <cellStyle name="Warning Text 5 7 2 2" xfId="41957" xr:uid="{384EA32A-C42A-4F07-AFC8-D921E452DAAC}"/>
    <cellStyle name="Warning Text 5 7 2 3" xfId="41958" xr:uid="{BD764AFE-D1D8-4E1B-9117-178180F818EE}"/>
    <cellStyle name="Warning Text 5 7 3" xfId="41959" xr:uid="{F28CDAFD-8492-4FC1-8F6F-64891B4CCD9D}"/>
    <cellStyle name="Warning Text 5 7 3 2" xfId="41960" xr:uid="{7C81DEBD-D2C2-4DCC-A0B3-A23657C49D4F}"/>
    <cellStyle name="Warning Text 5 7 3 3" xfId="41961" xr:uid="{AD6E56AF-EDE7-4FE0-BD99-CDDB508C0C41}"/>
    <cellStyle name="Warning Text 5 7 4" xfId="41962" xr:uid="{AD02261E-E998-4112-803A-D184FFA5DE05}"/>
    <cellStyle name="Warning Text 5 7 5" xfId="41963" xr:uid="{6EDBA8ED-7BDC-4CCC-90C0-273E43F29593}"/>
    <cellStyle name="Warning Text 5 7 5 2" xfId="41964" xr:uid="{2FC23E08-AAFC-47AB-8BFA-037FE39B818B}"/>
    <cellStyle name="Warning Text 5 7 5 3" xfId="41965" xr:uid="{DFD89E9D-AB1E-4174-AA70-A9409863CC04}"/>
    <cellStyle name="Warning Text 5 7 6" xfId="41966" xr:uid="{730E0DA1-29C8-40DE-B0DC-CA965182B402}"/>
    <cellStyle name="Warning Text 5 8" xfId="41967" xr:uid="{34643AA7-4B48-4521-A269-AEC3ADAD60EB}"/>
    <cellStyle name="Warning Text 5 8 2" xfId="41968" xr:uid="{FC34971C-D873-4FE5-868A-1CEFAB1AF903}"/>
    <cellStyle name="Warning Text 5 8 2 2" xfId="41969" xr:uid="{FF81CA6F-A7E7-41BC-93A8-BF95FB7692AE}"/>
    <cellStyle name="Warning Text 5 8 2 3" xfId="41970" xr:uid="{5736BE92-671D-4816-BAE9-2FE1F35837EE}"/>
    <cellStyle name="Warning Text 5 8 3" xfId="41971" xr:uid="{1F08B331-E67B-40CE-8550-FAB4B9E532EE}"/>
    <cellStyle name="Warning Text 5 8 3 2" xfId="41972" xr:uid="{1A1A4D0A-D033-4F98-9652-2F0C20FB2E5D}"/>
    <cellStyle name="Warning Text 5 8 3 3" xfId="41973" xr:uid="{B2AED051-0F88-4A86-94C3-51E351367AB0}"/>
    <cellStyle name="Warning Text 5 8 4" xfId="41974" xr:uid="{80EB2A98-B3DF-470D-9D26-A2A5A7AB9F76}"/>
    <cellStyle name="Warning Text 5 8 5" xfId="41975" xr:uid="{A8270D09-12AE-437C-8A27-90EA84438598}"/>
    <cellStyle name="Warning Text 5 8 5 2" xfId="41976" xr:uid="{B4B1D824-5083-427A-8389-2DBAE6459E37}"/>
    <cellStyle name="Warning Text 5 8 5 3" xfId="41977" xr:uid="{3327D0DB-180B-49E0-8156-328E7D5385EF}"/>
    <cellStyle name="Warning Text 5 8 6" xfId="41978" xr:uid="{3400D8FE-EE08-45C4-BF22-8BA4B92DED4C}"/>
    <cellStyle name="Warning Text 5 9" xfId="41979" xr:uid="{B5D8213B-BB31-4BF9-ADE7-9CD4D8B76BB8}"/>
    <cellStyle name="Warning Text 5 9 2" xfId="41980" xr:uid="{5FCF2A96-E4BB-473A-A294-3E5EE41735F6}"/>
    <cellStyle name="Warning Text 5 9 2 2" xfId="41981" xr:uid="{58D16515-8224-4B0F-A731-6E06097076D2}"/>
    <cellStyle name="Warning Text 5 9 2 3" xfId="41982" xr:uid="{311835D4-32A6-488C-9818-E0BF4EED6590}"/>
    <cellStyle name="Warning Text 5 9 3" xfId="41983" xr:uid="{E0A98FE7-DCDB-4527-A4A0-2A487AF878F5}"/>
    <cellStyle name="Warning Text 5 9 3 2" xfId="41984" xr:uid="{FBD702BE-7A83-4DD1-B514-44FEE7AA8C01}"/>
    <cellStyle name="Warning Text 5 9 3 3" xfId="41985" xr:uid="{583AA7EC-4954-4E4F-816E-3B9C578B5468}"/>
    <cellStyle name="Warning Text 5 9 4" xfId="41986" xr:uid="{BDE16F18-534B-48DA-A2D2-12227BC27F54}"/>
    <cellStyle name="Warning Text 5 9 5" xfId="41987" xr:uid="{55CA6A01-3EB4-4E30-9E33-673E0D526161}"/>
    <cellStyle name="Warning Text 5 9 5 2" xfId="41988" xr:uid="{86784FF5-001A-4B3B-AE91-EF8D37E7840F}"/>
    <cellStyle name="Warning Text 5 9 5 3" xfId="41989" xr:uid="{A66A6D45-3F1B-46FA-93D8-A84A19AA5ABB}"/>
    <cellStyle name="Warning Text 5 9 6" xfId="41990" xr:uid="{13FEE77C-EE3C-44A2-9C42-3E235578F82F}"/>
    <cellStyle name="Warning Text 6" xfId="41991" xr:uid="{1B7B1875-584A-4B29-A53C-6B8F97404AC9}"/>
    <cellStyle name="Warning Text 6 10" xfId="41992" xr:uid="{99934F20-FF7B-4F1D-B620-A7B264CC0B75}"/>
    <cellStyle name="Warning Text 6 10 2" xfId="41993" xr:uid="{A658F766-3588-4C27-891C-9C8364377249}"/>
    <cellStyle name="Warning Text 6 10 2 2" xfId="41994" xr:uid="{A7AEAD22-279F-473B-B7FF-5E8F24EC33D6}"/>
    <cellStyle name="Warning Text 6 10 2 3" xfId="41995" xr:uid="{8F00B971-51B2-46E8-A9EE-A47325E505BF}"/>
    <cellStyle name="Warning Text 6 10 3" xfId="41996" xr:uid="{5E5B5822-64B0-418C-B4C9-AE8F944DA278}"/>
    <cellStyle name="Warning Text 6 10 3 2" xfId="41997" xr:uid="{568259BC-7ABD-402F-8B1B-ECB331FD21D7}"/>
    <cellStyle name="Warning Text 6 10 3 3" xfId="41998" xr:uid="{30E3E00F-56E9-402F-804F-35E58EC0F462}"/>
    <cellStyle name="Warning Text 6 10 4" xfId="41999" xr:uid="{39E119E3-C92D-4CD6-9F0E-113609F66FFE}"/>
    <cellStyle name="Warning Text 6 10 5" xfId="42000" xr:uid="{96D49603-4C9E-4A96-8367-F3C5F785C331}"/>
    <cellStyle name="Warning Text 6 10 5 2" xfId="42001" xr:uid="{8CDA8FE3-2CC4-42EF-8974-04CBEC134E76}"/>
    <cellStyle name="Warning Text 6 10 5 3" xfId="42002" xr:uid="{210C284F-8889-4497-998C-051D81F57293}"/>
    <cellStyle name="Warning Text 6 10 6" xfId="42003" xr:uid="{8AB59DE3-013E-416B-9D68-55A14126FA26}"/>
    <cellStyle name="Warning Text 6 11" xfId="42004" xr:uid="{37BEF269-60A8-40FD-9523-A19E6C3F33B2}"/>
    <cellStyle name="Warning Text 6 11 2" xfId="42005" xr:uid="{3AB69EC4-E9B6-4202-B9A0-32BC42A54DEF}"/>
    <cellStyle name="Warning Text 6 11 2 2" xfId="42006" xr:uid="{2082059C-7AC8-4E4C-9FC5-62E21BF8856E}"/>
    <cellStyle name="Warning Text 6 11 2 3" xfId="42007" xr:uid="{D8C02CF2-A805-4CD9-BD44-929755153AA5}"/>
    <cellStyle name="Warning Text 6 11 3" xfId="42008" xr:uid="{D719A5FE-7FEF-4C10-A0FE-D48B7ACA5854}"/>
    <cellStyle name="Warning Text 6 11 3 2" xfId="42009" xr:uid="{9C78080B-7A33-424E-BE30-25D8D0E41A91}"/>
    <cellStyle name="Warning Text 6 11 3 3" xfId="42010" xr:uid="{9FE5509E-C6AD-43EE-B7E5-B997A69E74FA}"/>
    <cellStyle name="Warning Text 6 11 4" xfId="42011" xr:uid="{32228319-B49E-4697-B35C-AE202B8BB02F}"/>
    <cellStyle name="Warning Text 6 11 5" xfId="42012" xr:uid="{3A0D63E1-6859-4A84-A04F-A150B3874D1D}"/>
    <cellStyle name="Warning Text 6 11 5 2" xfId="42013" xr:uid="{2B4D7BDC-E873-4DDF-91B5-8D81D4A69554}"/>
    <cellStyle name="Warning Text 6 11 5 3" xfId="42014" xr:uid="{CCA893BD-2968-428F-8ED4-3EAC48A33773}"/>
    <cellStyle name="Warning Text 6 11 6" xfId="42015" xr:uid="{E922D56C-EEB9-4CD4-A949-A880000045B9}"/>
    <cellStyle name="Warning Text 6 12" xfId="42016" xr:uid="{528E8B16-4F54-4E6F-8B85-DF7878E50DBF}"/>
    <cellStyle name="Warning Text 6 12 2" xfId="42017" xr:uid="{01AB8090-5F9B-4DF7-BFAB-A60942A26B0E}"/>
    <cellStyle name="Warning Text 6 12 3" xfId="42018" xr:uid="{6663E5B7-24DB-4619-A612-7CFEA21A1B9F}"/>
    <cellStyle name="Warning Text 6 13" xfId="42019" xr:uid="{0ABFCC3C-C90A-4527-BA92-1A942B8CD8AE}"/>
    <cellStyle name="Warning Text 6 13 2" xfId="42020" xr:uid="{8C1C5ADD-560F-4141-9001-1F1743198404}"/>
    <cellStyle name="Warning Text 6 13 3" xfId="42021" xr:uid="{AA344179-EF1B-481B-81A5-1CEFC0904A9B}"/>
    <cellStyle name="Warning Text 6 14" xfId="42022" xr:uid="{E10B60AB-3A3B-41E7-BAF1-7C981D6C08E9}"/>
    <cellStyle name="Warning Text 6 15" xfId="42023" xr:uid="{7C24E856-AB15-416E-A7F7-DD591FF5E616}"/>
    <cellStyle name="Warning Text 6 15 2" xfId="42024" xr:uid="{0075BFC8-5D8E-483F-81D9-4925D9692696}"/>
    <cellStyle name="Warning Text 6 15 3" xfId="42025" xr:uid="{FBAA41CE-32AD-4528-8949-1F55B1DAD965}"/>
    <cellStyle name="Warning Text 6 16" xfId="42026" xr:uid="{5024A153-E0D7-4E07-A49B-B12BCF4543FF}"/>
    <cellStyle name="Warning Text 6 2" xfId="42027" xr:uid="{CAC97463-0345-4534-BA72-C324F8E3AF13}"/>
    <cellStyle name="Warning Text 6 2 2" xfId="42028" xr:uid="{A96D4F5C-0417-4EE5-B974-81E4149C0B07}"/>
    <cellStyle name="Warning Text 6 2 2 2" xfId="42029" xr:uid="{AA615A7B-B823-47A0-9365-5855CA307A65}"/>
    <cellStyle name="Warning Text 6 2 2 3" xfId="42030" xr:uid="{BBBDB5F2-FD35-4299-AED2-1376222EF3AB}"/>
    <cellStyle name="Warning Text 6 2 3" xfId="42031" xr:uid="{2E34CEAD-D0B8-4CCE-971B-24A175EE8CF1}"/>
    <cellStyle name="Warning Text 6 2 3 2" xfId="42032" xr:uid="{DB7430F1-7F9B-467D-A25E-98119CC35501}"/>
    <cellStyle name="Warning Text 6 2 3 3" xfId="42033" xr:uid="{448FAE6D-7972-448B-8BCC-F8542C2F5354}"/>
    <cellStyle name="Warning Text 6 2 4" xfId="42034" xr:uid="{6F48F9EF-07D6-4958-8A3A-DE33AFC1E1AC}"/>
    <cellStyle name="Warning Text 6 2 5" xfId="42035" xr:uid="{4550EA90-D309-423D-BA5B-284BEACB2F44}"/>
    <cellStyle name="Warning Text 6 2 5 2" xfId="42036" xr:uid="{C568D924-574E-4BF6-BB63-2A1C69D8DFDF}"/>
    <cellStyle name="Warning Text 6 2 5 3" xfId="42037" xr:uid="{76B9F1DB-1A8B-4E56-9160-89D4358133A1}"/>
    <cellStyle name="Warning Text 6 2 6" xfId="42038" xr:uid="{0EA59BA8-EB77-48D6-8DA3-28E46DFE52C9}"/>
    <cellStyle name="Warning Text 6 3" xfId="42039" xr:uid="{A641023D-9FC3-45E4-A347-F1A7C3DA2AD6}"/>
    <cellStyle name="Warning Text 6 3 2" xfId="42040" xr:uid="{BCD49AD7-AB16-494D-9157-92DC81D8E7DC}"/>
    <cellStyle name="Warning Text 6 3 2 2" xfId="42041" xr:uid="{E8C2E536-6579-436D-AFAB-1C967E018C5C}"/>
    <cellStyle name="Warning Text 6 3 2 3" xfId="42042" xr:uid="{8F110E31-7639-4D57-8BE0-956B78F4706B}"/>
    <cellStyle name="Warning Text 6 3 3" xfId="42043" xr:uid="{E827E692-1F72-4C8F-9B6E-8EF662864076}"/>
    <cellStyle name="Warning Text 6 3 3 2" xfId="42044" xr:uid="{C6595743-365F-4C7F-AD24-B4344AF7FC9C}"/>
    <cellStyle name="Warning Text 6 3 3 3" xfId="42045" xr:uid="{88A90895-2BDF-4B79-A74E-4A867D683B79}"/>
    <cellStyle name="Warning Text 6 3 4" xfId="42046" xr:uid="{AE710895-DBEF-498D-97C4-7DA36E82ECE8}"/>
    <cellStyle name="Warning Text 6 3 5" xfId="42047" xr:uid="{FACA1EAD-9A69-40D1-84A7-CA9967C2EB07}"/>
    <cellStyle name="Warning Text 6 3 5 2" xfId="42048" xr:uid="{76F72546-55A0-4953-9A02-24604D95DA2E}"/>
    <cellStyle name="Warning Text 6 3 5 3" xfId="42049" xr:uid="{EDF46257-9A74-4215-A59A-33D9BE6C133D}"/>
    <cellStyle name="Warning Text 6 3 6" xfId="42050" xr:uid="{6CB880D0-F064-4396-9D69-CECD25CB270F}"/>
    <cellStyle name="Warning Text 6 4" xfId="42051" xr:uid="{2534F3C2-E224-4754-A8AD-C1B6D96B4640}"/>
    <cellStyle name="Warning Text 6 4 2" xfId="42052" xr:uid="{9485210A-12E3-474F-993A-83BBFB44563A}"/>
    <cellStyle name="Warning Text 6 4 2 2" xfId="42053" xr:uid="{1F2F370A-0F6A-44DA-AAC0-B32F969015D5}"/>
    <cellStyle name="Warning Text 6 4 2 3" xfId="42054" xr:uid="{E1870A0A-A59E-4970-9FFE-6C9310B902ED}"/>
    <cellStyle name="Warning Text 6 4 3" xfId="42055" xr:uid="{0D231BD8-1342-4133-9EFE-6B630D57E33A}"/>
    <cellStyle name="Warning Text 6 4 3 2" xfId="42056" xr:uid="{EFC70392-898C-47D6-89E7-4ED4D3402FDA}"/>
    <cellStyle name="Warning Text 6 4 3 3" xfId="42057" xr:uid="{22A2D231-3CAA-49DA-8DCF-E3B2CBA97C7F}"/>
    <cellStyle name="Warning Text 6 4 4" xfId="42058" xr:uid="{7FB472F1-864F-47E1-AAF9-B71CFD5B048B}"/>
    <cellStyle name="Warning Text 6 4 5" xfId="42059" xr:uid="{9223CD77-038F-4E0B-A4AA-C598D5D597FD}"/>
    <cellStyle name="Warning Text 6 4 5 2" xfId="42060" xr:uid="{84F72898-63D9-4A84-BFD1-59128B103EF2}"/>
    <cellStyle name="Warning Text 6 4 5 3" xfId="42061" xr:uid="{C691BC5F-8EFE-4735-AE5D-4B6C64677B8C}"/>
    <cellStyle name="Warning Text 6 4 6" xfId="42062" xr:uid="{98B931DD-3EB9-4342-A225-D4BFFCAD3870}"/>
    <cellStyle name="Warning Text 6 5" xfId="42063" xr:uid="{F793CC53-8FA2-4AFB-A114-AA28F49C32E0}"/>
    <cellStyle name="Warning Text 6 5 2" xfId="42064" xr:uid="{FCE0D0AC-B860-4148-80FF-A689F83CAA4A}"/>
    <cellStyle name="Warning Text 6 5 2 2" xfId="42065" xr:uid="{4EAB787B-8985-4C98-99E8-7C95564ACD27}"/>
    <cellStyle name="Warning Text 6 5 2 3" xfId="42066" xr:uid="{2E929102-1EA4-4AE8-9615-534358A7DE22}"/>
    <cellStyle name="Warning Text 6 5 3" xfId="42067" xr:uid="{5C11A4D4-1BC0-41CE-A06F-C5BCF2AF1669}"/>
    <cellStyle name="Warning Text 6 5 3 2" xfId="42068" xr:uid="{F17D0DC3-7667-4D12-9A5E-66CB3C0ABCDA}"/>
    <cellStyle name="Warning Text 6 5 3 3" xfId="42069" xr:uid="{4E4C7D4B-0D21-4E40-A8A0-C1840F38CCBE}"/>
    <cellStyle name="Warning Text 6 5 4" xfId="42070" xr:uid="{CE6F3837-AB06-4D9D-A859-8C36C41DA899}"/>
    <cellStyle name="Warning Text 6 5 5" xfId="42071" xr:uid="{5A382A16-6248-4388-9564-4FDD0E0C4CB7}"/>
    <cellStyle name="Warning Text 6 5 5 2" xfId="42072" xr:uid="{CAFF702D-588A-42C1-B745-A1D9CFFC00B2}"/>
    <cellStyle name="Warning Text 6 5 5 3" xfId="42073" xr:uid="{78824B6D-817A-4A97-A353-5E3CE1C57D5C}"/>
    <cellStyle name="Warning Text 6 5 6" xfId="42074" xr:uid="{11EA32DF-A857-48C7-A29B-E7A5607C6FAE}"/>
    <cellStyle name="Warning Text 6 6" xfId="42075" xr:uid="{7EAA0DD8-61F9-4C46-B395-62A41480F3A0}"/>
    <cellStyle name="Warning Text 6 6 2" xfId="42076" xr:uid="{DA2AC28D-BFF3-4212-947E-E3D04BD8A16E}"/>
    <cellStyle name="Warning Text 6 6 2 2" xfId="42077" xr:uid="{EB39A58D-7BB3-4400-A4F5-EC0231737FA4}"/>
    <cellStyle name="Warning Text 6 6 2 3" xfId="42078" xr:uid="{8886AB99-9936-4F4D-AF3B-0061F800139C}"/>
    <cellStyle name="Warning Text 6 6 3" xfId="42079" xr:uid="{A57D08F1-0C36-46C7-91E1-4C48A7E91CED}"/>
    <cellStyle name="Warning Text 6 6 3 2" xfId="42080" xr:uid="{93C302BE-503F-4B05-9858-E7EA6CDF114D}"/>
    <cellStyle name="Warning Text 6 6 3 3" xfId="42081" xr:uid="{FBC8E1EC-402D-448F-9E76-96C3F6E4CB0C}"/>
    <cellStyle name="Warning Text 6 6 4" xfId="42082" xr:uid="{84BB668A-9F2E-4239-A8AB-A9A39C11F3E3}"/>
    <cellStyle name="Warning Text 6 6 5" xfId="42083" xr:uid="{2BC2C3AF-8AB9-4E71-B91D-F435185E6820}"/>
    <cellStyle name="Warning Text 6 6 5 2" xfId="42084" xr:uid="{1464A5AA-FD67-434C-8708-4E10C21CF57B}"/>
    <cellStyle name="Warning Text 6 6 5 3" xfId="42085" xr:uid="{E64F18D5-EB9B-4E75-BDD4-10072F60CA1C}"/>
    <cellStyle name="Warning Text 6 6 6" xfId="42086" xr:uid="{1478E78D-7F8B-4FCA-ABA7-9C2C30C22690}"/>
    <cellStyle name="Warning Text 6 7" xfId="42087" xr:uid="{F07F53EC-D426-4ECF-B92E-C534BD2BF78B}"/>
    <cellStyle name="Warning Text 6 7 2" xfId="42088" xr:uid="{5B4BDA05-1C30-41BD-801E-F19ECECA324C}"/>
    <cellStyle name="Warning Text 6 7 2 2" xfId="42089" xr:uid="{5E62483C-94C8-46CF-A3E2-C676FBEC533C}"/>
    <cellStyle name="Warning Text 6 7 2 3" xfId="42090" xr:uid="{D2D481D7-4E74-45B1-8A3D-1F1FAEC4EDFC}"/>
    <cellStyle name="Warning Text 6 7 3" xfId="42091" xr:uid="{4E39B261-D976-4968-9C52-F7ACEBCCB740}"/>
    <cellStyle name="Warning Text 6 7 3 2" xfId="42092" xr:uid="{14F18F6A-A523-4BC2-8982-F3A72CD0763B}"/>
    <cellStyle name="Warning Text 6 7 3 3" xfId="42093" xr:uid="{3E027BC1-22BD-40A1-B847-573079F58A23}"/>
    <cellStyle name="Warning Text 6 7 4" xfId="42094" xr:uid="{740618C7-9901-4526-9A64-8D25996AB9B1}"/>
    <cellStyle name="Warning Text 6 7 5" xfId="42095" xr:uid="{D6A71536-8812-402D-BE9B-12E79529D62E}"/>
    <cellStyle name="Warning Text 6 7 5 2" xfId="42096" xr:uid="{5628EC4A-E2CC-42BE-8551-90262A4BC3EF}"/>
    <cellStyle name="Warning Text 6 7 5 3" xfId="42097" xr:uid="{E0AA3726-A96D-496E-8AC9-E935BC9D7FA4}"/>
    <cellStyle name="Warning Text 6 7 6" xfId="42098" xr:uid="{F254498A-F5EB-4167-AE8A-5612656F292C}"/>
    <cellStyle name="Warning Text 6 8" xfId="42099" xr:uid="{DA5275E9-F9DF-44E0-A86D-6250153F0D94}"/>
    <cellStyle name="Warning Text 6 8 2" xfId="42100" xr:uid="{945FDB0F-1BA1-4884-9D10-6ABFB95E8743}"/>
    <cellStyle name="Warning Text 6 8 2 2" xfId="42101" xr:uid="{FE10EEC7-AAB4-415D-AEF1-0246649E8363}"/>
    <cellStyle name="Warning Text 6 8 2 3" xfId="42102" xr:uid="{2CC07FAD-5A8F-43F8-9051-8C8C298C3331}"/>
    <cellStyle name="Warning Text 6 8 3" xfId="42103" xr:uid="{7F3CF856-96FC-43BA-A355-BC8DD5588489}"/>
    <cellStyle name="Warning Text 6 8 3 2" xfId="42104" xr:uid="{FA0594F7-BB29-40C2-9D0B-389682EDE011}"/>
    <cellStyle name="Warning Text 6 8 3 3" xfId="42105" xr:uid="{6C937727-DADE-43F3-B133-DB58E1BA2C2F}"/>
    <cellStyle name="Warning Text 6 8 4" xfId="42106" xr:uid="{30E50479-438B-4B37-993F-AEE1F46C9AF7}"/>
    <cellStyle name="Warning Text 6 8 5" xfId="42107" xr:uid="{F42C6FBC-C463-484A-B0E0-F80268ED3711}"/>
    <cellStyle name="Warning Text 6 8 5 2" xfId="42108" xr:uid="{F87FDA79-78FE-430A-820C-DEEBD9CC04D3}"/>
    <cellStyle name="Warning Text 6 8 5 3" xfId="42109" xr:uid="{6D01363E-A01E-4294-A955-218B4961DDF2}"/>
    <cellStyle name="Warning Text 6 8 6" xfId="42110" xr:uid="{E564FE22-980A-454F-A302-389100A13AB9}"/>
    <cellStyle name="Warning Text 6 9" xfId="42111" xr:uid="{D101AF56-64DE-4B1D-B883-225F23998B44}"/>
    <cellStyle name="Warning Text 6 9 2" xfId="42112" xr:uid="{294196EA-008B-4C50-A708-BEEB7AF94B2D}"/>
    <cellStyle name="Warning Text 6 9 2 2" xfId="42113" xr:uid="{EBC322DA-ED99-4954-B992-40DE91825DE7}"/>
    <cellStyle name="Warning Text 6 9 2 3" xfId="42114" xr:uid="{B2442180-C3E7-45E2-8A8D-F26BB622A2E5}"/>
    <cellStyle name="Warning Text 6 9 3" xfId="42115" xr:uid="{6DEB3235-0DEF-46D1-BEDE-251AFC586E28}"/>
    <cellStyle name="Warning Text 6 9 3 2" xfId="42116" xr:uid="{D24C7AFF-4AAE-4162-8666-569730F30C6E}"/>
    <cellStyle name="Warning Text 6 9 3 3" xfId="42117" xr:uid="{F04A51C0-EA53-4FDA-9589-0465153ECB24}"/>
    <cellStyle name="Warning Text 6 9 4" xfId="42118" xr:uid="{A977E2EB-F763-486F-9E12-7BD3706248F0}"/>
    <cellStyle name="Warning Text 6 9 5" xfId="42119" xr:uid="{6C2AC75F-DA60-4233-BECC-17F438797D6C}"/>
    <cellStyle name="Warning Text 6 9 5 2" xfId="42120" xr:uid="{36D2B9F5-8F5D-4BC4-B506-6A5986538DFD}"/>
    <cellStyle name="Warning Text 6 9 5 3" xfId="42121" xr:uid="{BDD484FB-FED6-4D7E-A0A0-DA2DD8CD1683}"/>
    <cellStyle name="Warning Text 6 9 6" xfId="42122" xr:uid="{36374F5C-ABDB-4CB2-8EDA-E4479F0B254C}"/>
    <cellStyle name="Warning Text 7" xfId="42123" xr:uid="{BD972C3D-245B-4783-AC36-9D69F8C1CC4E}"/>
    <cellStyle name="Warning Text 7 2" xfId="42124" xr:uid="{F4121B19-37A1-4CB7-9AAB-47A2B870998D}"/>
    <cellStyle name="Warning Text 7 2 2" xfId="42125" xr:uid="{D3255F0F-FAED-479B-BBA4-3E2D0BC6FE9B}"/>
    <cellStyle name="Warning Text 7 2 3" xfId="42126" xr:uid="{DE00D460-93DF-4F04-BAE0-4D52A7B1D133}"/>
    <cellStyle name="Warning Text 7 3" xfId="42127" xr:uid="{40AEB55D-3C20-4DBE-B666-2B248C9D11B6}"/>
    <cellStyle name="Warning Text 7 3 2" xfId="42128" xr:uid="{EDF834FE-B52F-4475-8F00-333247C247CD}"/>
    <cellStyle name="Warning Text 7 3 3" xfId="42129" xr:uid="{037EEFDE-8578-4AA4-91A6-CC71273C3A85}"/>
    <cellStyle name="Warning Text 7 4" xfId="42130" xr:uid="{7CD076EF-CAB4-41FE-8AAB-C349EA115224}"/>
    <cellStyle name="Warning Text 7 5" xfId="42131" xr:uid="{24DFA20C-1355-431D-8A92-FCF54DE552C2}"/>
    <cellStyle name="Warning Text 7 5 2" xfId="42132" xr:uid="{505F0FA9-5668-4B2F-BA30-9F556F18F3A7}"/>
    <cellStyle name="Warning Text 7 5 3" xfId="42133" xr:uid="{896D28C4-CFCB-4A13-BB8D-0760674EF4A0}"/>
    <cellStyle name="Warning Text 7 6" xfId="42134" xr:uid="{F44EAF0D-4912-42BB-8980-193AB2E4144A}"/>
    <cellStyle name="Warning Text 8" xfId="42135" xr:uid="{6B2A7937-CA06-44D5-89C5-CAB3DCDC02B4}"/>
    <cellStyle name="Warning Text 8 2" xfId="42136" xr:uid="{31DD973D-4E81-4A07-9343-C1AAE7CED51A}"/>
    <cellStyle name="Warning Text 8 2 2" xfId="42137" xr:uid="{3E92BBF1-B9EB-4E1E-98DE-814914805DC1}"/>
    <cellStyle name="Warning Text 8 2 3" xfId="42138" xr:uid="{8DDAC861-4A45-4B24-B54A-751A47A70D6E}"/>
    <cellStyle name="Warning Text 8 3" xfId="42139" xr:uid="{1A57B15F-EA49-48E6-B4BB-F56055AFD12E}"/>
    <cellStyle name="Warning Text 8 3 2" xfId="42140" xr:uid="{937F49C3-579D-4815-955F-A5C96A44B297}"/>
    <cellStyle name="Warning Text 8 3 3" xfId="42141" xr:uid="{750694A6-2312-43A9-BF22-5A1318644E58}"/>
    <cellStyle name="Warning Text 8 4" xfId="42142" xr:uid="{E1FB4471-E28F-4365-873E-5B092805463C}"/>
    <cellStyle name="Warning Text 8 5" xfId="42143" xr:uid="{96F5DCFB-BC98-452F-B4AF-9797D608F74F}"/>
    <cellStyle name="Warning Text 8 5 2" xfId="42144" xr:uid="{8CB5768E-C0C6-49DB-8A47-26AF79D15B36}"/>
    <cellStyle name="Warning Text 8 5 3" xfId="42145" xr:uid="{7B567997-FB4A-4ADE-A19B-9014C49DF5C1}"/>
    <cellStyle name="Warning Text 8 6" xfId="42146" xr:uid="{AE54C17C-7EB1-456D-8033-5A763AD09EBB}"/>
    <cellStyle name="Warning Text 9" xfId="42147" xr:uid="{6BB2B82E-BAA2-41D1-9395-488C50EC6FC0}"/>
    <cellStyle name="Warning Text 9 2" xfId="42148" xr:uid="{25104A48-D22C-417E-9F61-57A4F2D7366E}"/>
    <cellStyle name="Warning Text 9 2 2" xfId="42149" xr:uid="{7CCB32EE-9632-4850-ABBF-EF895E999968}"/>
    <cellStyle name="Warning Text 9 2 3" xfId="42150" xr:uid="{7FD4AC28-B933-4110-B4A2-93E66C7C1803}"/>
    <cellStyle name="Warning Text 9 3" xfId="42151" xr:uid="{383A14AF-D22A-43EE-8992-82EBC9C0C777}"/>
    <cellStyle name="Warning Text 9 3 2" xfId="42152" xr:uid="{1BB05E09-FE59-4693-9595-F2D179DBE189}"/>
    <cellStyle name="Warning Text 9 3 3" xfId="42153" xr:uid="{98BD9670-451F-402C-935B-EE7362B21A67}"/>
    <cellStyle name="Warning Text 9 4" xfId="42154" xr:uid="{C924E874-C186-44BA-989D-D16643A7C82B}"/>
    <cellStyle name="Warning Text 9 5" xfId="42155" xr:uid="{A8202C27-598D-4F9C-8BCD-7F8BD12CBA2B}"/>
    <cellStyle name="Warning Text 9 5 2" xfId="42156" xr:uid="{6E9AD655-7716-4E69-A2FB-DF1FCBA4E008}"/>
    <cellStyle name="Warning Text 9 5 3" xfId="42157" xr:uid="{DE33A209-A632-4ACE-AA23-2E59FAC659E3}"/>
    <cellStyle name="Warning Text 9 6" xfId="42158" xr:uid="{AA69E314-D3C2-4475-BB05-36D841B2948D}"/>
    <cellStyle name="Zelle überprüfen" xfId="42159" xr:uid="{B9BE958C-AE4B-4E73-BE6B-CDC288AACB42}"/>
    <cellStyle name="Zelle überprüfen 2" xfId="42160" xr:uid="{AEE8D052-29AE-437A-90FC-11AA4EFBF0C6}"/>
    <cellStyle name="Гиперссылка" xfId="42161" xr:uid="{DA53ABDA-4A21-4E57-B42D-6C29B2CDD62E}"/>
    <cellStyle name="Гиперссылка 2" xfId="42162" xr:uid="{8481CC1C-B68A-40E9-9305-25E3948C9347}"/>
    <cellStyle name="Гиперссылка 2 2" xfId="42287" xr:uid="{7C740E5B-67C8-47DC-B93F-92CB747E0DA8}"/>
    <cellStyle name="Гиперссылка 3" xfId="42295" xr:uid="{AFAA31E7-21C5-4792-B111-F2A517E57272}"/>
    <cellStyle name="Гиперссылка 4" xfId="42424" xr:uid="{F479B025-9883-414E-A24A-6426E791B669}"/>
    <cellStyle name="Обычный_2++" xfId="42163" xr:uid="{3DFCBF23-2AFF-4174-B552-5FEC1C7D31F7}"/>
    <cellStyle name="已访问的超链接" xfId="42164" xr:uid="{BB4DE0DD-D2EC-4E5B-AF3C-FF04329EB577}"/>
    <cellStyle name="已访问的超链接 2" xfId="42165" xr:uid="{19740D31-6E0B-4500-9E62-B690E8E05FD8}"/>
  </cellStyles>
  <dxfs count="1"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A5D41A75-68DC-49AB-9D88-366DB93F833F}">
      <tableStyleElement type="first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4.xml"/><Relationship Id="rId13" Type="http://schemas.openxmlformats.org/officeDocument/2006/relationships/styles" Target="styles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externalLink" Target="externalLinks/externalLink7.xml"/><Relationship Id="rId5" Type="http://schemas.openxmlformats.org/officeDocument/2006/relationships/externalLink" Target="externalLinks/externalLink1.xml"/><Relationship Id="rId15" Type="http://schemas.openxmlformats.org/officeDocument/2006/relationships/sheetMetadata" Target="metadata.xml"/><Relationship Id="rId10" Type="http://schemas.openxmlformats.org/officeDocument/2006/relationships/externalLink" Target="externalLinks/externalLink6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5.xml"/><Relationship Id="rId14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4</xdr:row>
      <xdr:rowOff>95250</xdr:rowOff>
    </xdr:from>
    <xdr:to>
      <xdr:col>2</xdr:col>
      <xdr:colOff>650081</xdr:colOff>
      <xdr:row>4</xdr:row>
      <xdr:rowOff>485762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6831" y="1009650"/>
          <a:ext cx="2457450" cy="39051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4</xdr:row>
      <xdr:rowOff>95250</xdr:rowOff>
    </xdr:from>
    <xdr:to>
      <xdr:col>2</xdr:col>
      <xdr:colOff>650081</xdr:colOff>
      <xdr:row>4</xdr:row>
      <xdr:rowOff>485762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6831" y="1009650"/>
          <a:ext cx="2457450" cy="39051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56673" name="Drop Down 1" hidden="1">
              <a:extLst>
                <a:ext uri="{63B3BB69-23CF-44E3-9099-C40C66FF867C}">
                  <a14:compatExt spid="_x0000_s156673"/>
                </a:ext>
                <a:ext uri="{FF2B5EF4-FFF2-40B4-BE49-F238E27FC236}">
                  <a16:creationId xmlns:a16="http://schemas.microsoft.com/office/drawing/2014/main" id="{00000000-0008-0000-0100-0000016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2039471</xdr:colOff>
      <xdr:row>38</xdr:row>
      <xdr:rowOff>112059</xdr:rowOff>
    </xdr:from>
    <xdr:to>
      <xdr:col>1</xdr:col>
      <xdr:colOff>2521324</xdr:colOff>
      <xdr:row>41</xdr:row>
      <xdr:rowOff>78441</xdr:rowOff>
    </xdr:to>
    <xdr:sp macro="" textlink="">
      <xdr:nvSpPr>
        <xdr:cNvPr id="2" name="Down Arrow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3773021" y="8322609"/>
          <a:ext cx="481853" cy="64265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33618</xdr:colOff>
      <xdr:row>38</xdr:row>
      <xdr:rowOff>134471</xdr:rowOff>
    </xdr:from>
    <xdr:to>
      <xdr:col>4</xdr:col>
      <xdr:colOff>515471</xdr:colOff>
      <xdr:row>41</xdr:row>
      <xdr:rowOff>100853</xdr:rowOff>
    </xdr:to>
    <xdr:sp macro="" textlink="">
      <xdr:nvSpPr>
        <xdr:cNvPr id="3" name="Down Arrow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8301318" y="8345021"/>
          <a:ext cx="481853" cy="64265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8</xdr:col>
      <xdr:colOff>33618</xdr:colOff>
      <xdr:row>38</xdr:row>
      <xdr:rowOff>112059</xdr:rowOff>
    </xdr:from>
    <xdr:to>
      <xdr:col>8</xdr:col>
      <xdr:colOff>515471</xdr:colOff>
      <xdr:row>41</xdr:row>
      <xdr:rowOff>78441</xdr:rowOff>
    </xdr:to>
    <xdr:sp macro="" textlink="">
      <xdr:nvSpPr>
        <xdr:cNvPr id="4" name="Down Arrow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12673293" y="8322609"/>
          <a:ext cx="481853" cy="64265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13</xdr:col>
      <xdr:colOff>647700</xdr:colOff>
      <xdr:row>38</xdr:row>
      <xdr:rowOff>152400</xdr:rowOff>
    </xdr:from>
    <xdr:to>
      <xdr:col>14</xdr:col>
      <xdr:colOff>367553</xdr:colOff>
      <xdr:row>41</xdr:row>
      <xdr:rowOff>118782</xdr:rowOff>
    </xdr:to>
    <xdr:sp macro="" textlink="">
      <xdr:nvSpPr>
        <xdr:cNvPr id="5" name="Down Arrow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17002125" y="8362950"/>
          <a:ext cx="462803" cy="64265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20</xdr:col>
      <xdr:colOff>0</xdr:colOff>
      <xdr:row>39</xdr:row>
      <xdr:rowOff>0</xdr:rowOff>
    </xdr:from>
    <xdr:to>
      <xdr:col>20</xdr:col>
      <xdr:colOff>481853</xdr:colOff>
      <xdr:row>41</xdr:row>
      <xdr:rowOff>156882</xdr:rowOff>
    </xdr:to>
    <xdr:sp macro="" textlink="">
      <xdr:nvSpPr>
        <xdr:cNvPr id="6" name="Down Arrow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21555075" y="8401050"/>
          <a:ext cx="481853" cy="64265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26</xdr:col>
      <xdr:colOff>533400</xdr:colOff>
      <xdr:row>38</xdr:row>
      <xdr:rowOff>152400</xdr:rowOff>
    </xdr:from>
    <xdr:to>
      <xdr:col>27</xdr:col>
      <xdr:colOff>253253</xdr:colOff>
      <xdr:row>41</xdr:row>
      <xdr:rowOff>118782</xdr:rowOff>
    </xdr:to>
    <xdr:sp macro="" textlink="">
      <xdr:nvSpPr>
        <xdr:cNvPr id="7" name="Down Arrow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26546175" y="8362950"/>
          <a:ext cx="462803" cy="64265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34</xdr:col>
      <xdr:colOff>0</xdr:colOff>
      <xdr:row>39</xdr:row>
      <xdr:rowOff>0</xdr:rowOff>
    </xdr:from>
    <xdr:to>
      <xdr:col>34</xdr:col>
      <xdr:colOff>481853</xdr:colOff>
      <xdr:row>41</xdr:row>
      <xdr:rowOff>156882</xdr:rowOff>
    </xdr:to>
    <xdr:sp macro="" textlink="">
      <xdr:nvSpPr>
        <xdr:cNvPr id="8" name="Down Arrow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>
        <a:xfrm>
          <a:off x="31956375" y="8401050"/>
          <a:ext cx="481853" cy="64265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theme/theme1.xml><?xml version="1.0" encoding="utf-8"?>
<a:theme xmlns:a="http://schemas.openxmlformats.org/drawingml/2006/main" name="Office-tema">
  <a:themeElements>
    <a:clrScheme name="Kont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ontor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I56"/>
  <sheetViews>
    <sheetView showGridLines="0" topLeftCell="A22" zoomScaleNormal="100" workbookViewId="0">
      <selection activeCell="A51" sqref="A51"/>
    </sheetView>
  </sheetViews>
  <sheetFormatPr defaultColWidth="9.140625" defaultRowHeight="15"/>
  <cols>
    <col min="1" max="1" width="19.5703125" style="23" customWidth="1"/>
    <col min="2" max="3" width="27.28515625" style="23" customWidth="1"/>
    <col min="4" max="6" width="9.140625" style="23"/>
    <col min="7" max="7" width="42.7109375" style="23" customWidth="1"/>
    <col min="8" max="8" width="56.7109375" style="23" customWidth="1"/>
    <col min="9" max="9" width="101.5703125" style="23" bestFit="1" customWidth="1"/>
    <col min="10" max="16384" width="9.140625" style="23"/>
  </cols>
  <sheetData>
    <row r="1" spans="1:9" ht="23.25">
      <c r="A1" s="115" t="s">
        <v>191</v>
      </c>
      <c r="B1" s="27"/>
    </row>
    <row r="2" spans="1:9" ht="21">
      <c r="A2" s="26"/>
      <c r="B2" s="27"/>
    </row>
    <row r="3" spans="1:9">
      <c r="A3" s="28" t="s">
        <v>68</v>
      </c>
      <c r="B3" s="29" t="s">
        <v>73</v>
      </c>
    </row>
    <row r="4" spans="1:9">
      <c r="A4" s="28" t="s">
        <v>69</v>
      </c>
      <c r="B4" s="30" t="s">
        <v>192</v>
      </c>
      <c r="C4" s="23" t="s">
        <v>417</v>
      </c>
    </row>
    <row r="5" spans="1:9" ht="45.75" customHeight="1">
      <c r="A5" s="28" t="s">
        <v>70</v>
      </c>
      <c r="B5" s="31"/>
    </row>
    <row r="6" spans="1:9">
      <c r="A6" s="28" t="s">
        <v>71</v>
      </c>
      <c r="B6" s="32">
        <v>44295</v>
      </c>
    </row>
    <row r="7" spans="1:9">
      <c r="A7" s="28" t="s">
        <v>72</v>
      </c>
      <c r="B7" s="32" t="s">
        <v>193</v>
      </c>
    </row>
    <row r="8" spans="1:9">
      <c r="A8" s="86" t="s">
        <v>163</v>
      </c>
      <c r="B8" s="87"/>
      <c r="C8" s="87"/>
      <c r="D8" s="87"/>
      <c r="E8" s="87"/>
      <c r="F8" s="87"/>
      <c r="G8" s="87"/>
      <c r="H8" s="87"/>
      <c r="I8" s="87"/>
    </row>
    <row r="9" spans="1:9">
      <c r="A9" s="327" t="s">
        <v>164</v>
      </c>
      <c r="B9" s="327" t="s">
        <v>165</v>
      </c>
      <c r="C9" s="327" t="s">
        <v>166</v>
      </c>
      <c r="D9" s="329" t="s">
        <v>167</v>
      </c>
      <c r="E9" s="329"/>
      <c r="F9" s="327" t="s">
        <v>168</v>
      </c>
      <c r="G9" s="327" t="s">
        <v>5</v>
      </c>
      <c r="H9" s="327" t="s">
        <v>169</v>
      </c>
      <c r="I9" s="327" t="s">
        <v>170</v>
      </c>
    </row>
    <row r="10" spans="1:9" ht="15.75" thickBot="1">
      <c r="A10" s="328"/>
      <c r="B10" s="328"/>
      <c r="C10" s="328"/>
      <c r="D10" s="88" t="s">
        <v>171</v>
      </c>
      <c r="E10" s="88" t="s">
        <v>172</v>
      </c>
      <c r="F10" s="328"/>
      <c r="G10" s="328"/>
      <c r="H10" s="328"/>
      <c r="I10" s="328"/>
    </row>
    <row r="11" spans="1:9" ht="38.25">
      <c r="A11" s="41" t="s">
        <v>173</v>
      </c>
      <c r="B11" s="41" t="s">
        <v>174</v>
      </c>
      <c r="C11" s="89">
        <v>2017</v>
      </c>
      <c r="D11" s="90">
        <v>2015</v>
      </c>
      <c r="E11" s="90">
        <v>2050</v>
      </c>
      <c r="F11" s="89" t="s">
        <v>175</v>
      </c>
      <c r="G11" s="89" t="s">
        <v>182</v>
      </c>
      <c r="H11" s="89" t="s">
        <v>59</v>
      </c>
      <c r="I11" s="91" t="s">
        <v>58</v>
      </c>
    </row>
    <row r="14" spans="1:9" ht="18.75">
      <c r="A14" s="207" t="s">
        <v>57</v>
      </c>
      <c r="B14" s="183"/>
      <c r="C14" s="184"/>
    </row>
    <row r="15" spans="1:9">
      <c r="A15" s="206"/>
      <c r="B15" s="323" t="str">
        <f>"Data summary table with data from "&amp;A11</f>
        <v>Data summary table with data from B1</v>
      </c>
      <c r="C15" s="324"/>
    </row>
    <row r="16" spans="1:9">
      <c r="A16" s="33"/>
      <c r="B16" s="325" t="s">
        <v>74</v>
      </c>
      <c r="C16" s="326"/>
    </row>
    <row r="17" spans="1:3">
      <c r="A17" s="24"/>
      <c r="B17" s="25"/>
    </row>
    <row r="18" spans="1:3" ht="18.75">
      <c r="A18" s="182" t="s">
        <v>176</v>
      </c>
      <c r="B18" s="201"/>
      <c r="C18" s="202"/>
    </row>
    <row r="19" spans="1:3">
      <c r="A19" s="200" t="s">
        <v>413</v>
      </c>
      <c r="B19" s="197" t="s">
        <v>414</v>
      </c>
      <c r="C19" s="204"/>
    </row>
    <row r="20" spans="1:3">
      <c r="A20" s="198" t="s">
        <v>413</v>
      </c>
      <c r="B20" s="203" t="s">
        <v>415</v>
      </c>
      <c r="C20" s="205"/>
    </row>
    <row r="21" spans="1:3">
      <c r="A21" s="199"/>
      <c r="B21" s="197" t="s">
        <v>416</v>
      </c>
      <c r="C21" s="199"/>
    </row>
    <row r="24" spans="1:3" ht="21">
      <c r="A24" s="191" t="s">
        <v>320</v>
      </c>
      <c r="B24" s="185"/>
      <c r="C24" s="185"/>
    </row>
    <row r="25" spans="1:3">
      <c r="A25" s="196" t="s">
        <v>321</v>
      </c>
      <c r="B25" s="196" t="s">
        <v>322</v>
      </c>
      <c r="C25" s="196" t="s">
        <v>323</v>
      </c>
    </row>
    <row r="26" spans="1:3">
      <c r="A26" s="195" t="s">
        <v>324</v>
      </c>
      <c r="B26" s="194"/>
      <c r="C26" s="194"/>
    </row>
    <row r="27" spans="1:3">
      <c r="A27" s="188" t="s">
        <v>325</v>
      </c>
      <c r="B27" s="188"/>
      <c r="C27" s="188" t="s">
        <v>326</v>
      </c>
    </row>
    <row r="28" spans="1:3">
      <c r="A28" s="190" t="s">
        <v>327</v>
      </c>
      <c r="B28" s="190"/>
      <c r="C28" s="190" t="s">
        <v>160</v>
      </c>
    </row>
    <row r="29" spans="1:3">
      <c r="A29" s="192" t="s">
        <v>328</v>
      </c>
      <c r="B29" s="188"/>
      <c r="C29" s="188"/>
    </row>
    <row r="30" spans="1:3">
      <c r="A30" s="188" t="s">
        <v>329</v>
      </c>
      <c r="B30" s="188"/>
      <c r="C30" s="188" t="s">
        <v>330</v>
      </c>
    </row>
    <row r="31" spans="1:3">
      <c r="A31" s="188" t="s">
        <v>331</v>
      </c>
      <c r="B31" s="188"/>
      <c r="C31" s="188" t="s">
        <v>332</v>
      </c>
    </row>
    <row r="32" spans="1:3">
      <c r="A32" s="188" t="s">
        <v>333</v>
      </c>
      <c r="B32" s="188"/>
      <c r="C32" s="188" t="s">
        <v>334</v>
      </c>
    </row>
    <row r="33" spans="1:3">
      <c r="A33" s="192" t="s">
        <v>335</v>
      </c>
      <c r="B33" s="188"/>
      <c r="C33" s="188"/>
    </row>
    <row r="34" spans="1:3">
      <c r="A34" s="188" t="s">
        <v>336</v>
      </c>
      <c r="B34" s="188"/>
      <c r="C34" s="188" t="s">
        <v>337</v>
      </c>
    </row>
    <row r="35" spans="1:3">
      <c r="A35" s="188" t="s">
        <v>338</v>
      </c>
      <c r="B35" s="188"/>
      <c r="C35" s="188" t="s">
        <v>339</v>
      </c>
    </row>
    <row r="36" spans="1:3">
      <c r="A36" s="188" t="s">
        <v>340</v>
      </c>
      <c r="B36" s="188"/>
      <c r="C36" s="188" t="s">
        <v>341</v>
      </c>
    </row>
    <row r="37" spans="1:3">
      <c r="A37" s="188" t="s">
        <v>342</v>
      </c>
      <c r="B37" s="189"/>
      <c r="C37" s="188" t="s">
        <v>343</v>
      </c>
    </row>
    <row r="38" spans="1:3">
      <c r="A38" s="188" t="s">
        <v>344</v>
      </c>
      <c r="B38" s="189"/>
      <c r="C38" s="188" t="s">
        <v>345</v>
      </c>
    </row>
    <row r="39" spans="1:3">
      <c r="A39" s="188" t="s">
        <v>346</v>
      </c>
      <c r="B39" s="188"/>
      <c r="C39" s="188" t="s">
        <v>347</v>
      </c>
    </row>
    <row r="40" spans="1:3">
      <c r="A40" s="193" t="s">
        <v>348</v>
      </c>
      <c r="B40" s="193"/>
      <c r="C40" s="193" t="s">
        <v>349</v>
      </c>
    </row>
    <row r="41" spans="1:3">
      <c r="A41" s="187" t="s">
        <v>350</v>
      </c>
      <c r="B41" s="185"/>
      <c r="C41" s="185"/>
    </row>
    <row r="42" spans="1:3">
      <c r="A42" s="188" t="s">
        <v>351</v>
      </c>
      <c r="B42" s="189" t="s">
        <v>352</v>
      </c>
      <c r="C42" s="188" t="s">
        <v>353</v>
      </c>
    </row>
    <row r="43" spans="1:3">
      <c r="A43" s="188" t="s">
        <v>354</v>
      </c>
      <c r="B43" s="189" t="s">
        <v>354</v>
      </c>
      <c r="C43" s="188" t="s">
        <v>355</v>
      </c>
    </row>
    <row r="44" spans="1:3">
      <c r="A44" s="188" t="s">
        <v>356</v>
      </c>
      <c r="B44" s="189" t="s">
        <v>357</v>
      </c>
      <c r="C44" s="188" t="s">
        <v>358</v>
      </c>
    </row>
    <row r="45" spans="1:3">
      <c r="A45" s="188" t="s">
        <v>359</v>
      </c>
      <c r="B45" s="189" t="s">
        <v>360</v>
      </c>
      <c r="C45" s="188" t="s">
        <v>361</v>
      </c>
    </row>
    <row r="46" spans="1:3">
      <c r="A46" s="188" t="s">
        <v>161</v>
      </c>
      <c r="B46" s="189" t="s">
        <v>362</v>
      </c>
      <c r="C46" s="188" t="s">
        <v>363</v>
      </c>
    </row>
    <row r="47" spans="1:3">
      <c r="A47" s="188" t="s">
        <v>364</v>
      </c>
      <c r="B47" s="189" t="s">
        <v>365</v>
      </c>
      <c r="C47" s="188" t="s">
        <v>366</v>
      </c>
    </row>
    <row r="48" spans="1:3">
      <c r="A48" s="188" t="s">
        <v>22</v>
      </c>
      <c r="B48" s="189" t="s">
        <v>367</v>
      </c>
      <c r="C48" s="188" t="s">
        <v>368</v>
      </c>
    </row>
    <row r="49" spans="1:3">
      <c r="A49" s="188" t="s">
        <v>369</v>
      </c>
      <c r="B49" s="189" t="s">
        <v>370</v>
      </c>
      <c r="C49" s="188" t="s">
        <v>371</v>
      </c>
    </row>
    <row r="50" spans="1:3">
      <c r="A50" s="186" t="s">
        <v>372</v>
      </c>
      <c r="B50" s="186" t="s">
        <v>373</v>
      </c>
      <c r="C50" s="188" t="s">
        <v>374</v>
      </c>
    </row>
    <row r="51" spans="1:3">
      <c r="A51" s="188" t="s">
        <v>375</v>
      </c>
      <c r="B51" s="189" t="s">
        <v>376</v>
      </c>
      <c r="C51" s="188" t="s">
        <v>377</v>
      </c>
    </row>
    <row r="52" spans="1:3">
      <c r="A52" s="188" t="s">
        <v>378</v>
      </c>
      <c r="B52" s="189" t="s">
        <v>379</v>
      </c>
      <c r="C52" s="188" t="s">
        <v>380</v>
      </c>
    </row>
    <row r="53" spans="1:3">
      <c r="A53" s="188" t="s">
        <v>381</v>
      </c>
      <c r="B53" s="188" t="s">
        <v>382</v>
      </c>
      <c r="C53" s="188" t="s">
        <v>383</v>
      </c>
    </row>
    <row r="54" spans="1:3">
      <c r="A54" s="188" t="s">
        <v>384</v>
      </c>
      <c r="B54" s="188" t="s">
        <v>385</v>
      </c>
      <c r="C54" s="188" t="s">
        <v>386</v>
      </c>
    </row>
    <row r="55" spans="1:3">
      <c r="A55" s="188" t="s">
        <v>387</v>
      </c>
      <c r="B55" s="188" t="s">
        <v>388</v>
      </c>
      <c r="C55" s="188" t="s">
        <v>389</v>
      </c>
    </row>
    <row r="56" spans="1:3">
      <c r="A56" s="190" t="s">
        <v>390</v>
      </c>
      <c r="B56" s="190" t="s">
        <v>391</v>
      </c>
      <c r="C56" s="190" t="s">
        <v>392</v>
      </c>
    </row>
  </sheetData>
  <mergeCells count="10">
    <mergeCell ref="A9:A10"/>
    <mergeCell ref="B9:B10"/>
    <mergeCell ref="C9:C10"/>
    <mergeCell ref="D9:E9"/>
    <mergeCell ref="F9:F10"/>
    <mergeCell ref="B15:C15"/>
    <mergeCell ref="B16:C16"/>
    <mergeCell ref="H9:H10"/>
    <mergeCell ref="I9:I10"/>
    <mergeCell ref="G9:G10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54E8F-0349-402F-9E4B-48954A16AE8D}">
  <dimension ref="A3:AD37"/>
  <sheetViews>
    <sheetView zoomScaleNormal="100" workbookViewId="0">
      <selection activeCell="C4" sqref="C4"/>
    </sheetView>
  </sheetViews>
  <sheetFormatPr defaultColWidth="9.140625" defaultRowHeight="12.75"/>
  <cols>
    <col min="1" max="1" width="12.140625" style="298" customWidth="1"/>
    <col min="2" max="2" width="11.7109375" style="298" customWidth="1"/>
    <col min="3" max="3" width="3.140625" style="298" bestFit="1" customWidth="1"/>
    <col min="4" max="4" width="8.5703125" style="298" bestFit="1" customWidth="1"/>
    <col min="5" max="5" width="6.42578125" style="298" bestFit="1" customWidth="1"/>
    <col min="6" max="6" width="4.85546875" style="298" bestFit="1" customWidth="1"/>
    <col min="7" max="7" width="5.7109375" style="298" bestFit="1" customWidth="1"/>
    <col min="8" max="8" width="5.85546875" style="298" bestFit="1" customWidth="1"/>
    <col min="9" max="9" width="5.42578125" style="298" bestFit="1" customWidth="1"/>
    <col min="10" max="11" width="5.7109375" style="298" bestFit="1" customWidth="1"/>
    <col min="12" max="12" width="6.5703125" style="298" bestFit="1" customWidth="1"/>
    <col min="13" max="13" width="6.140625" style="298" bestFit="1" customWidth="1"/>
    <col min="14" max="14" width="6.7109375" style="298" bestFit="1" customWidth="1"/>
    <col min="15" max="15" width="6.5703125" style="298" bestFit="1" customWidth="1"/>
    <col min="16" max="16" width="7.28515625" style="298" bestFit="1" customWidth="1"/>
    <col min="17" max="17" width="5.7109375" style="298" bestFit="1" customWidth="1"/>
    <col min="18" max="18" width="6.140625" style="298" bestFit="1" customWidth="1"/>
    <col min="19" max="19" width="5.7109375" style="298" bestFit="1" customWidth="1"/>
    <col min="20" max="20" width="5.5703125" style="298" bestFit="1" customWidth="1"/>
    <col min="21" max="21" width="5.85546875" style="298" bestFit="1" customWidth="1"/>
    <col min="22" max="22" width="6.7109375" style="298" bestFit="1" customWidth="1"/>
    <col min="23" max="23" width="4.85546875" style="298" bestFit="1" customWidth="1"/>
    <col min="24" max="24" width="7.5703125" style="298" customWidth="1"/>
    <col min="25" max="25" width="6.7109375" style="298" bestFit="1" customWidth="1"/>
    <col min="26" max="26" width="6.140625" style="298" bestFit="1" customWidth="1"/>
    <col min="27" max="28" width="6" style="298" bestFit="1" customWidth="1"/>
    <col min="29" max="29" width="5.7109375" style="298" bestFit="1" customWidth="1"/>
    <col min="30" max="30" width="6.7109375" style="298" bestFit="1" customWidth="1"/>
    <col min="31" max="16384" width="9.140625" style="298"/>
  </cols>
  <sheetData>
    <row r="3" spans="1:30" ht="15">
      <c r="C3" s="299" t="str" cm="1">
        <f t="array" ref="C3">INDEX(C5:C7,$A$4)</f>
        <v>IE</v>
      </c>
      <c r="D3" s="299" t="str" cm="1">
        <f t="array" ref="D3">INDEX(D5:D7,$A$4)</f>
        <v>National</v>
      </c>
      <c r="E3" s="299" t="str" cm="1">
        <f t="array" ref="E3">INDEX(E5:E7,$A$4)</f>
        <v>IE-CW</v>
      </c>
      <c r="F3" s="299" t="str" cm="1">
        <f t="array" ref="F3">INDEX(F5:F7,$A$4)</f>
        <v>IE-D</v>
      </c>
      <c r="G3" s="299" t="str" cm="1">
        <f t="array" ref="G3">INDEX(G5:G7,$A$4)</f>
        <v>IE-KE</v>
      </c>
      <c r="H3" s="299" t="str" cm="1">
        <f t="array" ref="H3">INDEX(H5:H7,$A$4)</f>
        <v>IE-KK</v>
      </c>
      <c r="I3" s="299" t="str" cm="1">
        <f t="array" ref="I3">INDEX(I5:I7,$A$4)</f>
        <v>IE-LS</v>
      </c>
      <c r="J3" s="299" t="str" cm="1">
        <f t="array" ref="J3">INDEX(J5:J7,$A$4)</f>
        <v>IE-LD</v>
      </c>
      <c r="K3" s="299" t="str" cm="1">
        <f t="array" ref="K3">INDEX(K5:K7,$A$4)</f>
        <v>IE-LH</v>
      </c>
      <c r="L3" s="299" t="str" cm="1">
        <f t="array" ref="L3">INDEX(L5:L7,$A$4)</f>
        <v>IE-MH</v>
      </c>
      <c r="M3" s="299" t="str" cm="1">
        <f t="array" ref="M3">INDEX(M5:M7,$A$4)</f>
        <v>IE-OY</v>
      </c>
      <c r="N3" s="299" t="str" cm="1">
        <f t="array" ref="N3">INDEX(N5:N7,$A$4)</f>
        <v>IE-WH</v>
      </c>
      <c r="O3" s="299" t="str" cm="1">
        <f t="array" ref="O3">INDEX(O5:O7,$A$4)</f>
        <v>IE-WX</v>
      </c>
      <c r="P3" s="299" t="str" cm="1">
        <f t="array" ref="P3">INDEX(P5:P7,$A$4)</f>
        <v>IE-WW</v>
      </c>
      <c r="Q3" s="299" t="str" cm="1">
        <f t="array" ref="Q3">INDEX(Q5:Q7,$A$4)</f>
        <v>IE-CE</v>
      </c>
      <c r="R3" s="299" t="str" cm="1">
        <f t="array" ref="R3">INDEX(R5:R7,$A$4)</f>
        <v>IE-CO</v>
      </c>
      <c r="S3" s="299" t="str" cm="1">
        <f t="array" ref="S3">INDEX(S5:S7,$A$4)</f>
        <v>IE-KY</v>
      </c>
      <c r="T3" s="299" t="str" cm="1">
        <f t="array" ref="T3">INDEX(T5:T7,$A$4)</f>
        <v>IE-LK</v>
      </c>
      <c r="U3" s="299" t="str" cm="1">
        <f t="array" ref="U3">INDEX(U5:U7,$A$4)</f>
        <v>IE-TA</v>
      </c>
      <c r="V3" s="299" t="str" cm="1">
        <f t="array" ref="V3">INDEX(V5:V7,$A$4)</f>
        <v>IE-WD</v>
      </c>
      <c r="W3" s="299" t="str" cm="1">
        <f t="array" ref="W3">INDEX(W5:W7,$A$4)</f>
        <v>IE-G</v>
      </c>
      <c r="X3" s="299" t="str" cm="1">
        <f t="array" ref="X3">INDEX(X5:X7,$A$4)</f>
        <v>IE-LM</v>
      </c>
      <c r="Y3" s="299" t="str" cm="1">
        <f t="array" ref="Y3">INDEX(Y5:Y7,$A$4)</f>
        <v>IE-MO</v>
      </c>
      <c r="Z3" s="299" t="str" cm="1">
        <f t="array" ref="Z3">INDEX(Z5:Z7,$A$4)</f>
        <v>IE-RN</v>
      </c>
      <c r="AA3" s="299" t="str" cm="1">
        <f t="array" ref="AA3">INDEX(AA5:AA7,$A$4)</f>
        <v>IE-SO</v>
      </c>
      <c r="AB3" s="299" t="str" cm="1">
        <f t="array" ref="AB3">INDEX(AB5:AB7,$A$4)</f>
        <v>IE-CN</v>
      </c>
      <c r="AC3" s="299" t="str" cm="1">
        <f t="array" ref="AC3">INDEX(AC5:AC7,$A$4)</f>
        <v>IE-DL</v>
      </c>
      <c r="AD3" s="299" t="str" cm="1">
        <f t="array" ref="AD3">INDEX(AD5:AD7,$A$4)</f>
        <v>IE-MN</v>
      </c>
    </row>
    <row r="4" spans="1:30">
      <c r="A4" s="298">
        <v>1</v>
      </c>
    </row>
    <row r="5" spans="1:30" ht="15">
      <c r="A5" s="298" t="s">
        <v>427</v>
      </c>
      <c r="C5" s="300" t="s">
        <v>428</v>
      </c>
      <c r="D5" s="300" t="s">
        <v>429</v>
      </c>
      <c r="E5" s="299" t="str">
        <f>Regions!A11</f>
        <v>IE-CW</v>
      </c>
      <c r="F5" s="299" t="str">
        <f>Regions!A16</f>
        <v>IE-D</v>
      </c>
      <c r="G5" s="299" t="str">
        <f>Regions!A19</f>
        <v>IE-KE</v>
      </c>
      <c r="H5" s="299" t="str">
        <f>Regions!A20</f>
        <v>IE-KK</v>
      </c>
      <c r="I5" s="299" t="str">
        <f>Regions!A21</f>
        <v>IE-LS</v>
      </c>
      <c r="J5" s="299" t="str">
        <f>Regions!A24</f>
        <v>IE-LD</v>
      </c>
      <c r="K5" s="299" t="str">
        <f>Regions!A25</f>
        <v>IE-LH</v>
      </c>
      <c r="L5" s="299" t="str">
        <f>Regions!A27</f>
        <v>IE-MH</v>
      </c>
      <c r="M5" s="299" t="str">
        <f>Regions!A29</f>
        <v>IE-OY</v>
      </c>
      <c r="N5" s="299" t="str">
        <f>Regions!A34</f>
        <v>IE-WH</v>
      </c>
      <c r="O5" s="299" t="str">
        <f>Regions!A35</f>
        <v>IE-WX</v>
      </c>
      <c r="P5" s="299" t="str">
        <f>Regions!A36</f>
        <v>IE-WW</v>
      </c>
      <c r="Q5" s="299" t="str">
        <f>Regions!A13</f>
        <v>IE-CE</v>
      </c>
      <c r="R5" s="299" t="str">
        <f>Regions!A14</f>
        <v>IE-CO</v>
      </c>
      <c r="S5" s="299" t="str">
        <f>Regions!A18</f>
        <v>IE-KY</v>
      </c>
      <c r="T5" s="299" t="str">
        <f>Regions!A23</f>
        <v>IE-LK</v>
      </c>
      <c r="U5" s="299" t="str">
        <f>Regions!A32</f>
        <v>IE-TA</v>
      </c>
      <c r="V5" s="299" t="str">
        <f>Regions!A33</f>
        <v>IE-WD</v>
      </c>
      <c r="W5" s="299" t="str">
        <f>Regions!A17</f>
        <v>IE-G</v>
      </c>
      <c r="X5" s="299" t="str">
        <f>Regions!A22</f>
        <v>IE-LM</v>
      </c>
      <c r="Y5" s="299" t="str">
        <f>Regions!A26</f>
        <v>IE-MO</v>
      </c>
      <c r="Z5" s="299" t="str">
        <f>Regions!A30</f>
        <v>IE-RN</v>
      </c>
      <c r="AA5" s="299" t="str">
        <f>Regions!A31</f>
        <v>IE-SO</v>
      </c>
      <c r="AB5" s="299" t="str">
        <f>Regions!A12</f>
        <v>IE-CN</v>
      </c>
      <c r="AC5" s="299" t="str">
        <f>Regions!A15</f>
        <v>IE-DL</v>
      </c>
      <c r="AD5" s="299" t="str">
        <f>Regions!A28</f>
        <v>IE-MN</v>
      </c>
    </row>
    <row r="6" spans="1:30" ht="15">
      <c r="A6" s="298" t="s">
        <v>430</v>
      </c>
      <c r="C6" s="299" t="str">
        <f>C5</f>
        <v>IE</v>
      </c>
      <c r="D6" s="299" t="str">
        <f>"*"&amp;D5</f>
        <v>*National</v>
      </c>
      <c r="E6" s="299" t="str">
        <f t="shared" ref="E6:AD6" si="0">"*"&amp;E5</f>
        <v>*IE-CW</v>
      </c>
      <c r="F6" s="299" t="str">
        <f t="shared" si="0"/>
        <v>*IE-D</v>
      </c>
      <c r="G6" s="299" t="str">
        <f t="shared" si="0"/>
        <v>*IE-KE</v>
      </c>
      <c r="H6" s="299" t="str">
        <f t="shared" si="0"/>
        <v>*IE-KK</v>
      </c>
      <c r="I6" s="299" t="str">
        <f t="shared" si="0"/>
        <v>*IE-LS</v>
      </c>
      <c r="J6" s="299" t="str">
        <f t="shared" si="0"/>
        <v>*IE-LD</v>
      </c>
      <c r="K6" s="299" t="str">
        <f t="shared" si="0"/>
        <v>*IE-LH</v>
      </c>
      <c r="L6" s="299" t="str">
        <f t="shared" si="0"/>
        <v>*IE-MH</v>
      </c>
      <c r="M6" s="299" t="str">
        <f t="shared" si="0"/>
        <v>*IE-OY</v>
      </c>
      <c r="N6" s="299" t="str">
        <f t="shared" si="0"/>
        <v>*IE-WH</v>
      </c>
      <c r="O6" s="299" t="str">
        <f t="shared" si="0"/>
        <v>*IE-WX</v>
      </c>
      <c r="P6" s="299" t="str">
        <f t="shared" si="0"/>
        <v>*IE-WW</v>
      </c>
      <c r="Q6" s="299" t="str">
        <f t="shared" si="0"/>
        <v>*IE-CE</v>
      </c>
      <c r="R6" s="299" t="str">
        <f t="shared" si="0"/>
        <v>*IE-CO</v>
      </c>
      <c r="S6" s="299" t="str">
        <f t="shared" si="0"/>
        <v>*IE-KY</v>
      </c>
      <c r="T6" s="299" t="str">
        <f t="shared" si="0"/>
        <v>*IE-LK</v>
      </c>
      <c r="U6" s="299" t="str">
        <f t="shared" si="0"/>
        <v>*IE-TA</v>
      </c>
      <c r="V6" s="299" t="str">
        <f t="shared" si="0"/>
        <v>*IE-WD</v>
      </c>
      <c r="W6" s="299" t="str">
        <f t="shared" si="0"/>
        <v>*IE-G</v>
      </c>
      <c r="X6" s="299" t="str">
        <f t="shared" si="0"/>
        <v>*IE-LM</v>
      </c>
      <c r="Y6" s="299" t="str">
        <f t="shared" si="0"/>
        <v>*IE-MO</v>
      </c>
      <c r="Z6" s="299" t="str">
        <f t="shared" si="0"/>
        <v>*IE-RN</v>
      </c>
      <c r="AA6" s="299" t="str">
        <f t="shared" si="0"/>
        <v>*IE-SO</v>
      </c>
      <c r="AB6" s="299" t="str">
        <f t="shared" si="0"/>
        <v>*IE-CN</v>
      </c>
      <c r="AC6" s="299" t="str">
        <f t="shared" si="0"/>
        <v>*IE-DL</v>
      </c>
      <c r="AD6" s="299" t="str">
        <f t="shared" si="0"/>
        <v>*IE-MN</v>
      </c>
    </row>
    <row r="7" spans="1:30" ht="15">
      <c r="A7" s="298" t="s">
        <v>431</v>
      </c>
      <c r="C7" s="299" t="str">
        <f>"*"&amp;C5</f>
        <v>*IE</v>
      </c>
      <c r="D7" s="299" t="str">
        <f>D5</f>
        <v>National</v>
      </c>
      <c r="E7" s="299" t="str">
        <f t="shared" ref="E7:AD7" si="1">E5</f>
        <v>IE-CW</v>
      </c>
      <c r="F7" s="299" t="str">
        <f t="shared" si="1"/>
        <v>IE-D</v>
      </c>
      <c r="G7" s="299" t="str">
        <f t="shared" si="1"/>
        <v>IE-KE</v>
      </c>
      <c r="H7" s="299" t="str">
        <f t="shared" si="1"/>
        <v>IE-KK</v>
      </c>
      <c r="I7" s="299" t="str">
        <f t="shared" si="1"/>
        <v>IE-LS</v>
      </c>
      <c r="J7" s="299" t="str">
        <f t="shared" si="1"/>
        <v>IE-LD</v>
      </c>
      <c r="K7" s="299" t="str">
        <f t="shared" si="1"/>
        <v>IE-LH</v>
      </c>
      <c r="L7" s="299" t="str">
        <f t="shared" si="1"/>
        <v>IE-MH</v>
      </c>
      <c r="M7" s="299" t="str">
        <f t="shared" si="1"/>
        <v>IE-OY</v>
      </c>
      <c r="N7" s="299" t="str">
        <f t="shared" si="1"/>
        <v>IE-WH</v>
      </c>
      <c r="O7" s="299" t="str">
        <f t="shared" si="1"/>
        <v>IE-WX</v>
      </c>
      <c r="P7" s="299" t="str">
        <f t="shared" si="1"/>
        <v>IE-WW</v>
      </c>
      <c r="Q7" s="299" t="str">
        <f t="shared" si="1"/>
        <v>IE-CE</v>
      </c>
      <c r="R7" s="299" t="str">
        <f t="shared" si="1"/>
        <v>IE-CO</v>
      </c>
      <c r="S7" s="299" t="str">
        <f t="shared" si="1"/>
        <v>IE-KY</v>
      </c>
      <c r="T7" s="299" t="str">
        <f t="shared" si="1"/>
        <v>IE-LK</v>
      </c>
      <c r="U7" s="299" t="str">
        <f t="shared" si="1"/>
        <v>IE-TA</v>
      </c>
      <c r="V7" s="299" t="str">
        <f t="shared" si="1"/>
        <v>IE-WD</v>
      </c>
      <c r="W7" s="299" t="str">
        <f t="shared" si="1"/>
        <v>IE-G</v>
      </c>
      <c r="X7" s="299" t="str">
        <f t="shared" si="1"/>
        <v>IE-LM</v>
      </c>
      <c r="Y7" s="299" t="str">
        <f t="shared" si="1"/>
        <v>IE-MO</v>
      </c>
      <c r="Z7" s="299" t="str">
        <f t="shared" si="1"/>
        <v>IE-RN</v>
      </c>
      <c r="AA7" s="299" t="str">
        <f t="shared" si="1"/>
        <v>IE-SO</v>
      </c>
      <c r="AB7" s="299" t="str">
        <f t="shared" si="1"/>
        <v>IE-CN</v>
      </c>
      <c r="AC7" s="299" t="str">
        <f t="shared" si="1"/>
        <v>IE-DL</v>
      </c>
      <c r="AD7" s="299" t="str">
        <f t="shared" si="1"/>
        <v>IE-MN</v>
      </c>
    </row>
    <row r="10" spans="1:30" ht="15.75" thickBot="1">
      <c r="A10" s="301" t="s">
        <v>84</v>
      </c>
      <c r="B10" s="301" t="s">
        <v>432</v>
      </c>
    </row>
    <row r="11" spans="1:30">
      <c r="A11" s="302" t="s">
        <v>433</v>
      </c>
      <c r="B11" s="302" t="s">
        <v>434</v>
      </c>
    </row>
    <row r="12" spans="1:30">
      <c r="A12" s="303" t="s">
        <v>435</v>
      </c>
      <c r="B12" s="303" t="s">
        <v>436</v>
      </c>
    </row>
    <row r="13" spans="1:30">
      <c r="A13" s="303" t="s">
        <v>437</v>
      </c>
      <c r="B13" s="303" t="s">
        <v>438</v>
      </c>
    </row>
    <row r="14" spans="1:30">
      <c r="A14" s="303" t="s">
        <v>439</v>
      </c>
      <c r="B14" s="303" t="s">
        <v>440</v>
      </c>
    </row>
    <row r="15" spans="1:30">
      <c r="A15" s="303" t="s">
        <v>441</v>
      </c>
      <c r="B15" s="303" t="s">
        <v>442</v>
      </c>
    </row>
    <row r="16" spans="1:30">
      <c r="A16" s="303" t="s">
        <v>443</v>
      </c>
      <c r="B16" s="303" t="s">
        <v>444</v>
      </c>
    </row>
    <row r="17" spans="1:2">
      <c r="A17" s="303" t="s">
        <v>445</v>
      </c>
      <c r="B17" s="303" t="s">
        <v>446</v>
      </c>
    </row>
    <row r="18" spans="1:2">
      <c r="A18" s="303" t="s">
        <v>447</v>
      </c>
      <c r="B18" s="303" t="s">
        <v>448</v>
      </c>
    </row>
    <row r="19" spans="1:2">
      <c r="A19" s="303" t="s">
        <v>449</v>
      </c>
      <c r="B19" s="303" t="s">
        <v>450</v>
      </c>
    </row>
    <row r="20" spans="1:2">
      <c r="A20" s="303" t="s">
        <v>451</v>
      </c>
      <c r="B20" s="303" t="s">
        <v>452</v>
      </c>
    </row>
    <row r="21" spans="1:2">
      <c r="A21" s="303" t="s">
        <v>453</v>
      </c>
      <c r="B21" s="303" t="s">
        <v>454</v>
      </c>
    </row>
    <row r="22" spans="1:2">
      <c r="A22" s="303" t="s">
        <v>455</v>
      </c>
      <c r="B22" s="303" t="s">
        <v>456</v>
      </c>
    </row>
    <row r="23" spans="1:2">
      <c r="A23" s="303" t="s">
        <v>457</v>
      </c>
      <c r="B23" s="303" t="s">
        <v>458</v>
      </c>
    </row>
    <row r="24" spans="1:2">
      <c r="A24" s="303" t="s">
        <v>459</v>
      </c>
      <c r="B24" s="303" t="s">
        <v>460</v>
      </c>
    </row>
    <row r="25" spans="1:2">
      <c r="A25" s="303" t="s">
        <v>461</v>
      </c>
      <c r="B25" s="303" t="s">
        <v>462</v>
      </c>
    </row>
    <row r="26" spans="1:2">
      <c r="A26" s="303" t="s">
        <v>463</v>
      </c>
      <c r="B26" s="303" t="s">
        <v>464</v>
      </c>
    </row>
    <row r="27" spans="1:2">
      <c r="A27" s="303" t="s">
        <v>465</v>
      </c>
      <c r="B27" s="303" t="s">
        <v>466</v>
      </c>
    </row>
    <row r="28" spans="1:2">
      <c r="A28" s="303" t="s">
        <v>467</v>
      </c>
      <c r="B28" s="303" t="s">
        <v>468</v>
      </c>
    </row>
    <row r="29" spans="1:2">
      <c r="A29" s="303" t="s">
        <v>469</v>
      </c>
      <c r="B29" s="303" t="s">
        <v>470</v>
      </c>
    </row>
    <row r="30" spans="1:2">
      <c r="A30" s="303" t="s">
        <v>471</v>
      </c>
      <c r="B30" s="303" t="s">
        <v>472</v>
      </c>
    </row>
    <row r="31" spans="1:2">
      <c r="A31" s="303" t="s">
        <v>473</v>
      </c>
      <c r="B31" s="303" t="s">
        <v>474</v>
      </c>
    </row>
    <row r="32" spans="1:2">
      <c r="A32" s="303" t="s">
        <v>475</v>
      </c>
      <c r="B32" s="303" t="s">
        <v>476</v>
      </c>
    </row>
    <row r="33" spans="1:2">
      <c r="A33" s="303" t="s">
        <v>477</v>
      </c>
      <c r="B33" s="303" t="s">
        <v>478</v>
      </c>
    </row>
    <row r="34" spans="1:2">
      <c r="A34" s="303" t="s">
        <v>479</v>
      </c>
      <c r="B34" s="303" t="s">
        <v>480</v>
      </c>
    </row>
    <row r="35" spans="1:2">
      <c r="A35" s="303" t="s">
        <v>481</v>
      </c>
      <c r="B35" s="303" t="s">
        <v>482</v>
      </c>
    </row>
    <row r="36" spans="1:2">
      <c r="A36" s="303" t="s">
        <v>483</v>
      </c>
      <c r="B36" s="303" t="s">
        <v>484</v>
      </c>
    </row>
    <row r="37" spans="1:2" ht="15">
      <c r="A37" s="304" t="s">
        <v>485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6673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59999389629810485"/>
  </sheetPr>
  <dimension ref="A1:AY122"/>
  <sheetViews>
    <sheetView tabSelected="1" zoomScale="85" zoomScaleNormal="85" workbookViewId="0">
      <pane xSplit="1" ySplit="3" topLeftCell="B4" activePane="bottomRight" state="frozen"/>
      <selection activeCell="B21" sqref="B21"/>
      <selection pane="topRight" activeCell="B21" sqref="B21"/>
      <selection pane="bottomLeft" activeCell="B21" sqref="B21"/>
      <selection pane="bottomRight" activeCell="AM22" sqref="AM22"/>
    </sheetView>
  </sheetViews>
  <sheetFormatPr defaultRowHeight="15"/>
  <cols>
    <col min="1" max="1" width="26" style="34" customWidth="1"/>
    <col min="2" max="2" width="50.7109375" style="34" customWidth="1"/>
    <col min="3" max="3" width="15.85546875" style="34" bestFit="1" customWidth="1"/>
    <col min="4" max="4" width="14.140625" style="34" bestFit="1" customWidth="1"/>
    <col min="5" max="5" width="20.85546875" style="34" bestFit="1" customWidth="1"/>
    <col min="6" max="33" width="11.140625" style="34" customWidth="1"/>
    <col min="34" max="34" width="11.140625" style="307" customWidth="1"/>
    <col min="35" max="36" width="11.140625" style="34" customWidth="1"/>
    <col min="37" max="37" width="9.85546875" style="34" customWidth="1"/>
    <col min="38" max="40" width="8.28515625" style="34" customWidth="1"/>
    <col min="41" max="41" width="69.85546875" style="34" bestFit="1" customWidth="1"/>
    <col min="42" max="42" width="10.42578125" style="36" customWidth="1"/>
    <col min="43" max="44" width="15.5703125" style="36" customWidth="1"/>
    <col min="45" max="45" width="21.28515625" style="36" bestFit="1" customWidth="1"/>
    <col min="46" max="46" width="64.28515625" style="36" bestFit="1" customWidth="1"/>
    <col min="47" max="49" width="9.140625" style="36"/>
    <col min="50" max="50" width="10.28515625" style="36" bestFit="1" customWidth="1"/>
    <col min="51" max="16384" width="9.140625" style="36"/>
  </cols>
  <sheetData>
    <row r="1" spans="1:51" ht="23.25">
      <c r="A1" s="73" t="s">
        <v>319</v>
      </c>
      <c r="B1" s="73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AB1" s="101"/>
    </row>
    <row r="2" spans="1:51" ht="37.5" customHeight="1">
      <c r="A2" s="104" t="s">
        <v>84</v>
      </c>
      <c r="B2" s="104" t="s">
        <v>83</v>
      </c>
      <c r="C2" s="104" t="s">
        <v>106</v>
      </c>
      <c r="D2" s="224" t="s">
        <v>420</v>
      </c>
      <c r="E2" s="104" t="s">
        <v>61</v>
      </c>
      <c r="F2" s="330" t="s">
        <v>421</v>
      </c>
      <c r="G2" s="330"/>
      <c r="H2" s="330"/>
      <c r="I2" s="330"/>
      <c r="J2" s="330"/>
      <c r="K2" s="330" t="s">
        <v>422</v>
      </c>
      <c r="L2" s="330"/>
      <c r="M2" s="330"/>
      <c r="N2" s="330"/>
      <c r="O2" s="330"/>
      <c r="P2" s="330" t="s">
        <v>423</v>
      </c>
      <c r="Q2" s="330"/>
      <c r="R2" s="330"/>
      <c r="S2" s="330"/>
      <c r="T2" s="330"/>
      <c r="U2" s="330" t="s">
        <v>112</v>
      </c>
      <c r="V2" s="330"/>
      <c r="W2" s="330" t="s">
        <v>109</v>
      </c>
      <c r="X2" s="330"/>
      <c r="Y2" s="330"/>
      <c r="Z2" s="330"/>
      <c r="AA2" s="330"/>
      <c r="AB2" s="330" t="s">
        <v>110</v>
      </c>
      <c r="AC2" s="330"/>
      <c r="AD2" s="330"/>
      <c r="AE2" s="330"/>
      <c r="AF2" s="330"/>
      <c r="AG2" s="105" t="s">
        <v>150</v>
      </c>
      <c r="AH2" s="308" t="s">
        <v>151</v>
      </c>
      <c r="AI2" s="330" t="s">
        <v>162</v>
      </c>
      <c r="AJ2" s="330"/>
      <c r="AK2" s="105" t="s">
        <v>62</v>
      </c>
      <c r="AL2" s="105" t="s">
        <v>63</v>
      </c>
      <c r="AM2" s="330" t="s">
        <v>155</v>
      </c>
      <c r="AN2" s="330"/>
      <c r="AO2" s="104" t="s">
        <v>5</v>
      </c>
      <c r="AP2" s="37"/>
      <c r="AQ2" s="37"/>
      <c r="AR2" s="37"/>
    </row>
    <row r="3" spans="1:51" ht="15.75" thickBot="1">
      <c r="A3" s="106"/>
      <c r="B3" s="106"/>
      <c r="C3" s="106"/>
      <c r="D3" s="106"/>
      <c r="E3" s="107"/>
      <c r="F3" s="108" t="s">
        <v>108</v>
      </c>
      <c r="G3" s="108">
        <v>2020</v>
      </c>
      <c r="H3" s="108">
        <v>2030</v>
      </c>
      <c r="I3" s="108">
        <v>2040</v>
      </c>
      <c r="J3" s="108">
        <v>2050</v>
      </c>
      <c r="K3" s="108" t="s">
        <v>108</v>
      </c>
      <c r="L3" s="108">
        <v>2020</v>
      </c>
      <c r="M3" s="108">
        <v>2030</v>
      </c>
      <c r="N3" s="108">
        <v>2040</v>
      </c>
      <c r="O3" s="108">
        <v>2050</v>
      </c>
      <c r="P3" s="108" t="s">
        <v>108</v>
      </c>
      <c r="Q3" s="108">
        <v>2020</v>
      </c>
      <c r="R3" s="108">
        <v>2030</v>
      </c>
      <c r="S3" s="108">
        <v>2040</v>
      </c>
      <c r="T3" s="108">
        <v>2050</v>
      </c>
      <c r="U3" s="108" t="s">
        <v>108</v>
      </c>
      <c r="V3" s="108">
        <v>2030</v>
      </c>
      <c r="W3" s="108" t="s">
        <v>108</v>
      </c>
      <c r="X3" s="108">
        <v>2020</v>
      </c>
      <c r="Y3" s="108">
        <v>2030</v>
      </c>
      <c r="Z3" s="108">
        <v>2040</v>
      </c>
      <c r="AA3" s="108">
        <v>2050</v>
      </c>
      <c r="AB3" s="108" t="s">
        <v>108</v>
      </c>
      <c r="AC3" s="108">
        <v>2020</v>
      </c>
      <c r="AD3" s="108">
        <v>2030</v>
      </c>
      <c r="AE3" s="108">
        <v>2040</v>
      </c>
      <c r="AF3" s="108">
        <v>2050</v>
      </c>
      <c r="AG3" s="109"/>
      <c r="AH3" s="309"/>
      <c r="AI3" s="108" t="s">
        <v>22</v>
      </c>
      <c r="AJ3" s="108" t="s">
        <v>161</v>
      </c>
      <c r="AK3" s="109"/>
      <c r="AL3" s="109"/>
      <c r="AM3" s="108" t="str">
        <f>B42</f>
        <v>CS</v>
      </c>
      <c r="AN3" s="108" t="str">
        <f>B83</f>
        <v>PU</v>
      </c>
      <c r="AO3" s="106"/>
      <c r="AP3" s="37"/>
      <c r="AQ3" s="37"/>
      <c r="AR3" s="37"/>
    </row>
    <row r="4" spans="1:51" s="192" customFormat="1">
      <c r="A4" s="92" t="s">
        <v>100</v>
      </c>
      <c r="B4" s="92"/>
      <c r="C4" s="92"/>
      <c r="E4" s="92"/>
      <c r="F4" s="92"/>
      <c r="G4" s="92"/>
      <c r="H4" s="92"/>
      <c r="I4" s="92"/>
      <c r="J4" s="92"/>
      <c r="K4" s="283"/>
      <c r="L4" s="283"/>
      <c r="M4" s="283"/>
      <c r="N4" s="283"/>
      <c r="O4" s="283"/>
      <c r="P4" s="283"/>
      <c r="Q4" s="283"/>
      <c r="R4" s="283"/>
      <c r="S4" s="283"/>
      <c r="T4" s="283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310"/>
      <c r="AI4" s="92"/>
      <c r="AJ4" s="92"/>
      <c r="AK4" s="92"/>
      <c r="AL4" s="92"/>
      <c r="AM4" s="92"/>
      <c r="AN4" s="92"/>
      <c r="AO4" s="92"/>
      <c r="AQ4" s="93"/>
      <c r="AR4" s="187"/>
      <c r="AS4" s="93"/>
      <c r="AT4" s="93"/>
      <c r="AU4" s="93"/>
      <c r="AV4" s="93"/>
      <c r="AW4" s="93"/>
      <c r="AX4" s="93"/>
      <c r="AY4" s="93"/>
    </row>
    <row r="5" spans="1:51">
      <c r="A5" s="36" t="s">
        <v>393</v>
      </c>
      <c r="B5" s="36" t="s">
        <v>79</v>
      </c>
      <c r="C5" s="36" t="str">
        <f>Legend!$C$44</f>
        <v>SRVOIL</v>
      </c>
      <c r="D5" s="36"/>
      <c r="E5" s="36" t="str">
        <f>CONCATENATE(Legend!$C$4,Legend!$C$30)</f>
        <v>SRVSH</v>
      </c>
      <c r="F5" s="285">
        <f>'JRC data'!AC8/'JRC data'!$AC$8</f>
        <v>1</v>
      </c>
      <c r="G5" s="285">
        <f>'JRC data'!AD8/'JRC data'!$AC$8</f>
        <v>1</v>
      </c>
      <c r="H5" s="285">
        <f>'JRC data'!AE8/'JRC data'!$AC$8</f>
        <v>1</v>
      </c>
      <c r="I5" s="285">
        <f>'JRC data'!AF8/'JRC data'!$AC$8</f>
        <v>1</v>
      </c>
      <c r="J5" s="285">
        <f>'JRC data'!AG8/'JRC data'!$AC$8</f>
        <v>1</v>
      </c>
      <c r="K5" s="284"/>
      <c r="L5" s="284"/>
      <c r="M5" s="284"/>
      <c r="N5" s="284"/>
      <c r="O5" s="284"/>
      <c r="P5" s="284"/>
      <c r="Q5" s="284"/>
      <c r="R5" s="284"/>
      <c r="S5" s="284"/>
      <c r="T5" s="284"/>
      <c r="U5" s="70">
        <f>'JRC data'!AX8</f>
        <v>20</v>
      </c>
      <c r="V5" s="70"/>
      <c r="W5" s="39">
        <f>'JRC data'!BB8</f>
        <v>32000</v>
      </c>
      <c r="X5" s="39">
        <f>'JRC data'!BC8</f>
        <v>32000</v>
      </c>
      <c r="Y5" s="39">
        <f>'JRC data'!BD8</f>
        <v>32000</v>
      </c>
      <c r="Z5" s="39">
        <f>'JRC data'!BE8</f>
        <v>32000</v>
      </c>
      <c r="AA5" s="39">
        <f>'JRC data'!BF8</f>
        <v>32000</v>
      </c>
      <c r="AB5" s="39">
        <f>W5/'JRC data'!D8</f>
        <v>80</v>
      </c>
      <c r="AC5" s="39">
        <f>X5/'JRC data'!E8</f>
        <v>80</v>
      </c>
      <c r="AD5" s="39">
        <f>Y5/'JRC data'!F8</f>
        <v>80</v>
      </c>
      <c r="AE5" s="39">
        <f>Z5/'JRC data'!G8</f>
        <v>80</v>
      </c>
      <c r="AF5" s="39">
        <f>AA5/'JRC data'!H8</f>
        <v>80</v>
      </c>
      <c r="AG5" s="40">
        <f>'JRC data'!CG8</f>
        <v>1.25</v>
      </c>
      <c r="AH5" s="311">
        <f>'JRC data'!BQ8</f>
        <v>0</v>
      </c>
      <c r="AI5" s="40"/>
      <c r="AJ5" s="40"/>
      <c r="AK5" s="36"/>
      <c r="AL5" s="36"/>
      <c r="AM5" s="272" t="s">
        <v>156</v>
      </c>
      <c r="AN5" s="272" t="s">
        <v>156</v>
      </c>
      <c r="AO5" s="36"/>
    </row>
    <row r="6" spans="1:51">
      <c r="A6" s="36" t="s">
        <v>394</v>
      </c>
      <c r="B6" s="36" t="s">
        <v>75</v>
      </c>
      <c r="C6" s="36" t="str">
        <f>Legend!$C$44</f>
        <v>SRVOIL</v>
      </c>
      <c r="D6" s="36"/>
      <c r="E6" s="36" t="str">
        <f>CONCATENATE(Legend!$C$4,Legend!$C$30,", ",Legend!$C$4,Legend!$C$31,)</f>
        <v>SRVSH, SRVWH</v>
      </c>
      <c r="F6" s="50">
        <f>F5</f>
        <v>1</v>
      </c>
      <c r="G6" s="50">
        <f t="shared" ref="G6:J6" si="0">G5</f>
        <v>1</v>
      </c>
      <c r="H6" s="50">
        <f t="shared" si="0"/>
        <v>1</v>
      </c>
      <c r="I6" s="50">
        <f t="shared" si="0"/>
        <v>1</v>
      </c>
      <c r="J6" s="50">
        <f t="shared" si="0"/>
        <v>1</v>
      </c>
      <c r="K6" s="284"/>
      <c r="L6" s="284"/>
      <c r="M6" s="284"/>
      <c r="N6" s="284"/>
      <c r="O6" s="284"/>
      <c r="P6" s="284">
        <f>F6*0.7</f>
        <v>0.7</v>
      </c>
      <c r="Q6" s="284">
        <f>G6*0.7</f>
        <v>0.7</v>
      </c>
      <c r="R6" s="284">
        <f>H6*0.7</f>
        <v>0.7</v>
      </c>
      <c r="S6" s="284">
        <f>I6*0.7</f>
        <v>0.7</v>
      </c>
      <c r="T6" s="284">
        <f>J6*0.7</f>
        <v>0.7</v>
      </c>
      <c r="U6" s="70">
        <f>U5</f>
        <v>20</v>
      </c>
      <c r="V6" s="70"/>
      <c r="W6" s="39">
        <f t="shared" ref="W6:AF6" si="1">W5*$AK$6</f>
        <v>33600</v>
      </c>
      <c r="X6" s="39">
        <f t="shared" si="1"/>
        <v>33600</v>
      </c>
      <c r="Y6" s="39">
        <f t="shared" si="1"/>
        <v>33600</v>
      </c>
      <c r="Z6" s="39">
        <f t="shared" si="1"/>
        <v>33600</v>
      </c>
      <c r="AA6" s="39">
        <f t="shared" si="1"/>
        <v>33600</v>
      </c>
      <c r="AB6" s="39">
        <f t="shared" si="1"/>
        <v>84</v>
      </c>
      <c r="AC6" s="39">
        <f t="shared" si="1"/>
        <v>84</v>
      </c>
      <c r="AD6" s="39">
        <f t="shared" si="1"/>
        <v>84</v>
      </c>
      <c r="AE6" s="39">
        <f t="shared" si="1"/>
        <v>84</v>
      </c>
      <c r="AF6" s="39">
        <f t="shared" si="1"/>
        <v>84</v>
      </c>
      <c r="AG6" s="40">
        <f>AG5</f>
        <v>1.25</v>
      </c>
      <c r="AH6" s="311">
        <f>AH5</f>
        <v>0</v>
      </c>
      <c r="AI6" s="40"/>
      <c r="AJ6" s="40"/>
      <c r="AK6" s="270">
        <v>1.05</v>
      </c>
      <c r="AL6" s="36"/>
      <c r="AM6" s="272" t="s">
        <v>156</v>
      </c>
      <c r="AN6" s="272" t="s">
        <v>156</v>
      </c>
      <c r="AO6" s="36"/>
    </row>
    <row r="7" spans="1:51">
      <c r="A7" s="36" t="s">
        <v>395</v>
      </c>
      <c r="B7" s="36" t="s">
        <v>80</v>
      </c>
      <c r="C7" s="36" t="str">
        <f>Legend!$C$45</f>
        <v>SRVGAS</v>
      </c>
      <c r="D7" s="36"/>
      <c r="E7" s="36" t="str">
        <f>CONCATENATE(Legend!$C$4,Legend!$C$30)</f>
        <v>SRVSH</v>
      </c>
      <c r="F7" s="285">
        <f>'JRC data'!AC10/'JRC data'!$AC$10</f>
        <v>1</v>
      </c>
      <c r="G7" s="285">
        <f>'JRC data'!AD10/'JRC data'!$AC$10</f>
        <v>1</v>
      </c>
      <c r="H7" s="285">
        <f>'JRC data'!AE10/'JRC data'!$AC$10</f>
        <v>1</v>
      </c>
      <c r="I7" s="285">
        <f>'JRC data'!AF10/'JRC data'!$AC$10</f>
        <v>1</v>
      </c>
      <c r="J7" s="285">
        <f>'JRC data'!AG10/'JRC data'!$AC$10</f>
        <v>1</v>
      </c>
      <c r="K7" s="284"/>
      <c r="L7" s="284"/>
      <c r="M7" s="284"/>
      <c r="N7" s="284"/>
      <c r="O7" s="284"/>
      <c r="P7" s="284"/>
      <c r="Q7" s="284"/>
      <c r="R7" s="284"/>
      <c r="S7" s="284"/>
      <c r="T7" s="284"/>
      <c r="U7" s="70">
        <f>'JRC data'!AX10</f>
        <v>25</v>
      </c>
      <c r="V7" s="70"/>
      <c r="W7" s="39">
        <f>'JRC data'!BB10</f>
        <v>22500</v>
      </c>
      <c r="X7" s="39">
        <f>'JRC data'!BC10</f>
        <v>20000</v>
      </c>
      <c r="Y7" s="39">
        <f>'JRC data'!BD10</f>
        <v>17500</v>
      </c>
      <c r="Z7" s="39">
        <f>'JRC data'!BE10</f>
        <v>17500</v>
      </c>
      <c r="AA7" s="39">
        <f>'JRC data'!BF10</f>
        <v>17500</v>
      </c>
      <c r="AB7" s="39">
        <f>W7/'JRC data'!D10</f>
        <v>58.441558441558442</v>
      </c>
      <c r="AC7" s="39">
        <f>X7/'JRC data'!E10</f>
        <v>51.948051948051948</v>
      </c>
      <c r="AD7" s="39">
        <f>Y7/'JRC data'!F10</f>
        <v>45.454545454545453</v>
      </c>
      <c r="AE7" s="39">
        <f>Z7/'JRC data'!G10</f>
        <v>45.454545454545453</v>
      </c>
      <c r="AF7" s="39">
        <f>AA7/'JRC data'!H10</f>
        <v>45.454545454545453</v>
      </c>
      <c r="AG7" s="40">
        <f>'JRC data'!CG10</f>
        <v>4</v>
      </c>
      <c r="AH7" s="311">
        <f>'JRC data'!BQ10</f>
        <v>2</v>
      </c>
      <c r="AI7" s="40"/>
      <c r="AJ7" s="40"/>
      <c r="AK7" s="36"/>
      <c r="AL7" s="36"/>
      <c r="AM7" s="272" t="s">
        <v>156</v>
      </c>
      <c r="AN7" s="272" t="s">
        <v>156</v>
      </c>
      <c r="AO7" s="36"/>
    </row>
    <row r="8" spans="1:51">
      <c r="A8" s="36" t="s">
        <v>396</v>
      </c>
      <c r="B8" s="36" t="s">
        <v>76</v>
      </c>
      <c r="C8" s="36" t="str">
        <f>Legend!$C$45</f>
        <v>SRVGAS</v>
      </c>
      <c r="D8" s="36"/>
      <c r="E8" s="36" t="str">
        <f>CONCATENATE(Legend!$C$4,Legend!$C$30,", ",Legend!$C$4,Legend!$C$31,)</f>
        <v>SRVSH, SRVWH</v>
      </c>
      <c r="F8" s="50">
        <f>F7</f>
        <v>1</v>
      </c>
      <c r="G8" s="50">
        <f>G7</f>
        <v>1</v>
      </c>
      <c r="H8" s="50">
        <f>H7</f>
        <v>1</v>
      </c>
      <c r="I8" s="50">
        <f>I7</f>
        <v>1</v>
      </c>
      <c r="J8" s="50">
        <f>J7</f>
        <v>1</v>
      </c>
      <c r="K8" s="284"/>
      <c r="L8" s="284"/>
      <c r="M8" s="284"/>
      <c r="N8" s="284"/>
      <c r="O8" s="284"/>
      <c r="P8" s="284">
        <f t="shared" ref="P8:T10" si="2">F8*0.7</f>
        <v>0.7</v>
      </c>
      <c r="Q8" s="284">
        <f t="shared" si="2"/>
        <v>0.7</v>
      </c>
      <c r="R8" s="284">
        <f t="shared" si="2"/>
        <v>0.7</v>
      </c>
      <c r="S8" s="284">
        <f t="shared" si="2"/>
        <v>0.7</v>
      </c>
      <c r="T8" s="284">
        <f t="shared" si="2"/>
        <v>0.7</v>
      </c>
      <c r="U8" s="70">
        <f>U7</f>
        <v>25</v>
      </c>
      <c r="V8" s="70"/>
      <c r="W8" s="39">
        <f>W7*$AK$8</f>
        <v>23625</v>
      </c>
      <c r="X8" s="39">
        <f t="shared" ref="X8:AF8" si="3">X7*$AK$8</f>
        <v>21000</v>
      </c>
      <c r="Y8" s="39">
        <f t="shared" si="3"/>
        <v>18375</v>
      </c>
      <c r="Z8" s="39">
        <f t="shared" si="3"/>
        <v>18375</v>
      </c>
      <c r="AA8" s="39">
        <f t="shared" si="3"/>
        <v>18375</v>
      </c>
      <c r="AB8" s="39">
        <f t="shared" si="3"/>
        <v>61.363636363636367</v>
      </c>
      <c r="AC8" s="39">
        <f t="shared" si="3"/>
        <v>54.545454545454547</v>
      </c>
      <c r="AD8" s="39">
        <f t="shared" si="3"/>
        <v>47.727272727272727</v>
      </c>
      <c r="AE8" s="39">
        <f t="shared" si="3"/>
        <v>47.727272727272727</v>
      </c>
      <c r="AF8" s="39">
        <f t="shared" si="3"/>
        <v>47.727272727272727</v>
      </c>
      <c r="AG8" s="40">
        <f>AG7</f>
        <v>4</v>
      </c>
      <c r="AH8" s="311">
        <f>AH7</f>
        <v>2</v>
      </c>
      <c r="AI8" s="40"/>
      <c r="AJ8" s="40"/>
      <c r="AK8" s="270">
        <v>1.05</v>
      </c>
      <c r="AL8" s="36"/>
      <c r="AM8" s="272" t="s">
        <v>156</v>
      </c>
      <c r="AN8" s="272" t="s">
        <v>156</v>
      </c>
      <c r="AO8" s="36"/>
    </row>
    <row r="9" spans="1:51">
      <c r="A9" s="36" t="s">
        <v>424</v>
      </c>
      <c r="B9" s="36" t="s">
        <v>77</v>
      </c>
      <c r="C9" s="36" t="str">
        <f>Legend!$C$45&amp;", "&amp;Legend!$C$48</f>
        <v>SRVGAS, SRVSOL</v>
      </c>
      <c r="D9" s="36"/>
      <c r="E9" s="36" t="str">
        <f>CONCATENATE(Legend!$C$4,Legend!$C$30,", ",Legend!$C$4,Legend!$C$31,)</f>
        <v>SRVSH, SRVWH</v>
      </c>
      <c r="F9" s="50">
        <f>F7</f>
        <v>1</v>
      </c>
      <c r="G9" s="50">
        <f t="shared" ref="G9:J9" si="4">G7</f>
        <v>1</v>
      </c>
      <c r="H9" s="50">
        <f t="shared" si="4"/>
        <v>1</v>
      </c>
      <c r="I9" s="50">
        <f t="shared" si="4"/>
        <v>1</v>
      </c>
      <c r="J9" s="50">
        <f t="shared" si="4"/>
        <v>1</v>
      </c>
      <c r="K9" s="284"/>
      <c r="L9" s="284"/>
      <c r="M9" s="284"/>
      <c r="N9" s="284"/>
      <c r="O9" s="284"/>
      <c r="P9" s="284">
        <f>F9*0.7</f>
        <v>0.7</v>
      </c>
      <c r="Q9" s="284">
        <f>G9*0.7</f>
        <v>0.7</v>
      </c>
      <c r="R9" s="284">
        <f>H9*0.7</f>
        <v>0.7</v>
      </c>
      <c r="S9" s="284">
        <f>I9*0.7</f>
        <v>0.7</v>
      </c>
      <c r="T9" s="284">
        <f>J9*0.7</f>
        <v>0.7</v>
      </c>
      <c r="U9" s="70">
        <f>MIN('JRC data'!AX10,'JRC data'!AX46)</f>
        <v>25</v>
      </c>
      <c r="V9" s="70"/>
      <c r="W9" s="39">
        <f>'JRC data'!BB46+W7</f>
        <v>112500</v>
      </c>
      <c r="X9" s="39">
        <f>'JRC data'!BC46+X7</f>
        <v>110000</v>
      </c>
      <c r="Y9" s="39">
        <f>'JRC data'!BD46+Y7</f>
        <v>107500</v>
      </c>
      <c r="Z9" s="39">
        <f>'JRC data'!BE46+Z7</f>
        <v>107500</v>
      </c>
      <c r="AA9" s="39">
        <f>'JRC data'!BF46+AA7</f>
        <v>107500</v>
      </c>
      <c r="AB9" s="39">
        <f>W9/('JRC data'!D10+'JRC data'!D46)</f>
        <v>214.28571428571428</v>
      </c>
      <c r="AC9" s="39">
        <f>X9/('JRC data'!E10+'JRC data'!E46)</f>
        <v>209.52380952380952</v>
      </c>
      <c r="AD9" s="39">
        <f>Y9/('JRC data'!F10+'JRC data'!F46)</f>
        <v>204.76190476190476</v>
      </c>
      <c r="AE9" s="39">
        <f>Z9/('JRC data'!G10+'JRC data'!G46)</f>
        <v>204.76190476190476</v>
      </c>
      <c r="AF9" s="39">
        <f>AA9/('JRC data'!H10+'JRC data'!H46)</f>
        <v>204.76190476190476</v>
      </c>
      <c r="AG9" s="40">
        <f>('JRC data'!CG46+'JRC data'!CG10)*0.8</f>
        <v>6.6285714285714281</v>
      </c>
      <c r="AH9" s="311">
        <f>'JRC data'!BQ46</f>
        <v>0</v>
      </c>
      <c r="AI9" s="54">
        <f>('JRC data'!P46/100)/((1-'JRC data'!N46/100)/'JRC data'!AC10+'JRC data'!N46/100)</f>
        <v>0.1221556886227545</v>
      </c>
      <c r="AJ9" s="54"/>
      <c r="AK9" s="54"/>
      <c r="AL9" s="48"/>
      <c r="AM9" s="272" t="s">
        <v>156</v>
      </c>
      <c r="AN9" s="272" t="s">
        <v>156</v>
      </c>
      <c r="AO9" s="36"/>
    </row>
    <row r="10" spans="1:51">
      <c r="A10" s="36" t="s">
        <v>425</v>
      </c>
      <c r="B10" s="36" t="s">
        <v>78</v>
      </c>
      <c r="C10" s="36" t="str">
        <f>Legend!$C$45&amp;", "&amp;Legend!$C$46</f>
        <v>SRVGAS, SRVBIO</v>
      </c>
      <c r="D10" s="36"/>
      <c r="E10" s="36" t="str">
        <f>CONCATENATE(Legend!$C$4,Legend!$C$30,", ",Legend!$C$4,Legend!$C$31,)</f>
        <v>SRVSH, SRVWH</v>
      </c>
      <c r="F10" s="50">
        <f>('JRC data'!AC13*('JRC data'!N13/100))+('JRC data'!AC10*(1-'JRC data'!N13/100))/'JRC data'!$AC$10</f>
        <v>0.86</v>
      </c>
      <c r="G10" s="50">
        <f>('JRC data'!AD13*('JRC data'!O13/100))+('JRC data'!AD10*(1-'JRC data'!O13/100))/'JRC data'!$AC$10</f>
        <v>0.87999999999999989</v>
      </c>
      <c r="H10" s="50">
        <f>('JRC data'!AE13*('JRC data'!P13/100))+('JRC data'!AE10*(1-'JRC data'!P13/100))/'JRC data'!$AC$10</f>
        <v>0.9</v>
      </c>
      <c r="I10" s="50">
        <f>('JRC data'!AF13*('JRC data'!Q13/100))+('JRC data'!AF10*(1-'JRC data'!Q13/100))/'JRC data'!$AC$10</f>
        <v>0.9</v>
      </c>
      <c r="J10" s="50">
        <f>('JRC data'!AG13*('JRC data'!R13/100))+('JRC data'!AG10*(1-'JRC data'!R13/100))/'JRC data'!$AC$10</f>
        <v>0.9</v>
      </c>
      <c r="K10" s="284"/>
      <c r="L10" s="284"/>
      <c r="M10" s="284"/>
      <c r="N10" s="284"/>
      <c r="O10" s="284"/>
      <c r="P10" s="284">
        <f t="shared" si="2"/>
        <v>0.60199999999999998</v>
      </c>
      <c r="Q10" s="284">
        <f t="shared" si="2"/>
        <v>0.61599999999999988</v>
      </c>
      <c r="R10" s="284">
        <f t="shared" si="2"/>
        <v>0.63</v>
      </c>
      <c r="S10" s="284">
        <f t="shared" si="2"/>
        <v>0.63</v>
      </c>
      <c r="T10" s="284">
        <f t="shared" si="2"/>
        <v>0.63</v>
      </c>
      <c r="U10" s="70">
        <f>MIN('JRC data'!AX10,'JRC data'!AX13)</f>
        <v>24</v>
      </c>
      <c r="V10" s="70"/>
      <c r="W10" s="39">
        <f>'JRC data'!BB13+W7+'JRC data'!BG13</f>
        <v>26700</v>
      </c>
      <c r="X10" s="39">
        <f>'JRC data'!BC13+X7+'JRC data'!BH13</f>
        <v>24200</v>
      </c>
      <c r="Y10" s="39">
        <f>'JRC data'!BD13+Y7+'JRC data'!BI13</f>
        <v>22600</v>
      </c>
      <c r="Z10" s="39">
        <f>'JRC data'!BE13+Z7+'JRC data'!BJ13</f>
        <v>22600</v>
      </c>
      <c r="AA10" s="39">
        <f>'JRC data'!BF13+AA7+'JRC data'!BK13</f>
        <v>22600</v>
      </c>
      <c r="AB10" s="39">
        <f>W10/('JRC data'!D10+'JRC data'!D13)</f>
        <v>68.41768097373479</v>
      </c>
      <c r="AC10" s="39">
        <f>X10/('JRC data'!E10+'JRC data'!E13)</f>
        <v>62.011531069827036</v>
      </c>
      <c r="AD10" s="39">
        <f>Y10/('JRC data'!F10+'JRC data'!F13)</f>
        <v>57.911595131326074</v>
      </c>
      <c r="AE10" s="39">
        <f>Z10/('JRC data'!G10+'JRC data'!G13)</f>
        <v>57.911595131326074</v>
      </c>
      <c r="AF10" s="39">
        <f>AA10/('JRC data'!H10+'JRC data'!H13)</f>
        <v>57.911595131326074</v>
      </c>
      <c r="AG10" s="40">
        <f>('JRC data'!CG13+'JRC data'!CG10)*0.8</f>
        <v>3.3142857142857149</v>
      </c>
      <c r="AH10" s="311">
        <f>'JRC data'!BQ13</f>
        <v>0</v>
      </c>
      <c r="AI10" s="40"/>
      <c r="AJ10" s="54">
        <f>(('JRC data'!N13/100)/'JRC data'!AC13)/(((1-'JRC data'!N13/100)/'JRC data'!AC10)+(('JRC data'!N13/100)/'JRC data'!AC13))</f>
        <v>0.51127819548872178</v>
      </c>
      <c r="AK10" s="65"/>
      <c r="AL10" s="272" t="s">
        <v>64</v>
      </c>
      <c r="AM10" s="272" t="s">
        <v>156</v>
      </c>
      <c r="AN10" s="272" t="s">
        <v>156</v>
      </c>
      <c r="AO10" s="36" t="str">
        <f>'JRC data'!BV13</f>
        <v>Add. INV: Chimney and water tank</v>
      </c>
    </row>
    <row r="11" spans="1:51">
      <c r="A11" s="36" t="s">
        <v>397</v>
      </c>
      <c r="B11" s="36" t="s">
        <v>85</v>
      </c>
      <c r="C11" s="36" t="str">
        <f>Legend!$C$43</f>
        <v>SRVLPG</v>
      </c>
      <c r="D11" s="36"/>
      <c r="E11" s="36" t="str">
        <f>CONCATENATE(Legend!$C$4,Legend!$C$30)</f>
        <v>SRVSH</v>
      </c>
      <c r="F11" s="50">
        <f t="shared" ref="F11:J12" si="5">F7</f>
        <v>1</v>
      </c>
      <c r="G11" s="50">
        <f t="shared" si="5"/>
        <v>1</v>
      </c>
      <c r="H11" s="50">
        <f t="shared" si="5"/>
        <v>1</v>
      </c>
      <c r="I11" s="50">
        <f t="shared" si="5"/>
        <v>1</v>
      </c>
      <c r="J11" s="50">
        <f t="shared" si="5"/>
        <v>1</v>
      </c>
      <c r="K11" s="284"/>
      <c r="L11" s="284"/>
      <c r="M11" s="284"/>
      <c r="N11" s="284"/>
      <c r="O11" s="284"/>
      <c r="P11" s="284"/>
      <c r="Q11" s="284"/>
      <c r="R11" s="284"/>
      <c r="S11" s="284"/>
      <c r="T11" s="284"/>
      <c r="U11" s="70">
        <f>U7</f>
        <v>25</v>
      </c>
      <c r="V11" s="70"/>
      <c r="W11" s="39">
        <f>W7</f>
        <v>22500</v>
      </c>
      <c r="X11" s="39">
        <f t="shared" ref="X11:AH12" si="6">X7</f>
        <v>20000</v>
      </c>
      <c r="Y11" s="39">
        <f t="shared" si="6"/>
        <v>17500</v>
      </c>
      <c r="Z11" s="39">
        <f t="shared" si="6"/>
        <v>17500</v>
      </c>
      <c r="AA11" s="39">
        <f t="shared" si="6"/>
        <v>17500</v>
      </c>
      <c r="AB11" s="39">
        <f t="shared" si="6"/>
        <v>58.441558441558442</v>
      </c>
      <c r="AC11" s="39">
        <f t="shared" si="6"/>
        <v>51.948051948051948</v>
      </c>
      <c r="AD11" s="39">
        <f t="shared" si="6"/>
        <v>45.454545454545453</v>
      </c>
      <c r="AE11" s="39">
        <f t="shared" si="6"/>
        <v>45.454545454545453</v>
      </c>
      <c r="AF11" s="39">
        <f t="shared" si="6"/>
        <v>45.454545454545453</v>
      </c>
      <c r="AG11" s="40">
        <f t="shared" si="6"/>
        <v>4</v>
      </c>
      <c r="AH11" s="311">
        <f t="shared" si="6"/>
        <v>2</v>
      </c>
      <c r="AI11" s="39"/>
      <c r="AJ11" s="39"/>
      <c r="AK11" s="65"/>
      <c r="AL11" s="36"/>
      <c r="AM11" s="272" t="s">
        <v>156</v>
      </c>
      <c r="AN11" s="272" t="s">
        <v>156</v>
      </c>
      <c r="AO11" s="36"/>
    </row>
    <row r="12" spans="1:51">
      <c r="A12" s="36" t="s">
        <v>398</v>
      </c>
      <c r="B12" s="36" t="s">
        <v>107</v>
      </c>
      <c r="C12" s="36" t="str">
        <f>Legend!$C$43</f>
        <v>SRVLPG</v>
      </c>
      <c r="D12" s="36"/>
      <c r="E12" s="36" t="str">
        <f>CONCATENATE(Legend!$C$4,Legend!$C$30,", ",Legend!$C$4,Legend!$C$31,)</f>
        <v>SRVSH, SRVWH</v>
      </c>
      <c r="F12" s="50">
        <f t="shared" si="5"/>
        <v>1</v>
      </c>
      <c r="G12" s="50">
        <f t="shared" si="5"/>
        <v>1</v>
      </c>
      <c r="H12" s="50">
        <f t="shared" si="5"/>
        <v>1</v>
      </c>
      <c r="I12" s="50">
        <f t="shared" si="5"/>
        <v>1</v>
      </c>
      <c r="J12" s="50">
        <f t="shared" si="5"/>
        <v>1</v>
      </c>
      <c r="K12" s="284"/>
      <c r="L12" s="284"/>
      <c r="M12" s="284"/>
      <c r="N12" s="284"/>
      <c r="O12" s="284"/>
      <c r="P12" s="284">
        <f>F12*0.7</f>
        <v>0.7</v>
      </c>
      <c r="Q12" s="284">
        <f>G12*0.7</f>
        <v>0.7</v>
      </c>
      <c r="R12" s="284">
        <f>H12*0.7</f>
        <v>0.7</v>
      </c>
      <c r="S12" s="284">
        <f>I12*0.7</f>
        <v>0.7</v>
      </c>
      <c r="T12" s="284">
        <f>J12*0.7</f>
        <v>0.7</v>
      </c>
      <c r="U12" s="70">
        <f>U8</f>
        <v>25</v>
      </c>
      <c r="V12" s="70"/>
      <c r="W12" s="39">
        <f>W8</f>
        <v>23625</v>
      </c>
      <c r="X12" s="39">
        <f t="shared" si="6"/>
        <v>21000</v>
      </c>
      <c r="Y12" s="39">
        <f t="shared" si="6"/>
        <v>18375</v>
      </c>
      <c r="Z12" s="39">
        <f t="shared" si="6"/>
        <v>18375</v>
      </c>
      <c r="AA12" s="39">
        <f t="shared" si="6"/>
        <v>18375</v>
      </c>
      <c r="AB12" s="39">
        <f t="shared" si="6"/>
        <v>61.363636363636367</v>
      </c>
      <c r="AC12" s="39">
        <f t="shared" si="6"/>
        <v>54.545454545454547</v>
      </c>
      <c r="AD12" s="39">
        <f t="shared" si="6"/>
        <v>47.727272727272727</v>
      </c>
      <c r="AE12" s="39">
        <f t="shared" si="6"/>
        <v>47.727272727272727</v>
      </c>
      <c r="AF12" s="39">
        <f t="shared" si="6"/>
        <v>47.727272727272727</v>
      </c>
      <c r="AG12" s="40">
        <f t="shared" si="6"/>
        <v>4</v>
      </c>
      <c r="AH12" s="311">
        <f t="shared" si="6"/>
        <v>2</v>
      </c>
      <c r="AI12" s="39"/>
      <c r="AJ12" s="39"/>
      <c r="AK12" s="65"/>
      <c r="AL12" s="36"/>
      <c r="AM12" s="272" t="s">
        <v>156</v>
      </c>
      <c r="AN12" s="272" t="s">
        <v>156</v>
      </c>
      <c r="AO12" s="36"/>
    </row>
    <row r="13" spans="1:51">
      <c r="A13" s="36" t="s">
        <v>399</v>
      </c>
      <c r="B13" s="36" t="s">
        <v>81</v>
      </c>
      <c r="C13" s="36" t="str">
        <f>Legend!$C$46</f>
        <v>SRVBIO</v>
      </c>
      <c r="D13" s="36"/>
      <c r="E13" s="36" t="str">
        <f>CONCATENATE(Legend!$C$4,Legend!$C$30)</f>
        <v>SRVSH</v>
      </c>
      <c r="F13" s="285">
        <f>'JRC data'!AC12/'JRC data'!$AC$12</f>
        <v>1</v>
      </c>
      <c r="G13" s="285">
        <f>'JRC data'!AD12/'JRC data'!$AC$12</f>
        <v>1.0235294117647058</v>
      </c>
      <c r="H13" s="285">
        <f>'JRC data'!AE12/'JRC data'!$AC$12</f>
        <v>1.0705882352941176</v>
      </c>
      <c r="I13" s="285">
        <f>'JRC data'!AF12/'JRC data'!$AC$12</f>
        <v>1.1176470588235294</v>
      </c>
      <c r="J13" s="285">
        <f>'JRC data'!AG12/'JRC data'!$AC$12</f>
        <v>1.1176470588235294</v>
      </c>
      <c r="K13" s="284"/>
      <c r="L13" s="284"/>
      <c r="M13" s="284"/>
      <c r="N13" s="284"/>
      <c r="O13" s="284"/>
      <c r="P13" s="284"/>
      <c r="Q13" s="284"/>
      <c r="R13" s="284"/>
      <c r="S13" s="284"/>
      <c r="T13" s="284"/>
      <c r="U13" s="70">
        <f>'JRC data'!AX12</f>
        <v>20</v>
      </c>
      <c r="V13" s="70"/>
      <c r="W13" s="39">
        <f>'JRC data'!BB12+'JRC data'!BG12</f>
        <v>108500</v>
      </c>
      <c r="X13" s="39">
        <f>'JRC data'!BC12+'JRC data'!BH12</f>
        <v>108500</v>
      </c>
      <c r="Y13" s="39">
        <f>'JRC data'!BD12+'JRC data'!BI12</f>
        <v>112000</v>
      </c>
      <c r="Z13" s="39">
        <f>'JRC data'!BE12+'JRC data'!BJ12</f>
        <v>112000</v>
      </c>
      <c r="AA13" s="39">
        <f>'JRC data'!BF12+'JRC data'!BK12</f>
        <v>112000</v>
      </c>
      <c r="AB13" s="39">
        <f>W13/'JRC data'!D12</f>
        <v>197.27272727272728</v>
      </c>
      <c r="AC13" s="39">
        <f>X13/'JRC data'!E12</f>
        <v>197.27272727272728</v>
      </c>
      <c r="AD13" s="39">
        <f>Y13/'JRC data'!F12</f>
        <v>203.63636363636363</v>
      </c>
      <c r="AE13" s="39">
        <f>Z13/'JRC data'!G12</f>
        <v>203.63636363636363</v>
      </c>
      <c r="AF13" s="39">
        <f>AA13/'JRC data'!H12</f>
        <v>203.63636363636363</v>
      </c>
      <c r="AG13" s="40">
        <f>'JRC data'!CG12</f>
        <v>5.7272727272727274E-2</v>
      </c>
      <c r="AH13" s="311">
        <f>'JRC data'!BQ12</f>
        <v>0</v>
      </c>
      <c r="AI13" s="40"/>
      <c r="AJ13" s="40"/>
      <c r="AK13" s="36"/>
      <c r="AL13" s="272" t="s">
        <v>64</v>
      </c>
      <c r="AM13" s="272" t="s">
        <v>156</v>
      </c>
      <c r="AN13" s="272" t="s">
        <v>156</v>
      </c>
      <c r="AO13" s="36" t="str">
        <f>'JRC data'!BV12</f>
        <v>Add. INV: Biomass storage</v>
      </c>
    </row>
    <row r="14" spans="1:51">
      <c r="A14" s="41" t="s">
        <v>400</v>
      </c>
      <c r="B14" s="41" t="s">
        <v>65</v>
      </c>
      <c r="C14" s="68" t="str">
        <f>Legend!$C$46</f>
        <v>SRVBIO</v>
      </c>
      <c r="D14" s="68"/>
      <c r="E14" s="41" t="str">
        <f>CONCATENATE(Legend!$C$4,Legend!$C$30,", ",Legend!$C$4,Legend!$C$31,)</f>
        <v>SRVSH, SRVWH</v>
      </c>
      <c r="F14" s="278">
        <f>F13</f>
        <v>1</v>
      </c>
      <c r="G14" s="278">
        <f>G13</f>
        <v>1.0235294117647058</v>
      </c>
      <c r="H14" s="278">
        <f>H13</f>
        <v>1.0705882352941176</v>
      </c>
      <c r="I14" s="278">
        <f>I13</f>
        <v>1.1176470588235294</v>
      </c>
      <c r="J14" s="278">
        <f>J13</f>
        <v>1.1176470588235294</v>
      </c>
      <c r="K14" s="282"/>
      <c r="L14" s="282"/>
      <c r="M14" s="282"/>
      <c r="N14" s="282"/>
      <c r="O14" s="282"/>
      <c r="P14" s="282">
        <f>F14*0.7</f>
        <v>0.7</v>
      </c>
      <c r="Q14" s="282">
        <f>G14*0.7</f>
        <v>0.71647058823529397</v>
      </c>
      <c r="R14" s="282">
        <f>H14*0.7</f>
        <v>0.74941176470588233</v>
      </c>
      <c r="S14" s="282">
        <f>I14*0.7</f>
        <v>0.78235294117647058</v>
      </c>
      <c r="T14" s="282">
        <f>J14*0.7</f>
        <v>0.78235294117647058</v>
      </c>
      <c r="U14" s="71">
        <f>U13</f>
        <v>20</v>
      </c>
      <c r="V14" s="71"/>
      <c r="W14" s="43">
        <f t="shared" ref="W14:AF14" si="7">W13*$AK$14</f>
        <v>119350.00000000001</v>
      </c>
      <c r="X14" s="43">
        <f t="shared" si="7"/>
        <v>119350.00000000001</v>
      </c>
      <c r="Y14" s="43">
        <f t="shared" si="7"/>
        <v>123200.00000000001</v>
      </c>
      <c r="Z14" s="43">
        <f t="shared" si="7"/>
        <v>123200.00000000001</v>
      </c>
      <c r="AA14" s="43">
        <f t="shared" si="7"/>
        <v>123200.00000000001</v>
      </c>
      <c r="AB14" s="43">
        <f t="shared" si="7"/>
        <v>217.00000000000003</v>
      </c>
      <c r="AC14" s="43">
        <f t="shared" si="7"/>
        <v>217.00000000000003</v>
      </c>
      <c r="AD14" s="43">
        <f t="shared" si="7"/>
        <v>224</v>
      </c>
      <c r="AE14" s="43">
        <f t="shared" si="7"/>
        <v>224</v>
      </c>
      <c r="AF14" s="43">
        <f t="shared" si="7"/>
        <v>224</v>
      </c>
      <c r="AG14" s="49">
        <f>AG13</f>
        <v>5.7272727272727274E-2</v>
      </c>
      <c r="AH14" s="312">
        <f>AH13</f>
        <v>0</v>
      </c>
      <c r="AI14" s="49"/>
      <c r="AJ14" s="49"/>
      <c r="AK14" s="271">
        <v>1.1000000000000001</v>
      </c>
      <c r="AL14" s="273" t="s">
        <v>64</v>
      </c>
      <c r="AM14" s="273" t="s">
        <v>156</v>
      </c>
      <c r="AN14" s="273" t="s">
        <v>156</v>
      </c>
      <c r="AO14" s="41"/>
      <c r="AQ14" s="41"/>
      <c r="AR14" s="41"/>
      <c r="AS14" s="41"/>
      <c r="AT14" s="41"/>
      <c r="AU14" s="41"/>
      <c r="AV14" s="41"/>
      <c r="AW14" s="41"/>
      <c r="AX14" s="41"/>
      <c r="AY14" s="41"/>
    </row>
    <row r="15" spans="1:51" s="55" customFormat="1">
      <c r="A15" s="55" t="s">
        <v>101</v>
      </c>
      <c r="C15" s="57"/>
      <c r="D15" s="57"/>
      <c r="F15" s="60"/>
      <c r="G15" s="60"/>
      <c r="H15" s="60"/>
      <c r="I15" s="60"/>
      <c r="J15" s="60"/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56"/>
      <c r="V15" s="56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9"/>
      <c r="AH15" s="280"/>
      <c r="AI15" s="59"/>
      <c r="AJ15" s="59"/>
      <c r="AK15" s="60"/>
      <c r="AM15" s="64"/>
      <c r="AN15" s="64"/>
    </row>
    <row r="16" spans="1:51">
      <c r="A16" s="41" t="s">
        <v>401</v>
      </c>
      <c r="B16" s="41" t="s">
        <v>159</v>
      </c>
      <c r="C16" s="41" t="str">
        <f>Legend!$C$49</f>
        <v>SRVELC</v>
      </c>
      <c r="D16" s="41"/>
      <c r="E16" s="41" t="str">
        <f>CONCATENATE(Legend!$C$4,Legend!$C$30)</f>
        <v>SRVSH</v>
      </c>
      <c r="F16" s="286">
        <f>'JRC data'!AC49/'JRC data'!$AC$49</f>
        <v>1</v>
      </c>
      <c r="G16" s="286">
        <f>'JRC data'!AD49/'JRC data'!$AC$49</f>
        <v>1</v>
      </c>
      <c r="H16" s="286">
        <f>'JRC data'!AE49/'JRC data'!$AC$49</f>
        <v>1</v>
      </c>
      <c r="I16" s="286">
        <f>'JRC data'!AF49/'JRC data'!$AC$49</f>
        <v>1</v>
      </c>
      <c r="J16" s="286">
        <f>'JRC data'!AG49/'JRC data'!$AC$49</f>
        <v>1</v>
      </c>
      <c r="K16" s="282"/>
      <c r="L16" s="282"/>
      <c r="M16" s="282"/>
      <c r="N16" s="282"/>
      <c r="O16" s="282"/>
      <c r="P16" s="282"/>
      <c r="Q16" s="282"/>
      <c r="R16" s="282"/>
      <c r="S16" s="282"/>
      <c r="T16" s="282"/>
      <c r="U16" s="71">
        <f>'JRC data'!AX49</f>
        <v>30</v>
      </c>
      <c r="V16" s="71"/>
      <c r="W16" s="43">
        <f>'JRC data'!BB49</f>
        <v>266000</v>
      </c>
      <c r="X16" s="43">
        <f>'JRC data'!BC49</f>
        <v>266000</v>
      </c>
      <c r="Y16" s="43">
        <f>'JRC data'!BD49</f>
        <v>266000</v>
      </c>
      <c r="Z16" s="43">
        <f>'JRC data'!BE49</f>
        <v>266000</v>
      </c>
      <c r="AA16" s="43">
        <f>'JRC data'!BF49</f>
        <v>266000</v>
      </c>
      <c r="AB16" s="85">
        <f>W16/('JRC data'!D49)</f>
        <v>665</v>
      </c>
      <c r="AC16" s="85">
        <f>X16/('JRC data'!E49)</f>
        <v>665</v>
      </c>
      <c r="AD16" s="85">
        <f>Y16/('JRC data'!F49)</f>
        <v>665</v>
      </c>
      <c r="AE16" s="85">
        <f>Z16/('JRC data'!G49)</f>
        <v>665</v>
      </c>
      <c r="AF16" s="85">
        <f>AA16/('JRC data'!H49)</f>
        <v>665</v>
      </c>
      <c r="AG16" s="52">
        <f>'JRC data'!CG49</f>
        <v>10</v>
      </c>
      <c r="AH16" s="313">
        <f>'JRC data'!BQ49</f>
        <v>0</v>
      </c>
      <c r="AI16" s="44"/>
      <c r="AJ16" s="44"/>
      <c r="AK16" s="45"/>
      <c r="AL16" s="41"/>
      <c r="AM16" s="273" t="s">
        <v>156</v>
      </c>
      <c r="AN16" s="273" t="s">
        <v>156</v>
      </c>
      <c r="AO16" s="41"/>
      <c r="AQ16" s="41"/>
      <c r="AR16" s="41"/>
      <c r="AS16" s="41"/>
      <c r="AT16" s="41"/>
      <c r="AU16" s="41"/>
      <c r="AV16" s="41"/>
      <c r="AW16" s="41"/>
      <c r="AX16" s="41"/>
      <c r="AY16" s="41"/>
    </row>
    <row r="17" spans="1:51" s="55" customFormat="1">
      <c r="A17" s="55" t="s">
        <v>102</v>
      </c>
      <c r="F17" s="59"/>
      <c r="G17" s="59"/>
      <c r="H17" s="59"/>
      <c r="I17" s="59"/>
      <c r="J17" s="59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56"/>
      <c r="V17" s="56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61"/>
      <c r="AH17" s="314"/>
      <c r="AI17" s="61"/>
      <c r="AJ17" s="61"/>
      <c r="AK17" s="62"/>
      <c r="AM17" s="64"/>
      <c r="AN17" s="64"/>
    </row>
    <row r="18" spans="1:51" s="48" customFormat="1">
      <c r="A18" s="36" t="s">
        <v>402</v>
      </c>
      <c r="B18" s="48" t="s">
        <v>66</v>
      </c>
      <c r="C18" s="48" t="str">
        <f>Legend!$C$49</f>
        <v>SRVELC</v>
      </c>
      <c r="D18" s="48" t="str">
        <f>Legend!$C$50</f>
        <v>SRVAHT</v>
      </c>
      <c r="E18" s="48" t="str">
        <f>CONCATENATE(Legend!$C$4,Legend!$C$30)</f>
        <v>SRVSH</v>
      </c>
      <c r="F18" s="287">
        <f>'JRC data'!AH17/'JRC data'!$AH$17</f>
        <v>1</v>
      </c>
      <c r="G18" s="287">
        <f>'JRC data'!AI17/'JRC data'!$AH$17</f>
        <v>1.0666666666666667</v>
      </c>
      <c r="H18" s="287">
        <f>'JRC data'!AJ17/'JRC data'!$AH$17</f>
        <v>1.2333333333333334</v>
      </c>
      <c r="I18" s="287">
        <f>'JRC data'!AK17/'JRC data'!$AH$17</f>
        <v>1.3333333333333333</v>
      </c>
      <c r="J18" s="287">
        <f>'JRC data'!AL17/'JRC data'!$AH$17</f>
        <v>1.3333333333333333</v>
      </c>
      <c r="K18" s="79"/>
      <c r="L18" s="79"/>
      <c r="M18" s="79"/>
      <c r="N18" s="79"/>
      <c r="O18" s="79"/>
      <c r="P18" s="79"/>
      <c r="Q18" s="79"/>
      <c r="R18" s="79"/>
      <c r="S18" s="79"/>
      <c r="T18" s="79"/>
      <c r="U18" s="38">
        <f>'JRC data'!AX17</f>
        <v>20</v>
      </c>
      <c r="V18" s="38"/>
      <c r="W18" s="39">
        <f>'JRC data'!BB17</f>
        <v>27140.2</v>
      </c>
      <c r="X18" s="39">
        <f>'JRC data'!BC17</f>
        <v>25783.19</v>
      </c>
      <c r="Y18" s="39">
        <f>'JRC data'!BD17</f>
        <v>23340.571999999996</v>
      </c>
      <c r="Z18" s="39">
        <f>'JRC data'!BE17</f>
        <v>22254.963999999996</v>
      </c>
      <c r="AA18" s="39">
        <f>'JRC data'!BF17</f>
        <v>22254.963999999996</v>
      </c>
      <c r="AB18" s="39">
        <f>W18/('JRC data'!D17)</f>
        <v>426.06279434850865</v>
      </c>
      <c r="AC18" s="39">
        <f>X18/('JRC data'!E17)</f>
        <v>404.75965463108315</v>
      </c>
      <c r="AD18" s="39">
        <f>Y18/('JRC data'!F17)</f>
        <v>366.41400313971735</v>
      </c>
      <c r="AE18" s="39">
        <f>Z18/('JRC data'!G17)</f>
        <v>349.37149136577699</v>
      </c>
      <c r="AF18" s="39">
        <f>AA18/('JRC data'!H17)</f>
        <v>349.37149136577699</v>
      </c>
      <c r="AG18" s="46">
        <f>('JRC data'!CG17)</f>
        <v>10.204081632653061</v>
      </c>
      <c r="AH18" s="315">
        <f>'JRC data'!BQ17</f>
        <v>0</v>
      </c>
      <c r="AI18" s="46"/>
      <c r="AJ18" s="46"/>
      <c r="AK18" s="66"/>
      <c r="AM18" s="272" t="s">
        <v>156</v>
      </c>
      <c r="AN18" s="272" t="s">
        <v>156</v>
      </c>
      <c r="AO18" s="36"/>
      <c r="AP18" s="47"/>
    </row>
    <row r="19" spans="1:51" s="48" customFormat="1">
      <c r="A19" s="36" t="s">
        <v>403</v>
      </c>
      <c r="B19" s="48" t="s">
        <v>86</v>
      </c>
      <c r="C19" s="48" t="str">
        <f>Legend!$C$49</f>
        <v>SRVELC</v>
      </c>
      <c r="D19" s="48" t="str">
        <f>Legend!$C$50</f>
        <v>SRVAHT</v>
      </c>
      <c r="E19" s="36" t="str">
        <f>CONCATENATE(Legend!$C$4,Legend!$C$30,", ",Legend!$C$4,Legend!$C$32,)</f>
        <v>SRVSH, SRVSC</v>
      </c>
      <c r="F19" s="79">
        <f>F18</f>
        <v>1</v>
      </c>
      <c r="G19" s="79">
        <f>G18</f>
        <v>1.0666666666666667</v>
      </c>
      <c r="H19" s="79">
        <f>H18</f>
        <v>1.2333333333333334</v>
      </c>
      <c r="I19" s="79">
        <f>I18</f>
        <v>1.3333333333333333</v>
      </c>
      <c r="J19" s="79">
        <f>J18</f>
        <v>1.3333333333333333</v>
      </c>
      <c r="K19" s="79">
        <f>'JRC data'!AM17/'JRC data'!$AM$17</f>
        <v>1</v>
      </c>
      <c r="L19" s="79">
        <f>'JRC data'!AN17/'JRC data'!$AM$17</f>
        <v>1</v>
      </c>
      <c r="M19" s="79">
        <f>'JRC data'!AO17/'JRC data'!$AM$17</f>
        <v>1</v>
      </c>
      <c r="N19" s="79">
        <f>'JRC data'!AP17/'JRC data'!$AM$17</f>
        <v>1</v>
      </c>
      <c r="O19" s="79">
        <f>'JRC data'!AQ17/'JRC data'!$AM$17</f>
        <v>1</v>
      </c>
      <c r="P19" s="79"/>
      <c r="Q19" s="79"/>
      <c r="R19" s="79"/>
      <c r="S19" s="79"/>
      <c r="T19" s="79"/>
      <c r="U19" s="38">
        <f>U18</f>
        <v>20</v>
      </c>
      <c r="V19" s="38"/>
      <c r="W19" s="39">
        <f t="shared" ref="W19:AF19" si="8">W18*$AK19</f>
        <v>28497.210000000003</v>
      </c>
      <c r="X19" s="39">
        <f t="shared" si="8"/>
        <v>27072.3495</v>
      </c>
      <c r="Y19" s="39">
        <f t="shared" si="8"/>
        <v>24507.600599999998</v>
      </c>
      <c r="Z19" s="39">
        <f t="shared" si="8"/>
        <v>23367.712199999998</v>
      </c>
      <c r="AA19" s="39">
        <f t="shared" si="8"/>
        <v>23367.712199999998</v>
      </c>
      <c r="AB19" s="39">
        <f t="shared" si="8"/>
        <v>447.36593406593408</v>
      </c>
      <c r="AC19" s="39">
        <f t="shared" si="8"/>
        <v>424.99763736263731</v>
      </c>
      <c r="AD19" s="39">
        <f t="shared" si="8"/>
        <v>384.73470329670323</v>
      </c>
      <c r="AE19" s="39">
        <f t="shared" si="8"/>
        <v>366.84006593406588</v>
      </c>
      <c r="AF19" s="39">
        <f t="shared" si="8"/>
        <v>366.84006593406588</v>
      </c>
      <c r="AG19" s="40">
        <f>AG18</f>
        <v>10.204081632653061</v>
      </c>
      <c r="AH19" s="311">
        <f>AH18</f>
        <v>0</v>
      </c>
      <c r="AI19" s="40"/>
      <c r="AJ19" s="40"/>
      <c r="AK19" s="270">
        <v>1.05</v>
      </c>
      <c r="AM19" s="272" t="s">
        <v>156</v>
      </c>
      <c r="AN19" s="272" t="s">
        <v>156</v>
      </c>
      <c r="AO19" s="36"/>
      <c r="AP19" s="47"/>
    </row>
    <row r="20" spans="1:51">
      <c r="A20" s="36" t="s">
        <v>404</v>
      </c>
      <c r="B20" s="48" t="s">
        <v>87</v>
      </c>
      <c r="C20" s="48" t="str">
        <f>Legend!$C$49</f>
        <v>SRVELC</v>
      </c>
      <c r="D20" s="48" t="str">
        <f>Legend!$C$50</f>
        <v>SRVAHT</v>
      </c>
      <c r="E20" s="48" t="str">
        <f>CONCATENATE(Legend!$C$4,Legend!$C$30)</f>
        <v>SRVSH</v>
      </c>
      <c r="F20" s="79">
        <f>'JRC data'!AC19/'JRC data'!$AH$17</f>
        <v>1</v>
      </c>
      <c r="G20" s="79">
        <f>'JRC data'!AD19/'JRC data'!$AH$17</f>
        <v>1.0999999999999999</v>
      </c>
      <c r="H20" s="79">
        <f>'JRC data'!AE19/'JRC data'!$AH$17</f>
        <v>1.2333333333333334</v>
      </c>
      <c r="I20" s="79">
        <f>'JRC data'!AF19/'JRC data'!$AH$17</f>
        <v>1.3333333333333333</v>
      </c>
      <c r="J20" s="79">
        <f>'JRC data'!AG19/'JRC data'!$AH$17</f>
        <v>1.3333333333333333</v>
      </c>
      <c r="K20" s="79"/>
      <c r="L20" s="79"/>
      <c r="M20" s="79"/>
      <c r="N20" s="79"/>
      <c r="O20" s="79"/>
      <c r="P20" s="79"/>
      <c r="Q20" s="79"/>
      <c r="R20" s="79"/>
      <c r="S20" s="79"/>
      <c r="T20" s="79"/>
      <c r="U20" s="38">
        <f>'JRC data'!AX19</f>
        <v>20</v>
      </c>
      <c r="V20" s="38"/>
      <c r="W20" s="39">
        <f>'JRC data'!BB19</f>
        <v>320000</v>
      </c>
      <c r="X20" s="39">
        <f>'JRC data'!BC19</f>
        <v>320000</v>
      </c>
      <c r="Y20" s="39">
        <f>'JRC data'!BD19</f>
        <v>280000</v>
      </c>
      <c r="Z20" s="39">
        <f>'JRC data'!BE19</f>
        <v>280000</v>
      </c>
      <c r="AA20" s="39">
        <f>'JRC data'!BF19</f>
        <v>280000</v>
      </c>
      <c r="AB20" s="39">
        <f>W20/'JRC data'!D19</f>
        <v>800</v>
      </c>
      <c r="AC20" s="39">
        <f>X20/'JRC data'!E19</f>
        <v>800</v>
      </c>
      <c r="AD20" s="39">
        <f>Y20/'JRC data'!F19</f>
        <v>700</v>
      </c>
      <c r="AE20" s="39">
        <f>Z20/'JRC data'!G19</f>
        <v>700</v>
      </c>
      <c r="AF20" s="39">
        <f>AA20/'JRC data'!H19</f>
        <v>700</v>
      </c>
      <c r="AG20" s="40">
        <f>'JRC data'!CG19</f>
        <v>1.125</v>
      </c>
      <c r="AH20" s="311">
        <f>'JRC data'!BQ19</f>
        <v>0</v>
      </c>
      <c r="AI20" s="40"/>
      <c r="AJ20" s="40"/>
      <c r="AK20" s="54"/>
      <c r="AL20" s="36"/>
      <c r="AM20" s="272" t="s">
        <v>156</v>
      </c>
      <c r="AN20" s="272" t="s">
        <v>156</v>
      </c>
      <c r="AO20" s="36"/>
    </row>
    <row r="21" spans="1:51">
      <c r="A21" s="36" t="s">
        <v>405</v>
      </c>
      <c r="B21" s="48" t="s">
        <v>67</v>
      </c>
      <c r="C21" s="36" t="str">
        <f>Legend!$C$49</f>
        <v>SRVELC</v>
      </c>
      <c r="D21" s="36" t="str">
        <f>Legend!$C$50</f>
        <v>SRVAHT</v>
      </c>
      <c r="E21" s="36" t="str">
        <f>CONCATENATE(Legend!$C$4,Legend!$C$30,", ",Legend!$C$4,Legend!$C$31,)</f>
        <v>SRVSH, SRVWH</v>
      </c>
      <c r="F21" s="79">
        <f>F20</f>
        <v>1</v>
      </c>
      <c r="G21" s="79">
        <f>G20</f>
        <v>1.0999999999999999</v>
      </c>
      <c r="H21" s="79">
        <f>H20</f>
        <v>1.2333333333333334</v>
      </c>
      <c r="I21" s="79">
        <f>I20</f>
        <v>1.3333333333333333</v>
      </c>
      <c r="J21" s="79">
        <f>J20</f>
        <v>1.3333333333333333</v>
      </c>
      <c r="K21" s="79"/>
      <c r="L21" s="79"/>
      <c r="M21" s="79"/>
      <c r="N21" s="79"/>
      <c r="O21" s="79"/>
      <c r="P21" s="284">
        <f t="shared" ref="P21:T21" si="9">F21*0.7</f>
        <v>0.7</v>
      </c>
      <c r="Q21" s="284">
        <f t="shared" si="9"/>
        <v>0.76999999999999991</v>
      </c>
      <c r="R21" s="284">
        <f t="shared" si="9"/>
        <v>0.86333333333333329</v>
      </c>
      <c r="S21" s="284">
        <f t="shared" si="9"/>
        <v>0.93333333333333324</v>
      </c>
      <c r="T21" s="284">
        <f t="shared" si="9"/>
        <v>0.93333333333333324</v>
      </c>
      <c r="U21" s="38">
        <f>U20</f>
        <v>20</v>
      </c>
      <c r="V21" s="38"/>
      <c r="W21" s="39">
        <f>W20+'JRC data'!$BB$50*'JRC data'!$D$19/'JRC data'!$D$18</f>
        <v>320000</v>
      </c>
      <c r="X21" s="39">
        <f>X20+'JRC data'!$BB$50*'JRC data'!$D$19/'JRC data'!$D$18</f>
        <v>320000</v>
      </c>
      <c r="Y21" s="39">
        <f>Y20+'JRC data'!$BB$50*'JRC data'!$D$19/'JRC data'!$D$18</f>
        <v>280000</v>
      </c>
      <c r="Z21" s="39">
        <f>Z20+'JRC data'!$BB$50*'JRC data'!$D$19/'JRC data'!$D$18</f>
        <v>280000</v>
      </c>
      <c r="AA21" s="39">
        <f>AA20+'JRC data'!$BB$50*'JRC data'!$D$19/'JRC data'!$D$18</f>
        <v>280000</v>
      </c>
      <c r="AB21" s="39">
        <f>W21/'JRC data'!D19</f>
        <v>800</v>
      </c>
      <c r="AC21" s="39">
        <f>X21/'JRC data'!E19</f>
        <v>800</v>
      </c>
      <c r="AD21" s="39">
        <f>Y21/'JRC data'!F19</f>
        <v>700</v>
      </c>
      <c r="AE21" s="39">
        <f>Z21/'JRC data'!G19</f>
        <v>700</v>
      </c>
      <c r="AF21" s="39">
        <f>AA21/'JRC data'!H19</f>
        <v>700</v>
      </c>
      <c r="AG21" s="40">
        <f>AG20</f>
        <v>1.125</v>
      </c>
      <c r="AH21" s="311">
        <f>AH20</f>
        <v>0</v>
      </c>
      <c r="AI21" s="40"/>
      <c r="AJ21" s="40"/>
      <c r="AK21" s="50"/>
      <c r="AL21" s="36"/>
      <c r="AM21" s="272" t="s">
        <v>156</v>
      </c>
      <c r="AN21" s="272" t="s">
        <v>156</v>
      </c>
      <c r="AO21" s="36"/>
    </row>
    <row r="22" spans="1:51">
      <c r="A22" s="36" t="s">
        <v>488</v>
      </c>
      <c r="B22" s="48" t="s">
        <v>99</v>
      </c>
      <c r="C22" s="36" t="str">
        <f>Legend!$C$49&amp;", "&amp;Legend!$C$48</f>
        <v>SRVELC, SRVSOL</v>
      </c>
      <c r="D22" s="36" t="str">
        <f>Legend!$C$50</f>
        <v>SRVAHT</v>
      </c>
      <c r="E22" s="36" t="str">
        <f>CONCATENATE(Legend!$C$4,Legend!$C$30,", ",Legend!$C$4,Legend!$C$31,)</f>
        <v>SRVSH, SRVWH</v>
      </c>
      <c r="F22" s="281">
        <f>(1*('JRC data'!N46/100))+('JRC data'!AC19*(1-'JRC data'!N46/100))/'JRC data'!$AH$17</f>
        <v>1</v>
      </c>
      <c r="G22" s="281">
        <f>(1*('JRC data'!O46/100))+('JRC data'!AD19*(1-'JRC data'!O46/100))/'JRC data'!$AH$17</f>
        <v>1.0899999999999999</v>
      </c>
      <c r="H22" s="281">
        <f>(1*('JRC data'!P46/100))+('JRC data'!AE19*(1-'JRC data'!P46/100))/'JRC data'!$AH$17</f>
        <v>1.2053333333333334</v>
      </c>
      <c r="I22" s="281">
        <f>(1*('JRC data'!Q46/100))+('JRC data'!AF19*(1-'JRC data'!Q46/100))/'JRC data'!$AH$17</f>
        <v>1.2933333333333334</v>
      </c>
      <c r="J22" s="281">
        <f>(1*('JRC data'!R46/100))+('JRC data'!AG19*(1-'JRC data'!R46/100))/'JRC data'!$AH$17</f>
        <v>1.2933333333333334</v>
      </c>
      <c r="K22" s="281"/>
      <c r="L22" s="281"/>
      <c r="M22" s="281"/>
      <c r="N22" s="281"/>
      <c r="O22" s="281"/>
      <c r="P22" s="284">
        <f>(1*('JRC data'!X46/100))+('JRC data'!AC19*(1-'JRC data'!X46/100))*0.7</f>
        <v>1.3849999999999998</v>
      </c>
      <c r="Q22" s="284">
        <f>(1*('JRC data'!Y46/100))+('JRC data'!AD19*(1-'JRC data'!Y46/100))*0.7</f>
        <v>1.4584999999999999</v>
      </c>
      <c r="R22" s="284">
        <f>(1*('JRC data'!Z46/100))+('JRC data'!AE19*(1-'JRC data'!Z46/100))*0.7</f>
        <v>1.4770000000000001</v>
      </c>
      <c r="S22" s="284">
        <f>(1*('JRC data'!AA46/100))+('JRC data'!AF19*(1-'JRC data'!AA46/100))*0.7</f>
        <v>1.54</v>
      </c>
      <c r="T22" s="284">
        <f>(1*('JRC data'!AB46/100))+('JRC data'!AG19*(1-'JRC data'!AB46/100))*0.7</f>
        <v>1.54</v>
      </c>
      <c r="U22" s="72">
        <f>MIN('JRC data'!AX19,'JRC data'!AX46)</f>
        <v>20</v>
      </c>
      <c r="V22" s="72"/>
      <c r="W22" s="39">
        <f>'JRC data'!BB19+'JRC data'!BB46</f>
        <v>410000</v>
      </c>
      <c r="X22" s="39">
        <f>'JRC data'!BC19+'JRC data'!BC46</f>
        <v>410000</v>
      </c>
      <c r="Y22" s="39">
        <f>'JRC data'!BD19+'JRC data'!BD46</f>
        <v>370000</v>
      </c>
      <c r="Z22" s="39">
        <f>'JRC data'!BE19+'JRC data'!BE46</f>
        <v>370000</v>
      </c>
      <c r="AA22" s="39">
        <f>'JRC data'!BF19+'JRC data'!BF46</f>
        <v>370000</v>
      </c>
      <c r="AB22" s="39">
        <f>W22/('JRC data'!D19+'JRC data'!D46)</f>
        <v>759.25925925925924</v>
      </c>
      <c r="AC22" s="39">
        <f>X22/('JRC data'!E19+'JRC data'!E46)</f>
        <v>759.25925925925924</v>
      </c>
      <c r="AD22" s="39">
        <f>Y22/('JRC data'!F19+'JRC data'!F46)</f>
        <v>685.18518518518522</v>
      </c>
      <c r="AE22" s="39">
        <f>Z22/('JRC data'!G19+'JRC data'!G46)</f>
        <v>685.18518518518522</v>
      </c>
      <c r="AF22" s="39">
        <f>AA22/('JRC data'!H19+'JRC data'!H46)</f>
        <v>685.18518518518522</v>
      </c>
      <c r="AG22" s="40">
        <f>('JRC data'!CG19+'JRC data'!CG46)*0.8</f>
        <v>4.3285714285714283</v>
      </c>
      <c r="AH22" s="311">
        <f>('JRC data'!BQ19+'JRC data'!BQ46)*0.8</f>
        <v>0</v>
      </c>
      <c r="AI22" s="277">
        <f>('JRC data'!R46/100)/((1-'JRC data'!R46/100)/'JRC data'!AG19+'JRC data'!R46/100)</f>
        <v>0.35294117647058826</v>
      </c>
      <c r="AJ22" s="277"/>
      <c r="AK22" s="277"/>
      <c r="AL22" s="36"/>
      <c r="AM22" s="272" t="s">
        <v>156</v>
      </c>
      <c r="AN22" s="272" t="s">
        <v>156</v>
      </c>
      <c r="AO22" s="36"/>
    </row>
    <row r="23" spans="1:51">
      <c r="A23" s="36" t="s">
        <v>406</v>
      </c>
      <c r="B23" s="48" t="s">
        <v>88</v>
      </c>
      <c r="C23" s="48" t="str">
        <f>Legend!$C$49</f>
        <v>SRVELC</v>
      </c>
      <c r="D23" s="48" t="str">
        <f>Legend!$C$50</f>
        <v>SRVAHT</v>
      </c>
      <c r="E23" s="36" t="str">
        <f>CONCATENATE(Legend!$C$4,Legend!$C$30)</f>
        <v>SRVSH</v>
      </c>
      <c r="F23" s="79">
        <f>'JRC data'!AC21/'JRC data'!$AH$17</f>
        <v>1.0999999999999999</v>
      </c>
      <c r="G23" s="79">
        <f>'JRC data'!AD21/'JRC data'!$AH$17</f>
        <v>1.1666666666666667</v>
      </c>
      <c r="H23" s="79">
        <f>'JRC data'!AE21/'JRC data'!$AH$17</f>
        <v>1.3333333333333333</v>
      </c>
      <c r="I23" s="79">
        <f>'JRC data'!AF21/'JRC data'!$AH$17</f>
        <v>1.5</v>
      </c>
      <c r="J23" s="79">
        <f>'JRC data'!AG21/'JRC data'!$AH$17</f>
        <v>1.5</v>
      </c>
      <c r="K23" s="79"/>
      <c r="L23" s="79"/>
      <c r="M23" s="79"/>
      <c r="N23" s="79"/>
      <c r="O23" s="79"/>
      <c r="P23" s="79"/>
      <c r="Q23" s="79"/>
      <c r="R23" s="79"/>
      <c r="S23" s="79"/>
      <c r="T23" s="79"/>
      <c r="U23" s="38">
        <f>'JRC data'!AX21</f>
        <v>20</v>
      </c>
      <c r="V23" s="38"/>
      <c r="W23" s="39">
        <f>'JRC data'!BB21+'JRC data'!BG21</f>
        <v>360540</v>
      </c>
      <c r="X23" s="39">
        <f>'JRC data'!BC21+'JRC data'!BH21</f>
        <v>360540</v>
      </c>
      <c r="Y23" s="39">
        <f>'JRC data'!BD21+'JRC data'!BI21</f>
        <v>320540</v>
      </c>
      <c r="Z23" s="39">
        <f>'JRC data'!BE21+'JRC data'!BJ21</f>
        <v>280540</v>
      </c>
      <c r="AA23" s="39">
        <f>'JRC data'!BF21+'JRC data'!BK21</f>
        <v>280540</v>
      </c>
      <c r="AB23" s="39">
        <f>W23/'JRC data'!D21</f>
        <v>901.35</v>
      </c>
      <c r="AC23" s="39">
        <f>X23/'JRC data'!E21</f>
        <v>901.35</v>
      </c>
      <c r="AD23" s="39">
        <f>Y23/'JRC data'!F21</f>
        <v>801.35</v>
      </c>
      <c r="AE23" s="39">
        <f>Z23/'JRC data'!G21</f>
        <v>701.35</v>
      </c>
      <c r="AF23" s="39">
        <f>AA23/'JRC data'!H21</f>
        <v>701.35</v>
      </c>
      <c r="AG23" s="40">
        <f>'JRC data'!CG21</f>
        <v>1.5</v>
      </c>
      <c r="AH23" s="311">
        <f>'JRC data'!BQ21</f>
        <v>0</v>
      </c>
      <c r="AI23" s="40"/>
      <c r="AJ23" s="40"/>
      <c r="AK23" s="54"/>
      <c r="AL23" s="272" t="s">
        <v>64</v>
      </c>
      <c r="AM23" s="272" t="s">
        <v>156</v>
      </c>
      <c r="AN23" s="272" t="s">
        <v>156</v>
      </c>
      <c r="AO23" s="36" t="s">
        <v>234</v>
      </c>
    </row>
    <row r="24" spans="1:51" s="48" customFormat="1">
      <c r="A24" s="36" t="s">
        <v>407</v>
      </c>
      <c r="B24" s="48" t="s">
        <v>111</v>
      </c>
      <c r="C24" s="48" t="str">
        <f>Legend!$C$49</f>
        <v>SRVELC</v>
      </c>
      <c r="D24" s="48" t="str">
        <f>Legend!$C$50</f>
        <v>SRVAHT</v>
      </c>
      <c r="E24" s="36" t="str">
        <f>CONCATENATE(Legend!$C$4,Legend!$C$30,", ",Legend!$C$4,Legend!$C$32,)</f>
        <v>SRVSH, SRVSC</v>
      </c>
      <c r="F24" s="79">
        <f>F23</f>
        <v>1.0999999999999999</v>
      </c>
      <c r="G24" s="79">
        <f>G23</f>
        <v>1.1666666666666667</v>
      </c>
      <c r="H24" s="79">
        <f>H23</f>
        <v>1.3333333333333333</v>
      </c>
      <c r="I24" s="79">
        <f>I23</f>
        <v>1.5</v>
      </c>
      <c r="J24" s="79">
        <f>J23</f>
        <v>1.5</v>
      </c>
      <c r="K24" s="79">
        <f>F24</f>
        <v>1.0999999999999999</v>
      </c>
      <c r="L24" s="79">
        <f t="shared" ref="L24:O24" si="10">G24</f>
        <v>1.1666666666666667</v>
      </c>
      <c r="M24" s="79">
        <f t="shared" si="10"/>
        <v>1.3333333333333333</v>
      </c>
      <c r="N24" s="79">
        <f t="shared" si="10"/>
        <v>1.5</v>
      </c>
      <c r="O24" s="79">
        <f t="shared" si="10"/>
        <v>1.5</v>
      </c>
      <c r="P24" s="79"/>
      <c r="Q24" s="79"/>
      <c r="R24" s="79"/>
      <c r="S24" s="79"/>
      <c r="T24" s="79"/>
      <c r="U24" s="38">
        <f>U23</f>
        <v>20</v>
      </c>
      <c r="V24" s="38"/>
      <c r="W24" s="39">
        <f>W23+'JRC data'!$BB$50*'JRC data'!$D$21/'JRC data'!$D$20</f>
        <v>360540</v>
      </c>
      <c r="X24" s="39">
        <f>X23+'JRC data'!$BB$50*'JRC data'!$D$21/'JRC data'!$D$20</f>
        <v>360540</v>
      </c>
      <c r="Y24" s="39">
        <f>Y23+'JRC data'!$BB$50*'JRC data'!$D$21/'JRC data'!$D$20</f>
        <v>320540</v>
      </c>
      <c r="Z24" s="39">
        <f>Z23+'JRC data'!$BB$50*'JRC data'!$D$21/'JRC data'!$D$20</f>
        <v>280540</v>
      </c>
      <c r="AA24" s="39">
        <f>AA23+'JRC data'!$BB$50*'JRC data'!$D$21/'JRC data'!$D$20</f>
        <v>280540</v>
      </c>
      <c r="AB24" s="39">
        <f>W24/'JRC data'!D21</f>
        <v>901.35</v>
      </c>
      <c r="AC24" s="39">
        <f>X24/'JRC data'!E21</f>
        <v>901.35</v>
      </c>
      <c r="AD24" s="39">
        <f>Y24/'JRC data'!F21</f>
        <v>801.35</v>
      </c>
      <c r="AE24" s="39">
        <f>Z24/'JRC data'!G21</f>
        <v>701.35</v>
      </c>
      <c r="AF24" s="39">
        <f>AA24/'JRC data'!H21</f>
        <v>701.35</v>
      </c>
      <c r="AG24" s="40">
        <f>AG23</f>
        <v>1.5</v>
      </c>
      <c r="AH24" s="315">
        <f>AH23</f>
        <v>0</v>
      </c>
      <c r="AI24" s="46"/>
      <c r="AJ24" s="46"/>
      <c r="AK24" s="67"/>
      <c r="AL24" s="272" t="s">
        <v>64</v>
      </c>
      <c r="AM24" s="272" t="s">
        <v>156</v>
      </c>
      <c r="AN24" s="272" t="s">
        <v>156</v>
      </c>
      <c r="AO24" s="36" t="s">
        <v>234</v>
      </c>
    </row>
    <row r="25" spans="1:51" s="48" customFormat="1">
      <c r="A25" s="36" t="s">
        <v>408</v>
      </c>
      <c r="B25" s="48" t="s">
        <v>188</v>
      </c>
      <c r="C25" s="48" t="str">
        <f>Legend!$C$49</f>
        <v>SRVELC</v>
      </c>
      <c r="D25" s="48" t="str">
        <f>Legend!$C$50</f>
        <v>SRVAHT</v>
      </c>
      <c r="E25" s="36" t="str">
        <f>CONCATENATE(Legend!$C$4,Legend!$C$30,", ",Legend!$C$4,Legend!$C$32,)</f>
        <v>SRVSH, SRVSC</v>
      </c>
      <c r="F25" s="79">
        <f>'JRC data'!AC25/'JRC data'!$AH$17</f>
        <v>1</v>
      </c>
      <c r="G25" s="79">
        <f>'JRC data'!AD25/'JRC data'!$AH$17</f>
        <v>1.0333333333333334</v>
      </c>
      <c r="H25" s="79">
        <f>'JRC data'!AE25/'JRC data'!$AH$17</f>
        <v>1.1333333333333333</v>
      </c>
      <c r="I25" s="79">
        <f>'JRC data'!AF25/'JRC data'!$AH$17</f>
        <v>1.1666666666666667</v>
      </c>
      <c r="J25" s="79">
        <f>'JRC data'!AG25/'JRC data'!$AH$17</f>
        <v>1.1666666666666667</v>
      </c>
      <c r="K25" s="79">
        <f>F25</f>
        <v>1</v>
      </c>
      <c r="L25" s="79">
        <f t="shared" ref="L25" si="11">G25</f>
        <v>1.0333333333333334</v>
      </c>
      <c r="M25" s="79">
        <f t="shared" ref="M25" si="12">H25</f>
        <v>1.1333333333333333</v>
      </c>
      <c r="N25" s="79">
        <f t="shared" ref="N25" si="13">I25</f>
        <v>1.1666666666666667</v>
      </c>
      <c r="O25" s="79">
        <f t="shared" ref="O25" si="14">J25</f>
        <v>1.1666666666666667</v>
      </c>
      <c r="P25" s="79"/>
      <c r="Q25" s="79"/>
      <c r="R25" s="79"/>
      <c r="S25" s="79"/>
      <c r="T25" s="79"/>
      <c r="U25" s="38">
        <f>'JRC data'!AW25</f>
        <v>20</v>
      </c>
      <c r="V25" s="38"/>
      <c r="W25" s="39">
        <f>'JRC data'!BB25</f>
        <v>85600</v>
      </c>
      <c r="X25" s="39">
        <f>'JRC data'!BC25</f>
        <v>85600</v>
      </c>
      <c r="Y25" s="39">
        <f>'JRC data'!BD25</f>
        <v>74900</v>
      </c>
      <c r="Z25" s="39">
        <f>'JRC data'!BE25</f>
        <v>74900</v>
      </c>
      <c r="AA25" s="39">
        <f>'JRC data'!BF25</f>
        <v>74900</v>
      </c>
      <c r="AB25" s="39">
        <f>W25/'JRC data'!D25</f>
        <v>800</v>
      </c>
      <c r="AC25" s="39">
        <f>X25/'JRC data'!E25</f>
        <v>800</v>
      </c>
      <c r="AD25" s="39">
        <f>Y25/'JRC data'!F25</f>
        <v>700</v>
      </c>
      <c r="AE25" s="39">
        <f>Z25/'JRC data'!G25</f>
        <v>700</v>
      </c>
      <c r="AF25" s="39">
        <f>AA25/'JRC data'!H25</f>
        <v>700</v>
      </c>
      <c r="AG25" s="40">
        <f>'JRC data'!BL25/'JRC data'!D25</f>
        <v>4.2056074766355138</v>
      </c>
      <c r="AH25" s="315">
        <f>'JRC data'!BQ25</f>
        <v>0</v>
      </c>
      <c r="AI25" s="46"/>
      <c r="AJ25" s="46"/>
      <c r="AK25" s="67"/>
      <c r="AM25" s="272" t="s">
        <v>156</v>
      </c>
      <c r="AN25" s="272" t="s">
        <v>156</v>
      </c>
    </row>
    <row r="26" spans="1:51">
      <c r="A26" s="36" t="s">
        <v>409</v>
      </c>
      <c r="B26" s="36" t="s">
        <v>89</v>
      </c>
      <c r="C26" s="36" t="str">
        <f>Legend!$C$45</f>
        <v>SRVGAS</v>
      </c>
      <c r="D26" s="36" t="str">
        <f>Legend!$C$50</f>
        <v>SRVAHT</v>
      </c>
      <c r="E26" s="36" t="str">
        <f>CONCATENATE(Legend!$C$4,Legend!$C$30,", ",Legend!$C$4,Legend!$C$31,)</f>
        <v>SRVSH, SRVWH</v>
      </c>
      <c r="F26" s="79">
        <f>'JRC data'!AC29/'JRC data'!$AC$10</f>
        <v>1.3235294117647058</v>
      </c>
      <c r="G26" s="79">
        <f>'JRC data'!AD29/'JRC data'!$AC$10</f>
        <v>1.4215686274509802</v>
      </c>
      <c r="H26" s="79">
        <f>'JRC data'!AE29/'JRC data'!$AC$10</f>
        <v>1.6666666666666665</v>
      </c>
      <c r="I26" s="79">
        <f>'JRC data'!AF29/'JRC data'!$AC$10</f>
        <v>1.6666666666666665</v>
      </c>
      <c r="J26" s="79">
        <f>'JRC data'!AG29/'JRC data'!$AC$10</f>
        <v>1.6666666666666665</v>
      </c>
      <c r="K26" s="79"/>
      <c r="L26" s="79"/>
      <c r="M26" s="79"/>
      <c r="N26" s="79"/>
      <c r="O26" s="79"/>
      <c r="P26" s="284">
        <f>F26*0.7</f>
        <v>0.92647058823529405</v>
      </c>
      <c r="Q26" s="284">
        <f t="shared" ref="P26:T27" si="15">G26*0.7</f>
        <v>0.99509803921568607</v>
      </c>
      <c r="R26" s="284">
        <f t="shared" si="15"/>
        <v>1.1666666666666665</v>
      </c>
      <c r="S26" s="284">
        <f t="shared" si="15"/>
        <v>1.1666666666666665</v>
      </c>
      <c r="T26" s="284">
        <f t="shared" si="15"/>
        <v>1.1666666666666665</v>
      </c>
      <c r="U26" s="38">
        <f>'JRC data'!AX29</f>
        <v>22</v>
      </c>
      <c r="V26" s="38"/>
      <c r="W26" s="39">
        <f>'JRC data'!BB29+'JRC data'!$BB$50*2</f>
        <v>33000</v>
      </c>
      <c r="X26" s="39">
        <f>'JRC data'!BC29+'JRC data'!$BB$50*2</f>
        <v>33000</v>
      </c>
      <c r="Y26" s="39">
        <f>'JRC data'!BD29+'JRC data'!$BB$50*2</f>
        <v>32000</v>
      </c>
      <c r="Z26" s="39">
        <f>'JRC data'!BE29+'JRC data'!$BB$50*2</f>
        <v>32000</v>
      </c>
      <c r="AA26" s="39">
        <f>'JRC data'!BF29+'JRC data'!$BB$50*2</f>
        <v>32000</v>
      </c>
      <c r="AB26" s="39">
        <f>W26/'JRC data'!$D$29</f>
        <v>750</v>
      </c>
      <c r="AC26" s="39">
        <f>X26/'JRC data'!$D$29</f>
        <v>750</v>
      </c>
      <c r="AD26" s="39">
        <f>Y26/'JRC data'!$D$29</f>
        <v>727.27272727272725</v>
      </c>
      <c r="AE26" s="39">
        <f>Z26/'JRC data'!$D$29</f>
        <v>727.27272727272725</v>
      </c>
      <c r="AF26" s="39">
        <f>AA26/'JRC data'!$D$29</f>
        <v>727.27272727272725</v>
      </c>
      <c r="AG26" s="40">
        <f>'JRC data'!CG29</f>
        <v>5.3409090909090908</v>
      </c>
      <c r="AH26" s="311">
        <f>'JRC data'!BQ29</f>
        <v>0</v>
      </c>
      <c r="AI26" s="40"/>
      <c r="AJ26" s="40"/>
      <c r="AK26" s="54"/>
      <c r="AL26" s="36"/>
      <c r="AM26" s="272" t="s">
        <v>156</v>
      </c>
      <c r="AN26" s="272" t="s">
        <v>156</v>
      </c>
      <c r="AO26" s="36"/>
    </row>
    <row r="27" spans="1:51">
      <c r="A27" s="41" t="s">
        <v>410</v>
      </c>
      <c r="B27" s="41" t="s">
        <v>96</v>
      </c>
      <c r="C27" s="41" t="str">
        <f>Legend!$C$45</f>
        <v>SRVGAS</v>
      </c>
      <c r="D27" s="41" t="str">
        <f>Legend!$C$50</f>
        <v>SRVAHT</v>
      </c>
      <c r="E27" s="41" t="str">
        <f>CONCATENATE(Legend!$C$4,Legend!$C$30,", ",Legend!$C$4,Legend!$C$31,)</f>
        <v>SRVSH, SRVWH</v>
      </c>
      <c r="F27" s="80">
        <f>'JRC data'!AC30/'JRC data'!$AC$10</f>
        <v>1.4705882352941175</v>
      </c>
      <c r="G27" s="80">
        <f>'JRC data'!AD30/'JRC data'!$AC$10</f>
        <v>1.5196078431372548</v>
      </c>
      <c r="H27" s="80">
        <f>'JRC data'!AE30/'JRC data'!$AC$10</f>
        <v>1.5196078431372548</v>
      </c>
      <c r="I27" s="80">
        <f>'JRC data'!AF30/'JRC data'!$AC$10</f>
        <v>1.5686274509803921</v>
      </c>
      <c r="J27" s="80">
        <f>'JRC data'!AG30/'JRC data'!$AC$10</f>
        <v>1.5686274509803921</v>
      </c>
      <c r="K27" s="80"/>
      <c r="L27" s="80"/>
      <c r="M27" s="80"/>
      <c r="N27" s="80"/>
      <c r="O27" s="80"/>
      <c r="P27" s="80">
        <f t="shared" si="15"/>
        <v>1.0294117647058822</v>
      </c>
      <c r="Q27" s="80">
        <f t="shared" si="15"/>
        <v>1.0637254901960782</v>
      </c>
      <c r="R27" s="80">
        <f t="shared" si="15"/>
        <v>1.0637254901960782</v>
      </c>
      <c r="S27" s="80">
        <f t="shared" si="15"/>
        <v>1.0980392156862744</v>
      </c>
      <c r="T27" s="80">
        <f t="shared" si="15"/>
        <v>1.0980392156862744</v>
      </c>
      <c r="U27" s="42" t="str">
        <f>'JRC data'!AX30</f>
        <v>15-20</v>
      </c>
      <c r="V27" s="42"/>
      <c r="W27" s="43">
        <f>'JRC data'!BB30+'JRC data'!$BB$50*4</f>
        <v>47500</v>
      </c>
      <c r="X27" s="43">
        <f>'JRC data'!BC30+'JRC data'!$BB$50*4</f>
        <v>47500</v>
      </c>
      <c r="Y27" s="43">
        <f>'JRC data'!BD30+'JRC data'!$BB$50*4</f>
        <v>47500</v>
      </c>
      <c r="Z27" s="43">
        <f>'JRC data'!BE30+'JRC data'!$BB$50*4</f>
        <v>47500</v>
      </c>
      <c r="AA27" s="43">
        <f>'JRC data'!BF30+'JRC data'!$BB$50*4</f>
        <v>47500</v>
      </c>
      <c r="AB27" s="43">
        <f>W27/AVERAGE(LEFT('JRC data'!D30,2),RIGHT('JRC data'!D30,2))</f>
        <v>950</v>
      </c>
      <c r="AC27" s="43">
        <f>X27/AVERAGE(LEFT('JRC data'!E30,2),RIGHT('JRC data'!E30,2))</f>
        <v>950</v>
      </c>
      <c r="AD27" s="43">
        <f>Y27/AVERAGE(LEFT('JRC data'!F30,2),RIGHT('JRC data'!F30,2))</f>
        <v>950</v>
      </c>
      <c r="AE27" s="43">
        <f>Z27/AVERAGE(LEFT('JRC data'!G30,2),RIGHT('JRC data'!G30,2))</f>
        <v>950</v>
      </c>
      <c r="AF27" s="43">
        <f>AA27/AVERAGE(LEFT('JRC data'!H30,2),RIGHT('JRC data'!H30,2))</f>
        <v>950</v>
      </c>
      <c r="AG27" s="52">
        <f>'JRC data'!CG30</f>
        <v>4.7</v>
      </c>
      <c r="AH27" s="316">
        <f>'JRC data'!BQ30</f>
        <v>0</v>
      </c>
      <c r="AI27" s="52"/>
      <c r="AJ27" s="52"/>
      <c r="AK27" s="53"/>
      <c r="AL27" s="41"/>
      <c r="AM27" s="273" t="s">
        <v>156</v>
      </c>
      <c r="AN27" s="273" t="s">
        <v>156</v>
      </c>
      <c r="AO27" s="41"/>
      <c r="AQ27" s="41"/>
      <c r="AR27" s="41"/>
      <c r="AS27" s="41"/>
      <c r="AT27" s="41"/>
      <c r="AU27" s="41"/>
      <c r="AV27" s="41"/>
      <c r="AW27" s="41"/>
      <c r="AX27" s="41"/>
      <c r="AY27" s="41"/>
    </row>
    <row r="28" spans="1:51" s="55" customFormat="1">
      <c r="A28" s="55" t="s">
        <v>103</v>
      </c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56"/>
      <c r="V28" s="56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9"/>
      <c r="AH28" s="280"/>
      <c r="AI28" s="59"/>
      <c r="AJ28" s="59"/>
      <c r="AM28" s="64"/>
      <c r="AN28" s="64"/>
    </row>
    <row r="29" spans="1:51">
      <c r="A29" s="41" t="s">
        <v>411</v>
      </c>
      <c r="B29" s="51" t="s">
        <v>190</v>
      </c>
      <c r="C29" s="41" t="str">
        <f>Legend!$C$51</f>
        <v>SRVHET</v>
      </c>
      <c r="D29" s="41"/>
      <c r="E29" s="41" t="str">
        <f>CONCATENATE(Legend!$C$4,Legend!$C$30,", ",Legend!$C$4,Legend!$C$31,)</f>
        <v>SRVSH, SRVWH</v>
      </c>
      <c r="F29" s="282">
        <f>'JRC data'!AC62/'JRC data'!$AC$10</f>
        <v>0.96078431372549011</v>
      </c>
      <c r="G29" s="282">
        <f>'JRC data'!AD62/'JRC data'!$AC$10</f>
        <v>0.96078431372549011</v>
      </c>
      <c r="H29" s="282">
        <f>'JRC data'!AE62/'JRC data'!$AC$10</f>
        <v>0.96078431372549011</v>
      </c>
      <c r="I29" s="282">
        <f>'JRC data'!AF62/'JRC data'!$AC$10</f>
        <v>0.96078431372549011</v>
      </c>
      <c r="J29" s="282">
        <f>'JRC data'!AG62/'JRC data'!$AC$10</f>
        <v>0.96078431372549011</v>
      </c>
      <c r="K29" s="282"/>
      <c r="L29" s="282"/>
      <c r="M29" s="282"/>
      <c r="N29" s="282"/>
      <c r="O29" s="282"/>
      <c r="P29" s="282">
        <f>F29</f>
        <v>0.96078431372549011</v>
      </c>
      <c r="Q29" s="282">
        <f t="shared" ref="Q29:T29" si="16">G29</f>
        <v>0.96078431372549011</v>
      </c>
      <c r="R29" s="282">
        <f t="shared" si="16"/>
        <v>0.96078431372549011</v>
      </c>
      <c r="S29" s="282">
        <f t="shared" si="16"/>
        <v>0.96078431372549011</v>
      </c>
      <c r="T29" s="282">
        <f t="shared" si="16"/>
        <v>0.96078431372549011</v>
      </c>
      <c r="U29" s="71">
        <f>'JRC data'!AX62</f>
        <v>20</v>
      </c>
      <c r="V29" s="71"/>
      <c r="W29" s="43">
        <f>'JRC data'!BB62</f>
        <v>2500</v>
      </c>
      <c r="X29" s="43">
        <f>'JRC data'!BC62</f>
        <v>2500</v>
      </c>
      <c r="Y29" s="43">
        <f>'JRC data'!BD62</f>
        <v>2500</v>
      </c>
      <c r="Z29" s="43">
        <f>'JRC data'!BE62</f>
        <v>2500</v>
      </c>
      <c r="AA29" s="43">
        <f>'JRC data'!BF62</f>
        <v>2500</v>
      </c>
      <c r="AB29" s="43">
        <f>W29/'JRC data'!D62</f>
        <v>250</v>
      </c>
      <c r="AC29" s="43">
        <f>X29/'JRC data'!E62</f>
        <v>250</v>
      </c>
      <c r="AD29" s="43">
        <f>Y29/'JRC data'!F62</f>
        <v>250</v>
      </c>
      <c r="AE29" s="43">
        <f>Z29/'JRC data'!G62</f>
        <v>250</v>
      </c>
      <c r="AF29" s="43">
        <f>AA29/'JRC data'!H62</f>
        <v>250</v>
      </c>
      <c r="AG29" s="49">
        <f>'JRC data'!CG62</f>
        <v>15</v>
      </c>
      <c r="AH29" s="312">
        <f>'JRC data'!BQ62</f>
        <v>0</v>
      </c>
      <c r="AI29" s="49"/>
      <c r="AJ29" s="49"/>
      <c r="AK29" s="41"/>
      <c r="AL29" s="273"/>
      <c r="AM29" s="273" t="s">
        <v>156</v>
      </c>
      <c r="AN29" s="273" t="s">
        <v>156</v>
      </c>
      <c r="AO29" s="41"/>
      <c r="AQ29" s="41"/>
      <c r="AR29" s="41"/>
      <c r="AS29" s="41"/>
      <c r="AT29" s="41"/>
      <c r="AU29" s="41"/>
      <c r="AV29" s="41"/>
      <c r="AW29" s="41"/>
      <c r="AX29" s="41"/>
      <c r="AY29" s="41"/>
    </row>
    <row r="30" spans="1:51" s="55" customFormat="1">
      <c r="A30" s="64" t="s">
        <v>104</v>
      </c>
      <c r="B30" s="64"/>
      <c r="F30" s="280"/>
      <c r="G30" s="280"/>
      <c r="H30" s="280"/>
      <c r="I30" s="280"/>
      <c r="J30" s="280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56"/>
      <c r="V30" s="56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9"/>
      <c r="AH30" s="280"/>
      <c r="AI30" s="59"/>
      <c r="AJ30" s="59"/>
      <c r="AM30" s="64"/>
      <c r="AN30" s="64"/>
    </row>
    <row r="31" spans="1:51">
      <c r="A31" s="36" t="s">
        <v>401</v>
      </c>
      <c r="B31" s="36" t="s">
        <v>82</v>
      </c>
      <c r="C31" s="48" t="str">
        <f>Legend!$C$49</f>
        <v>SRVELC</v>
      </c>
      <c r="D31" s="48"/>
      <c r="E31" s="36" t="str">
        <f>CONCATENATE(Legend!$C$4,Legend!$C$31,)</f>
        <v>SRVWH</v>
      </c>
      <c r="F31" s="69"/>
      <c r="G31" s="69"/>
      <c r="H31" s="69"/>
      <c r="I31" s="69"/>
      <c r="J31" s="69"/>
      <c r="K31" s="284"/>
      <c r="L31" s="284"/>
      <c r="M31" s="284"/>
      <c r="N31" s="284"/>
      <c r="O31" s="284"/>
      <c r="P31" s="284">
        <f>F16</f>
        <v>1</v>
      </c>
      <c r="Q31" s="284">
        <f>G16</f>
        <v>1</v>
      </c>
      <c r="R31" s="284">
        <f>H16</f>
        <v>1</v>
      </c>
      <c r="S31" s="284">
        <f>I16</f>
        <v>1</v>
      </c>
      <c r="T31" s="284">
        <f>J16</f>
        <v>1</v>
      </c>
      <c r="U31" s="70">
        <f>U16</f>
        <v>30</v>
      </c>
      <c r="V31" s="70"/>
      <c r="W31" s="39"/>
      <c r="X31" s="39"/>
      <c r="Y31" s="39"/>
      <c r="Z31" s="39"/>
      <c r="AA31" s="39"/>
      <c r="AB31" s="39">
        <f t="shared" ref="AB31:AH31" si="17">AB16</f>
        <v>665</v>
      </c>
      <c r="AC31" s="39">
        <f t="shared" si="17"/>
        <v>665</v>
      </c>
      <c r="AD31" s="39">
        <f t="shared" si="17"/>
        <v>665</v>
      </c>
      <c r="AE31" s="39">
        <f t="shared" si="17"/>
        <v>665</v>
      </c>
      <c r="AF31" s="39">
        <f t="shared" si="17"/>
        <v>665</v>
      </c>
      <c r="AG31" s="40">
        <f t="shared" si="17"/>
        <v>10</v>
      </c>
      <c r="AH31" s="311">
        <f t="shared" si="17"/>
        <v>0</v>
      </c>
      <c r="AI31" s="39"/>
      <c r="AJ31" s="39"/>
      <c r="AK31" s="54"/>
      <c r="AL31" s="36"/>
      <c r="AM31" s="272" t="s">
        <v>156</v>
      </c>
      <c r="AN31" s="272" t="s">
        <v>156</v>
      </c>
      <c r="AO31" s="36"/>
    </row>
    <row r="32" spans="1:51">
      <c r="A32" s="36" t="s">
        <v>412</v>
      </c>
      <c r="B32" s="48" t="s">
        <v>97</v>
      </c>
      <c r="C32" s="36" t="str">
        <f>Legend!$C$48</f>
        <v>SRVSOL</v>
      </c>
      <c r="D32" s="36"/>
      <c r="E32" s="36" t="str">
        <f>CONCATENATE(Legend!$C$4,Legend!$C$31,)</f>
        <v>SRVWH</v>
      </c>
      <c r="F32" s="69"/>
      <c r="G32" s="69"/>
      <c r="H32" s="69"/>
      <c r="I32" s="69"/>
      <c r="J32" s="69"/>
      <c r="K32" s="284"/>
      <c r="L32" s="284"/>
      <c r="M32" s="284"/>
      <c r="N32" s="284"/>
      <c r="O32" s="284"/>
      <c r="P32" s="284">
        <v>1</v>
      </c>
      <c r="Q32" s="284">
        <v>1</v>
      </c>
      <c r="R32" s="284">
        <v>1</v>
      </c>
      <c r="S32" s="284">
        <v>1</v>
      </c>
      <c r="T32" s="284">
        <v>1</v>
      </c>
      <c r="U32" s="70">
        <f>'JRC data'!AX46</f>
        <v>25</v>
      </c>
      <c r="V32" s="70">
        <f>'JRC data'!AY46</f>
        <v>30</v>
      </c>
      <c r="W32" s="39">
        <f>'JRC data'!BB46</f>
        <v>90000</v>
      </c>
      <c r="X32" s="39">
        <f>'JRC data'!BC46</f>
        <v>90000</v>
      </c>
      <c r="Y32" s="39">
        <f>'JRC data'!BD46</f>
        <v>90000</v>
      </c>
      <c r="Z32" s="39">
        <f>'JRC data'!BE46</f>
        <v>90000</v>
      </c>
      <c r="AA32" s="39">
        <f>'JRC data'!BF46</f>
        <v>90000</v>
      </c>
      <c r="AB32" s="39">
        <f>W32/'JRC data'!D46</f>
        <v>642.85714285714289</v>
      </c>
      <c r="AC32" s="39">
        <f>X32/'JRC data'!E46</f>
        <v>642.85714285714289</v>
      </c>
      <c r="AD32" s="39">
        <f>Y32/'JRC data'!F46</f>
        <v>642.85714285714289</v>
      </c>
      <c r="AE32" s="39">
        <f>Z32/'JRC data'!G46</f>
        <v>642.85714285714289</v>
      </c>
      <c r="AF32" s="39">
        <f>AA32/'JRC data'!H46</f>
        <v>642.85714285714289</v>
      </c>
      <c r="AG32" s="40">
        <f>'JRC data'!CG46</f>
        <v>4.2857142857142856</v>
      </c>
      <c r="AH32" s="311">
        <f>'JRC data'!BQ46</f>
        <v>0</v>
      </c>
      <c r="AI32" s="39"/>
      <c r="AJ32" s="39"/>
      <c r="AK32" s="36"/>
      <c r="AL32" s="36"/>
      <c r="AM32" s="272" t="s">
        <v>156</v>
      </c>
      <c r="AN32" s="272" t="s">
        <v>156</v>
      </c>
      <c r="AO32" s="36"/>
    </row>
    <row r="33" spans="1:51">
      <c r="A33" s="36" t="s">
        <v>395</v>
      </c>
      <c r="B33" s="48" t="s">
        <v>98</v>
      </c>
      <c r="C33" s="36" t="str">
        <f>Legend!$C$45</f>
        <v>SRVGAS</v>
      </c>
      <c r="D33" s="36"/>
      <c r="E33" s="36" t="str">
        <f>CONCATENATE(Legend!$C$4,Legend!$C$31,)</f>
        <v>SRVWH</v>
      </c>
      <c r="F33" s="69"/>
      <c r="G33" s="69"/>
      <c r="H33" s="69"/>
      <c r="I33" s="69"/>
      <c r="J33" s="69"/>
      <c r="K33" s="284"/>
      <c r="L33" s="284"/>
      <c r="M33" s="284"/>
      <c r="N33" s="284"/>
      <c r="O33" s="284"/>
      <c r="P33" s="284">
        <f>F7*0.7</f>
        <v>0.7</v>
      </c>
      <c r="Q33" s="284">
        <f>G7*0.7</f>
        <v>0.7</v>
      </c>
      <c r="R33" s="284">
        <f>H7*0.7</f>
        <v>0.7</v>
      </c>
      <c r="S33" s="284">
        <f>I7*0.7</f>
        <v>0.7</v>
      </c>
      <c r="T33" s="284">
        <f>J7*0.7</f>
        <v>0.7</v>
      </c>
      <c r="U33" s="70">
        <f>U7</f>
        <v>25</v>
      </c>
      <c r="V33" s="70"/>
      <c r="W33" s="39">
        <f t="shared" ref="W33:AH33" si="18">W7</f>
        <v>22500</v>
      </c>
      <c r="X33" s="39">
        <f t="shared" si="18"/>
        <v>20000</v>
      </c>
      <c r="Y33" s="39">
        <f t="shared" si="18"/>
        <v>17500</v>
      </c>
      <c r="Z33" s="39">
        <f t="shared" si="18"/>
        <v>17500</v>
      </c>
      <c r="AA33" s="39">
        <f t="shared" si="18"/>
        <v>17500</v>
      </c>
      <c r="AB33" s="39">
        <f t="shared" si="18"/>
        <v>58.441558441558442</v>
      </c>
      <c r="AC33" s="39">
        <f t="shared" si="18"/>
        <v>51.948051948051948</v>
      </c>
      <c r="AD33" s="39">
        <f t="shared" si="18"/>
        <v>45.454545454545453</v>
      </c>
      <c r="AE33" s="39">
        <f t="shared" si="18"/>
        <v>45.454545454545453</v>
      </c>
      <c r="AF33" s="39">
        <f t="shared" si="18"/>
        <v>45.454545454545453</v>
      </c>
      <c r="AG33" s="40">
        <f t="shared" si="18"/>
        <v>4</v>
      </c>
      <c r="AH33" s="311">
        <f t="shared" si="18"/>
        <v>2</v>
      </c>
      <c r="AI33" s="39"/>
      <c r="AJ33" s="39"/>
      <c r="AK33" s="36"/>
      <c r="AL33" s="36"/>
      <c r="AM33" s="272" t="s">
        <v>156</v>
      </c>
      <c r="AN33" s="272" t="s">
        <v>156</v>
      </c>
      <c r="AO33" s="36"/>
    </row>
    <row r="34" spans="1:51">
      <c r="A34" s="36" t="s">
        <v>399</v>
      </c>
      <c r="B34" s="48" t="s">
        <v>177</v>
      </c>
      <c r="C34" s="36" t="str">
        <f>Legend!$C$46</f>
        <v>SRVBIO</v>
      </c>
      <c r="D34" s="36"/>
      <c r="E34" s="36" t="str">
        <f>CONCATENATE(Legend!$C$4,Legend!$C$31,)</f>
        <v>SRVWH</v>
      </c>
      <c r="F34" s="69"/>
      <c r="G34" s="69"/>
      <c r="H34" s="69"/>
      <c r="I34" s="69"/>
      <c r="J34" s="69"/>
      <c r="K34" s="284"/>
      <c r="L34" s="284"/>
      <c r="M34" s="284"/>
      <c r="N34" s="284"/>
      <c r="O34" s="284"/>
      <c r="P34" s="284">
        <f t="shared" ref="P34:U34" si="19">P14</f>
        <v>0.7</v>
      </c>
      <c r="Q34" s="284">
        <f t="shared" si="19"/>
        <v>0.71647058823529397</v>
      </c>
      <c r="R34" s="284">
        <f t="shared" si="19"/>
        <v>0.74941176470588233</v>
      </c>
      <c r="S34" s="284">
        <f t="shared" si="19"/>
        <v>0.78235294117647058</v>
      </c>
      <c r="T34" s="284">
        <f t="shared" si="19"/>
        <v>0.78235294117647058</v>
      </c>
      <c r="U34" s="70">
        <f t="shared" si="19"/>
        <v>20</v>
      </c>
      <c r="V34" s="70"/>
      <c r="W34" s="39">
        <f t="shared" ref="W34:AH34" si="20">W13</f>
        <v>108500</v>
      </c>
      <c r="X34" s="39">
        <f t="shared" si="20"/>
        <v>108500</v>
      </c>
      <c r="Y34" s="39">
        <f t="shared" si="20"/>
        <v>112000</v>
      </c>
      <c r="Z34" s="39">
        <f t="shared" si="20"/>
        <v>112000</v>
      </c>
      <c r="AA34" s="39">
        <f t="shared" si="20"/>
        <v>112000</v>
      </c>
      <c r="AB34" s="39">
        <f t="shared" si="20"/>
        <v>197.27272727272728</v>
      </c>
      <c r="AC34" s="39">
        <f t="shared" si="20"/>
        <v>197.27272727272728</v>
      </c>
      <c r="AD34" s="39">
        <f t="shared" si="20"/>
        <v>203.63636363636363</v>
      </c>
      <c r="AE34" s="39">
        <f t="shared" si="20"/>
        <v>203.63636363636363</v>
      </c>
      <c r="AF34" s="39">
        <f t="shared" si="20"/>
        <v>203.63636363636363</v>
      </c>
      <c r="AG34" s="40">
        <f t="shared" si="20"/>
        <v>5.7272727272727274E-2</v>
      </c>
      <c r="AH34" s="311">
        <f t="shared" si="20"/>
        <v>0</v>
      </c>
      <c r="AI34" s="39"/>
      <c r="AJ34" s="39"/>
      <c r="AK34" s="36"/>
      <c r="AL34" s="36"/>
      <c r="AM34" s="272" t="s">
        <v>156</v>
      </c>
      <c r="AN34" s="272" t="s">
        <v>156</v>
      </c>
      <c r="AO34" s="36"/>
    </row>
    <row r="35" spans="1:51">
      <c r="A35" s="41" t="s">
        <v>397</v>
      </c>
      <c r="B35" s="51" t="s">
        <v>178</v>
      </c>
      <c r="C35" s="41" t="str">
        <f>Legend!$C$43</f>
        <v>SRVLPG</v>
      </c>
      <c r="D35" s="41"/>
      <c r="E35" s="41" t="str">
        <f>CONCATENATE(Legend!$C$4,Legend!$C$31,)</f>
        <v>SRVWH</v>
      </c>
      <c r="F35" s="279"/>
      <c r="G35" s="279"/>
      <c r="H35" s="279"/>
      <c r="I35" s="279"/>
      <c r="J35" s="279"/>
      <c r="K35" s="282"/>
      <c r="L35" s="282"/>
      <c r="M35" s="282"/>
      <c r="N35" s="282"/>
      <c r="O35" s="282"/>
      <c r="P35" s="282">
        <f t="shared" ref="P35:U35" si="21">P12</f>
        <v>0.7</v>
      </c>
      <c r="Q35" s="282">
        <f t="shared" si="21"/>
        <v>0.7</v>
      </c>
      <c r="R35" s="282">
        <f t="shared" si="21"/>
        <v>0.7</v>
      </c>
      <c r="S35" s="282">
        <f t="shared" si="21"/>
        <v>0.7</v>
      </c>
      <c r="T35" s="282">
        <f t="shared" si="21"/>
        <v>0.7</v>
      </c>
      <c r="U35" s="71">
        <f t="shared" si="21"/>
        <v>25</v>
      </c>
      <c r="V35" s="71"/>
      <c r="W35" s="43">
        <f t="shared" ref="W35:AH35" si="22">W33</f>
        <v>22500</v>
      </c>
      <c r="X35" s="43">
        <f t="shared" si="22"/>
        <v>20000</v>
      </c>
      <c r="Y35" s="43">
        <f t="shared" si="22"/>
        <v>17500</v>
      </c>
      <c r="Z35" s="43">
        <f t="shared" si="22"/>
        <v>17500</v>
      </c>
      <c r="AA35" s="43">
        <f t="shared" si="22"/>
        <v>17500</v>
      </c>
      <c r="AB35" s="43">
        <f t="shared" si="22"/>
        <v>58.441558441558442</v>
      </c>
      <c r="AC35" s="43">
        <f t="shared" si="22"/>
        <v>51.948051948051948</v>
      </c>
      <c r="AD35" s="43">
        <f t="shared" si="22"/>
        <v>45.454545454545453</v>
      </c>
      <c r="AE35" s="43">
        <f t="shared" si="22"/>
        <v>45.454545454545453</v>
      </c>
      <c r="AF35" s="43">
        <f t="shared" si="22"/>
        <v>45.454545454545453</v>
      </c>
      <c r="AG35" s="49">
        <f t="shared" si="22"/>
        <v>4</v>
      </c>
      <c r="AH35" s="312">
        <f t="shared" si="22"/>
        <v>2</v>
      </c>
      <c r="AI35" s="43"/>
      <c r="AJ35" s="43"/>
      <c r="AK35" s="41"/>
      <c r="AL35" s="41"/>
      <c r="AM35" s="273" t="s">
        <v>156</v>
      </c>
      <c r="AN35" s="273" t="s">
        <v>156</v>
      </c>
      <c r="AO35" s="41"/>
      <c r="AQ35" s="41"/>
      <c r="AR35" s="41"/>
      <c r="AS35" s="41"/>
      <c r="AT35" s="41"/>
      <c r="AU35" s="41"/>
      <c r="AV35" s="41"/>
      <c r="AW35" s="41"/>
      <c r="AX35" s="41"/>
      <c r="AY35" s="41"/>
    </row>
    <row r="36" spans="1:51" s="55" customFormat="1">
      <c r="A36" s="64" t="s">
        <v>105</v>
      </c>
      <c r="B36" s="64"/>
      <c r="F36" s="59"/>
      <c r="G36" s="59"/>
      <c r="H36" s="59"/>
      <c r="I36" s="59"/>
      <c r="J36" s="59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56"/>
      <c r="V36" s="56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9"/>
      <c r="AH36" s="280"/>
      <c r="AI36" s="58"/>
      <c r="AJ36" s="58"/>
      <c r="AM36" s="64"/>
      <c r="AN36" s="64"/>
    </row>
    <row r="37" spans="1:51">
      <c r="A37" s="36" t="s">
        <v>401</v>
      </c>
      <c r="B37" s="48" t="s">
        <v>187</v>
      </c>
      <c r="C37" s="36" t="str">
        <f>Legend!$C$49</f>
        <v>SRVELC</v>
      </c>
      <c r="D37" s="36"/>
      <c r="E37" s="36" t="str">
        <f>CONCATENATE(Legend!$C$4,Legend!$C$32,)</f>
        <v>SRVSC</v>
      </c>
      <c r="F37" s="40"/>
      <c r="G37" s="40"/>
      <c r="H37" s="40"/>
      <c r="I37" s="40"/>
      <c r="J37" s="40"/>
      <c r="K37" s="79">
        <f>'JRC data'!AM17/'JRC data'!$AM$17</f>
        <v>1</v>
      </c>
      <c r="L37" s="79">
        <f>'JRC data'!AN17/'JRC data'!$AM$17</f>
        <v>1</v>
      </c>
      <c r="M37" s="79">
        <f>'JRC data'!AO17/'JRC data'!$AM$17</f>
        <v>1</v>
      </c>
      <c r="N37" s="79">
        <f>'JRC data'!AP17/'JRC data'!$AM$17</f>
        <v>1</v>
      </c>
      <c r="O37" s="79">
        <f>'JRC data'!AQ17/'JRC data'!$AM$17</f>
        <v>1</v>
      </c>
      <c r="P37" s="79"/>
      <c r="Q37" s="79"/>
      <c r="R37" s="79"/>
      <c r="S37" s="79"/>
      <c r="T37" s="79"/>
      <c r="U37" s="38">
        <f>U18</f>
        <v>20</v>
      </c>
      <c r="V37" s="38"/>
      <c r="W37" s="39">
        <f t="shared" ref="W37:AH37" si="23">W18</f>
        <v>27140.2</v>
      </c>
      <c r="X37" s="39">
        <f t="shared" si="23"/>
        <v>25783.19</v>
      </c>
      <c r="Y37" s="39">
        <f t="shared" si="23"/>
        <v>23340.571999999996</v>
      </c>
      <c r="Z37" s="39">
        <f t="shared" si="23"/>
        <v>22254.963999999996</v>
      </c>
      <c r="AA37" s="39">
        <f t="shared" si="23"/>
        <v>22254.963999999996</v>
      </c>
      <c r="AB37" s="100">
        <f t="shared" si="23"/>
        <v>426.06279434850865</v>
      </c>
      <c r="AC37" s="39">
        <f t="shared" si="23"/>
        <v>404.75965463108315</v>
      </c>
      <c r="AD37" s="39">
        <f t="shared" si="23"/>
        <v>366.41400313971735</v>
      </c>
      <c r="AE37" s="39">
        <f t="shared" si="23"/>
        <v>349.37149136577699</v>
      </c>
      <c r="AF37" s="39">
        <f t="shared" si="23"/>
        <v>349.37149136577699</v>
      </c>
      <c r="AG37" s="40">
        <f t="shared" si="23"/>
        <v>10.204081632653061</v>
      </c>
      <c r="AH37" s="311">
        <f t="shared" si="23"/>
        <v>0</v>
      </c>
      <c r="AI37" s="39"/>
      <c r="AJ37" s="39"/>
      <c r="AK37" s="36"/>
      <c r="AL37" s="36"/>
      <c r="AM37" s="272" t="s">
        <v>156</v>
      </c>
      <c r="AN37" s="272" t="s">
        <v>156</v>
      </c>
      <c r="AO37" s="36"/>
    </row>
    <row r="38" spans="1:51">
      <c r="A38" s="41" t="s">
        <v>402</v>
      </c>
      <c r="B38" s="51" t="s">
        <v>186</v>
      </c>
      <c r="C38" s="41" t="str">
        <f>Legend!$C$49</f>
        <v>SRVELC</v>
      </c>
      <c r="D38" s="41"/>
      <c r="E38" s="41" t="str">
        <f>CONCATENATE(Legend!$C$4,Legend!$C$32,)</f>
        <v>SRVSC</v>
      </c>
      <c r="F38" s="49"/>
      <c r="G38" s="49"/>
      <c r="H38" s="49"/>
      <c r="I38" s="49"/>
      <c r="J38" s="49"/>
      <c r="K38" s="80">
        <f>'JRC data'!AC25/'JRC data'!$AM$17</f>
        <v>0.81081081081081074</v>
      </c>
      <c r="L38" s="80">
        <f>'JRC data'!AD25/'JRC data'!$AM$17</f>
        <v>0.83783783783783783</v>
      </c>
      <c r="M38" s="80">
        <f>'JRC data'!AE25/'JRC data'!$AM$17</f>
        <v>0.91891891891891886</v>
      </c>
      <c r="N38" s="80">
        <f>'JRC data'!AF25/'JRC data'!$AM$17</f>
        <v>0.94594594594594594</v>
      </c>
      <c r="O38" s="80">
        <f>'JRC data'!AG25/'JRC data'!$AM$17</f>
        <v>0.94594594594594594</v>
      </c>
      <c r="P38" s="80"/>
      <c r="Q38" s="80"/>
      <c r="R38" s="80"/>
      <c r="S38" s="80"/>
      <c r="T38" s="80"/>
      <c r="U38" s="42">
        <f>'JRC data'!AW25</f>
        <v>20</v>
      </c>
      <c r="V38" s="42"/>
      <c r="W38" s="43">
        <f>'JRC data'!BB25+'JRC data'!BG25</f>
        <v>85600</v>
      </c>
      <c r="X38" s="43">
        <f>'JRC data'!BC25+'JRC data'!BH25</f>
        <v>85600</v>
      </c>
      <c r="Y38" s="43">
        <f>'JRC data'!BD25+'JRC data'!BI25</f>
        <v>74900</v>
      </c>
      <c r="Z38" s="43">
        <f>'JRC data'!BE25+'JRC data'!BJ25</f>
        <v>74900</v>
      </c>
      <c r="AA38" s="43">
        <f>'JRC data'!BF25+'JRC data'!BK25</f>
        <v>74900</v>
      </c>
      <c r="AB38" s="43">
        <f>W38/'JRC data'!D25</f>
        <v>800</v>
      </c>
      <c r="AC38" s="43">
        <f>X38/'JRC data'!E25</f>
        <v>800</v>
      </c>
      <c r="AD38" s="43">
        <f>Y38/'JRC data'!F25</f>
        <v>700</v>
      </c>
      <c r="AE38" s="43">
        <f>Z38/'JRC data'!G25</f>
        <v>700</v>
      </c>
      <c r="AF38" s="43">
        <f>AA38/'JRC data'!H25</f>
        <v>700</v>
      </c>
      <c r="AG38" s="49">
        <f>'JRC data'!BL25/'JRC data'!D25</f>
        <v>4.2056074766355138</v>
      </c>
      <c r="AH38" s="312">
        <f>'JRC data'!BQ25</f>
        <v>0</v>
      </c>
      <c r="AI38" s="43"/>
      <c r="AJ38" s="43"/>
      <c r="AK38" s="41"/>
      <c r="AL38" s="41"/>
      <c r="AM38" s="273" t="s">
        <v>156</v>
      </c>
      <c r="AN38" s="273" t="s">
        <v>156</v>
      </c>
      <c r="AO38" s="41"/>
      <c r="AQ38" s="41"/>
      <c r="AR38" s="41"/>
      <c r="AS38" s="41"/>
      <c r="AT38" s="41"/>
      <c r="AU38" s="41"/>
      <c r="AV38" s="41"/>
      <c r="AW38" s="41"/>
      <c r="AX38" s="41"/>
      <c r="AY38" s="41"/>
    </row>
    <row r="39" spans="1:51">
      <c r="A39" s="36"/>
      <c r="B39" s="48"/>
      <c r="C39" s="36"/>
      <c r="D39" s="36"/>
      <c r="E39" s="36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  <c r="AD39" s="39"/>
      <c r="AE39" s="39"/>
      <c r="AF39" s="39"/>
      <c r="AG39" s="40"/>
      <c r="AH39" s="311"/>
      <c r="AI39" s="39"/>
      <c r="AJ39" s="39"/>
      <c r="AK39" s="36"/>
      <c r="AL39" s="36"/>
      <c r="AM39" s="36"/>
      <c r="AN39" s="36"/>
      <c r="AO39" s="36"/>
    </row>
    <row r="40" spans="1:51">
      <c r="A40" s="36"/>
      <c r="B40" s="48"/>
      <c r="C40" s="36"/>
      <c r="D40" s="36"/>
      <c r="E40" s="36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40"/>
      <c r="AH40" s="311"/>
      <c r="AI40" s="39"/>
      <c r="AJ40" s="39"/>
      <c r="AK40" s="36"/>
      <c r="AL40" s="36"/>
      <c r="AM40" s="36"/>
      <c r="AN40" s="36"/>
      <c r="AO40" s="36"/>
    </row>
    <row r="41" spans="1:51" ht="23.25">
      <c r="A41" s="94" t="s">
        <v>179</v>
      </c>
    </row>
    <row r="42" spans="1:51" ht="21">
      <c r="A42" s="95" t="str">
        <f>Legend!A27</f>
        <v>Commercial Services</v>
      </c>
      <c r="B42" s="96" t="str">
        <f>Legend!C27</f>
        <v>CS</v>
      </c>
      <c r="C42" s="36"/>
      <c r="D42" s="36"/>
      <c r="E42" s="36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  <c r="AA42" s="39"/>
      <c r="AB42" s="39"/>
      <c r="AC42" s="39"/>
      <c r="AD42" s="39"/>
      <c r="AE42" s="39"/>
      <c r="AF42" s="39"/>
      <c r="AG42" s="40"/>
      <c r="AH42" s="311"/>
      <c r="AI42" s="39"/>
      <c r="AJ42" s="39"/>
      <c r="AK42" s="36"/>
      <c r="AL42" s="36"/>
      <c r="AM42" s="36"/>
      <c r="AN42" s="36"/>
      <c r="AO42" s="36"/>
    </row>
    <row r="43" spans="1:51">
      <c r="A43" s="36"/>
      <c r="B43" s="36"/>
      <c r="C43" s="48"/>
      <c r="D43" s="48"/>
      <c r="E43" s="74" t="s">
        <v>114</v>
      </c>
      <c r="F43" s="36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9"/>
      <c r="AK43" s="39"/>
      <c r="AL43" s="36"/>
      <c r="AM43" s="36"/>
      <c r="AN43" s="36"/>
      <c r="AO43" s="36"/>
      <c r="AQ43" s="74" t="s">
        <v>115</v>
      </c>
      <c r="AR43" s="74"/>
      <c r="AS43" s="39"/>
      <c r="AT43" s="39"/>
      <c r="AU43" s="39"/>
      <c r="AV43" s="39"/>
      <c r="AW43" s="40"/>
      <c r="AX43" s="39"/>
      <c r="AY43" s="39"/>
    </row>
    <row r="44" spans="1:51" ht="45.75" thickBot="1">
      <c r="A44" s="76" t="s">
        <v>116</v>
      </c>
      <c r="B44" s="75" t="s">
        <v>136</v>
      </c>
      <c r="C44" s="76" t="s">
        <v>117</v>
      </c>
      <c r="D44" s="238" t="s">
        <v>418</v>
      </c>
      <c r="E44" s="76" t="s">
        <v>118</v>
      </c>
      <c r="F44" s="77" t="str">
        <f>"CEFF~"&amp;CONCATENATE(Legend!$C$4,Legend!$C$30,"-",$B$42)</f>
        <v>CEFF~SRVSH-CS</v>
      </c>
      <c r="G44" s="77" t="str">
        <f>"CEFF~"&amp;CONCATENATE(Legend!$C$4,Legend!$C$30,"-",$B$42)&amp;"~"&amp;'SRV_Heat&amp;Cool'!G3</f>
        <v>CEFF~SRVSH-CS~2020</v>
      </c>
      <c r="H44" s="77" t="str">
        <f>"CEFF~"&amp;CONCATENATE(Legend!$C$4,Legend!$C$30,"-",$B$42)&amp;"~"&amp;'SRV_Heat&amp;Cool'!H3</f>
        <v>CEFF~SRVSH-CS~2030</v>
      </c>
      <c r="I44" s="77" t="str">
        <f>"CEFF~"&amp;CONCATENATE(Legend!$C$4,Legend!$C$30,"-",$B$42)&amp;"~"&amp;'SRV_Heat&amp;Cool'!I3</f>
        <v>CEFF~SRVSH-CS~2040</v>
      </c>
      <c r="J44" s="77" t="str">
        <f>"CEFF~"&amp;CONCATENATE(Legend!$C$4,Legend!$C$30,"-",$B$42)&amp;"~"&amp;'SRV_Heat&amp;Cool'!J3</f>
        <v>CEFF~SRVSH-CS~2050</v>
      </c>
      <c r="K44" s="77" t="str">
        <f>"CEFF~"&amp;CONCATENATE(Legend!$C$4,Legend!$C$31,"-",$B$42)</f>
        <v>CEFF~SRVWH-CS</v>
      </c>
      <c r="L44" s="77" t="str">
        <f>"CEFF~"&amp;CONCATENATE(Legend!$C$4,Legend!$C$31,"-",$B$42)&amp;"~"&amp;'SRV_Heat&amp;Cool'!L3</f>
        <v>CEFF~SRVWH-CS~2020</v>
      </c>
      <c r="M44" s="77" t="str">
        <f>"CEFF~"&amp;CONCATENATE(Legend!$C$4,Legend!$C$31,"-",$B$42)&amp;"~"&amp;'SRV_Heat&amp;Cool'!M3</f>
        <v>CEFF~SRVWH-CS~2030</v>
      </c>
      <c r="N44" s="77" t="str">
        <f>"CEFF~"&amp;CONCATENATE(Legend!$C$4,Legend!$C$31,"-",$B$42)&amp;"~"&amp;'SRV_Heat&amp;Cool'!N3</f>
        <v>CEFF~SRVWH-CS~2040</v>
      </c>
      <c r="O44" s="77" t="str">
        <f>"CEFF~"&amp;CONCATENATE(Legend!$C$4,Legend!$C$31,"-",$B$42)&amp;"~"&amp;'SRV_Heat&amp;Cool'!O3</f>
        <v>CEFF~SRVWH-CS~2050</v>
      </c>
      <c r="P44" s="77" t="str">
        <f>"CEFF~"&amp;CONCATENATE(Legend!$C$4,Legend!$C$32,"-",$B$42)</f>
        <v>CEFF~SRVSC-CS</v>
      </c>
      <c r="Q44" s="77" t="str">
        <f>"CEFF~"&amp;CONCATENATE(Legend!$C$4,Legend!$C$32,"-",$B$42)&amp;"~"&amp;'SRV_Heat&amp;Cool'!Q3</f>
        <v>CEFF~SRVSC-CS~2020</v>
      </c>
      <c r="R44" s="77" t="str">
        <f>"CEFF~"&amp;CONCATENATE(Legend!$C$4,Legend!$C$32,"-",$B$42)&amp;"~"&amp;'SRV_Heat&amp;Cool'!R3</f>
        <v>CEFF~SRVSC-CS~2030</v>
      </c>
      <c r="S44" s="77" t="str">
        <f>"CEFF~"&amp;CONCATENATE(Legend!$C$4,Legend!$C$32,"-",$B$42)&amp;"~"&amp;'SRV_Heat&amp;Cool'!S3</f>
        <v>CEFF~SRVSC-CS~2040</v>
      </c>
      <c r="T44" s="77" t="str">
        <f>"CEFF~"&amp;CONCATENATE(Legend!$C$4,Legend!$C$32,"-",$B$42)&amp;"~"&amp;'SRV_Heat&amp;Cool'!T3</f>
        <v>CEFF~SRVSC-CS~2050</v>
      </c>
      <c r="U44" s="78" t="s">
        <v>119</v>
      </c>
      <c r="V44" s="78" t="s">
        <v>139</v>
      </c>
      <c r="W44" s="78" t="s">
        <v>113</v>
      </c>
      <c r="X44" s="78" t="s">
        <v>113</v>
      </c>
      <c r="Y44" s="78" t="s">
        <v>113</v>
      </c>
      <c r="Z44" s="78" t="s">
        <v>113</v>
      </c>
      <c r="AA44" s="78" t="s">
        <v>113</v>
      </c>
      <c r="AB44" s="78" t="s">
        <v>144</v>
      </c>
      <c r="AC44" s="77" t="str">
        <f>"INVCOST~"&amp;'SRV_Heat&amp;Cool'!AC3</f>
        <v>INVCOST~2020</v>
      </c>
      <c r="AD44" s="77" t="str">
        <f>"INVCOST~"&amp;'SRV_Heat&amp;Cool'!AD3</f>
        <v>INVCOST~2030</v>
      </c>
      <c r="AE44" s="77" t="str">
        <f>"INVCOST~"&amp;'SRV_Heat&amp;Cool'!AE3</f>
        <v>INVCOST~2040</v>
      </c>
      <c r="AF44" s="77" t="str">
        <f>"INVCOST~"&amp;'SRV_Heat&amp;Cool'!AF3</f>
        <v>INVCOST~2050</v>
      </c>
      <c r="AG44" s="77" t="s">
        <v>147</v>
      </c>
      <c r="AH44" s="317" t="s">
        <v>152</v>
      </c>
      <c r="AI44" s="77" t="str">
        <f>"Share-I~UP~"&amp;Legend!$C$48</f>
        <v>Share-I~UP~SRVSOL</v>
      </c>
      <c r="AJ44" s="77" t="str">
        <f>"Share-I~UP~"&amp;Legend!$C$46</f>
        <v>Share-I~UP~SRVBIO</v>
      </c>
      <c r="AK44" s="77" t="s">
        <v>120</v>
      </c>
      <c r="AL44" s="77" t="s">
        <v>153</v>
      </c>
      <c r="AM44" s="77" t="s">
        <v>171</v>
      </c>
      <c r="AN44" s="36"/>
      <c r="AO44" s="36"/>
      <c r="AQ44" s="78" t="s">
        <v>121</v>
      </c>
      <c r="AR44" s="76" t="s">
        <v>486</v>
      </c>
      <c r="AS44" s="78" t="s">
        <v>116</v>
      </c>
      <c r="AT44" s="78" t="s">
        <v>122</v>
      </c>
      <c r="AU44" s="78" t="s">
        <v>123</v>
      </c>
      <c r="AV44" s="78" t="s">
        <v>124</v>
      </c>
      <c r="AW44" s="78" t="s">
        <v>125</v>
      </c>
      <c r="AX44" s="78" t="s">
        <v>126</v>
      </c>
      <c r="AY44" s="78" t="s">
        <v>127</v>
      </c>
    </row>
    <row r="45" spans="1:51" s="113" customFormat="1" ht="38.25">
      <c r="A45" s="110" t="s">
        <v>189</v>
      </c>
      <c r="B45" s="110" t="s">
        <v>132</v>
      </c>
      <c r="C45" s="110" t="s">
        <v>137</v>
      </c>
      <c r="D45" s="239" t="s">
        <v>419</v>
      </c>
      <c r="E45" s="110" t="s">
        <v>138</v>
      </c>
      <c r="F45" s="111" t="s">
        <v>140</v>
      </c>
      <c r="G45" s="110"/>
      <c r="H45" s="110"/>
      <c r="I45" s="110"/>
      <c r="J45" s="110"/>
      <c r="K45" s="111" t="s">
        <v>141</v>
      </c>
      <c r="L45" s="110"/>
      <c r="M45" s="110"/>
      <c r="N45" s="110"/>
      <c r="O45" s="110"/>
      <c r="P45" s="111" t="s">
        <v>142</v>
      </c>
      <c r="Q45" s="110"/>
      <c r="R45" s="110"/>
      <c r="S45" s="110"/>
      <c r="T45" s="110"/>
      <c r="U45" s="111" t="s">
        <v>112</v>
      </c>
      <c r="V45" s="111"/>
      <c r="W45" s="110"/>
      <c r="X45" s="110"/>
      <c r="Y45" s="110"/>
      <c r="Z45" s="110"/>
      <c r="AA45" s="110"/>
      <c r="AB45" s="110" t="s">
        <v>145</v>
      </c>
      <c r="AC45" s="110"/>
      <c r="AD45" s="110"/>
      <c r="AE45" s="110"/>
      <c r="AF45" s="110"/>
      <c r="AG45" s="110"/>
      <c r="AH45" s="318"/>
      <c r="AI45" s="112" t="s">
        <v>180</v>
      </c>
      <c r="AJ45" s="112" t="s">
        <v>180</v>
      </c>
      <c r="AK45" s="110" t="s">
        <v>157</v>
      </c>
      <c r="AL45" s="110" t="s">
        <v>154</v>
      </c>
      <c r="AM45" s="110"/>
      <c r="AQ45" s="110" t="s">
        <v>130</v>
      </c>
      <c r="AR45" s="112" t="s">
        <v>487</v>
      </c>
      <c r="AS45" s="110" t="s">
        <v>131</v>
      </c>
      <c r="AT45" s="110" t="s">
        <v>132</v>
      </c>
      <c r="AU45" s="110" t="s">
        <v>133</v>
      </c>
      <c r="AV45" s="110" t="s">
        <v>134</v>
      </c>
      <c r="AW45" s="110"/>
      <c r="AX45" s="110" t="s">
        <v>135</v>
      </c>
      <c r="AY45" s="110"/>
    </row>
    <row r="46" spans="1:51" s="113" customFormat="1" ht="12.75">
      <c r="A46" s="110" t="s">
        <v>128</v>
      </c>
      <c r="B46" s="110"/>
      <c r="C46" s="110"/>
      <c r="D46" s="110"/>
      <c r="E46" s="110"/>
      <c r="F46" s="110" t="s">
        <v>426</v>
      </c>
      <c r="G46" s="110"/>
      <c r="H46" s="110"/>
      <c r="I46" s="110"/>
      <c r="J46" s="110"/>
      <c r="K46" s="110" t="s">
        <v>426</v>
      </c>
      <c r="L46" s="110"/>
      <c r="M46" s="110"/>
      <c r="N46" s="110"/>
      <c r="O46" s="110"/>
      <c r="P46" s="110" t="s">
        <v>426</v>
      </c>
      <c r="Q46" s="110"/>
      <c r="R46" s="110"/>
      <c r="S46" s="110"/>
      <c r="T46" s="110"/>
      <c r="U46" s="110" t="s">
        <v>129</v>
      </c>
      <c r="V46" s="110"/>
      <c r="W46" s="110"/>
      <c r="X46" s="110"/>
      <c r="Y46" s="110"/>
      <c r="Z46" s="110"/>
      <c r="AA46" s="110"/>
      <c r="AB46" s="110" t="s">
        <v>146</v>
      </c>
      <c r="AC46" s="110"/>
      <c r="AD46" s="110"/>
      <c r="AE46" s="110"/>
      <c r="AF46" s="110"/>
      <c r="AG46" s="110" t="s">
        <v>148</v>
      </c>
      <c r="AH46" s="318" t="s">
        <v>149</v>
      </c>
      <c r="AI46" s="110" t="s">
        <v>143</v>
      </c>
      <c r="AJ46" s="110" t="s">
        <v>143</v>
      </c>
      <c r="AK46" s="114" t="s">
        <v>158</v>
      </c>
      <c r="AL46" s="110" t="s">
        <v>143</v>
      </c>
      <c r="AM46" s="110" t="s">
        <v>181</v>
      </c>
      <c r="AQ46" s="110" t="s">
        <v>113</v>
      </c>
      <c r="AR46" s="305"/>
      <c r="AS46" s="110"/>
      <c r="AT46" s="110"/>
      <c r="AU46" s="110"/>
      <c r="AV46" s="110"/>
      <c r="AW46" s="110"/>
      <c r="AX46" s="110"/>
      <c r="AY46" s="110"/>
    </row>
    <row r="47" spans="1:51" s="48" customFormat="1">
      <c r="A47" s="241" t="s">
        <v>100</v>
      </c>
      <c r="B47" s="241"/>
      <c r="C47" s="241"/>
      <c r="D47" s="241"/>
      <c r="E47" s="241"/>
      <c r="F47" s="228"/>
      <c r="G47" s="228"/>
      <c r="H47" s="228"/>
      <c r="I47" s="228"/>
      <c r="J47" s="228"/>
      <c r="K47" s="228"/>
      <c r="L47" s="228"/>
      <c r="M47" s="228"/>
      <c r="N47" s="228"/>
      <c r="O47" s="228"/>
      <c r="P47" s="228"/>
      <c r="Q47" s="228"/>
      <c r="R47" s="228"/>
      <c r="S47" s="228"/>
      <c r="T47" s="228"/>
      <c r="U47" s="228"/>
      <c r="V47" s="228"/>
      <c r="W47" s="228"/>
      <c r="X47" s="228"/>
      <c r="Y47" s="228"/>
      <c r="Z47" s="228"/>
      <c r="AA47" s="228"/>
      <c r="AB47" s="228"/>
      <c r="AC47" s="228"/>
      <c r="AD47" s="228"/>
      <c r="AE47" s="228"/>
      <c r="AF47" s="228"/>
      <c r="AG47" s="228"/>
      <c r="AH47" s="319"/>
      <c r="AI47" s="228"/>
      <c r="AJ47" s="228"/>
      <c r="AK47" s="228"/>
      <c r="AL47" s="228"/>
      <c r="AM47" s="228"/>
      <c r="AN47" s="228"/>
      <c r="AO47" s="228"/>
      <c r="AP47" s="189"/>
      <c r="AQ47" s="241" t="str">
        <f t="shared" ref="AQ47:AQ80" si="24">IF(LEFT(A47)="*",A47,"PRE")</f>
        <v>*Boilers</v>
      </c>
      <c r="AR47" s="306" t="str">
        <f>IF($AS47="","",_xlfn.TEXTJOIN(",",TRUE,IF(LEFT(Regions!$C$3,1)&lt;&gt;"*",Regions!$C$3,""),IF(LEFT(Regions!$D$3,1)&lt;&gt;"*",Regions!$D$3,"")))</f>
        <v/>
      </c>
      <c r="AS47" s="241" t="str">
        <f t="shared" ref="AS47:AT80" si="25">IF(LEFT($A47)="*","",A47)</f>
        <v/>
      </c>
      <c r="AT47" s="241" t="str">
        <f t="shared" si="25"/>
        <v/>
      </c>
      <c r="AU47" s="241" t="str">
        <f t="shared" ref="AU47:AU81" si="26">IF(LEFT($A47)="*","","PJ")</f>
        <v/>
      </c>
      <c r="AV47" s="241" t="str">
        <f t="shared" ref="AV47:AV81" si="27">IF(LEFT($A47)="*","","GW")</f>
        <v/>
      </c>
      <c r="AW47" s="48" t="str">
        <f>IF(LEFT($A47)="*","","DayNite")</f>
        <v/>
      </c>
      <c r="AX47" s="241"/>
      <c r="AY47" s="241" t="str">
        <f t="shared" ref="AY47" si="28">IF($AS47="","","YES")</f>
        <v/>
      </c>
    </row>
    <row r="48" spans="1:51" s="48" customFormat="1">
      <c r="A48" s="48" t="str">
        <f>IF('SRV_Heat&amp;Cool'!AM5="","*","S-SH-"&amp;'SRV_Heat&amp;Cool'!$B$42&amp;"_"&amp;'SRV_Heat&amp;Cool'!$A5)</f>
        <v>S-SH-CS_OIL_N1</v>
      </c>
      <c r="B48" s="48" t="str">
        <f>IF(A48="*","",'SRV_Heat&amp;Cool'!B5&amp;" - "&amp;$A$42)</f>
        <v>Oil boiler condensing_SH - Commercial Services</v>
      </c>
      <c r="C48" s="48" t="str">
        <f>IF($A48="*","",'SRV_Heat&amp;Cool'!C5)</f>
        <v>SRVOIL</v>
      </c>
      <c r="E48" s="48" t="str">
        <f>IF($A48="*","",CONCATENATE(Legend!$C$4,Legend!$C$30,"-",$B$42))</f>
        <v>SRVSH-CS</v>
      </c>
      <c r="F48" s="67">
        <f>IF($A48="*","",IF('SRV_Heat&amp;Cool'!F5=0,"",'SRV_Heat&amp;Cool'!F5))</f>
        <v>1</v>
      </c>
      <c r="G48" s="67">
        <f>IF($A48="*","",IF('SRV_Heat&amp;Cool'!G5=0,"",'SRV_Heat&amp;Cool'!G5))</f>
        <v>1</v>
      </c>
      <c r="H48" s="67">
        <f>IF($A48="*","",IF('SRV_Heat&amp;Cool'!H5=0,"",'SRV_Heat&amp;Cool'!H5))</f>
        <v>1</v>
      </c>
      <c r="I48" s="67">
        <f>IF($A48="*","",IF('SRV_Heat&amp;Cool'!I5=0,"",'SRV_Heat&amp;Cool'!I5))</f>
        <v>1</v>
      </c>
      <c r="J48" s="67">
        <f>IF($A48="*","",IF('SRV_Heat&amp;Cool'!J5=0,"",'SRV_Heat&amp;Cool'!J5))</f>
        <v>1</v>
      </c>
      <c r="K48" s="67" t="str">
        <f>IF($A48="*","",IF('SRV_Heat&amp;Cool'!K5=0,"",'SRV_Heat&amp;Cool'!K5))</f>
        <v/>
      </c>
      <c r="L48" s="67" t="str">
        <f>IF($A48="*","",IF('SRV_Heat&amp;Cool'!L5=0,"",'SRV_Heat&amp;Cool'!L5))</f>
        <v/>
      </c>
      <c r="M48" s="67" t="str">
        <f>IF($A48="*","",IF('SRV_Heat&amp;Cool'!M5=0,"",'SRV_Heat&amp;Cool'!M5))</f>
        <v/>
      </c>
      <c r="N48" s="67" t="str">
        <f>IF($A48="*","",IF('SRV_Heat&amp;Cool'!N5=0,"",'SRV_Heat&amp;Cool'!N5))</f>
        <v/>
      </c>
      <c r="O48" s="67" t="str">
        <f>IF($A48="*","",IF('SRV_Heat&amp;Cool'!O5=0,"",'SRV_Heat&amp;Cool'!O5))</f>
        <v/>
      </c>
      <c r="P48" s="67" t="str">
        <f>IF($A48="*","",IF('SRV_Heat&amp;Cool'!P5=0,"",'SRV_Heat&amp;Cool'!P5))</f>
        <v/>
      </c>
      <c r="Q48" s="67" t="str">
        <f>IF($A48="*","",IF('SRV_Heat&amp;Cool'!Q5=0,"",'SRV_Heat&amp;Cool'!Q5))</f>
        <v/>
      </c>
      <c r="R48" s="67" t="str">
        <f>IF($A48="*","",IF('SRV_Heat&amp;Cool'!R5=0,"",'SRV_Heat&amp;Cool'!R5))</f>
        <v/>
      </c>
      <c r="S48" s="67" t="str">
        <f>IF($A48="*","",IF('SRV_Heat&amp;Cool'!S5=0,"",'SRV_Heat&amp;Cool'!S5))</f>
        <v/>
      </c>
      <c r="T48" s="67" t="str">
        <f>IF($A48="*","",IF('SRV_Heat&amp;Cool'!T5=0,"",'SRV_Heat&amp;Cool'!T5))</f>
        <v/>
      </c>
      <c r="U48" s="234">
        <f>IF($A48="*","",IF('SRV_Heat&amp;Cool'!U5=0,"",'SRV_Heat&amp;Cool'!U5))</f>
        <v>20</v>
      </c>
      <c r="V48" s="234" t="str">
        <f>IF($A48="*","",IF('SRV_Heat&amp;Cool'!V5=0,"",'SRV_Heat&amp;Cool'!V5))</f>
        <v/>
      </c>
      <c r="W48" s="100"/>
      <c r="X48" s="100"/>
      <c r="Y48" s="100"/>
      <c r="Z48" s="100"/>
      <c r="AA48" s="100"/>
      <c r="AB48" s="100">
        <f>IF($A48="*","",IF('SRV_Heat&amp;Cool'!AB5=0,"",'SRV_Heat&amp;Cool'!AB5))</f>
        <v>80</v>
      </c>
      <c r="AC48" s="100">
        <f>IF($A48="*","",IF('SRV_Heat&amp;Cool'!AC5=0,"",'SRV_Heat&amp;Cool'!AC5))</f>
        <v>80</v>
      </c>
      <c r="AD48" s="100">
        <f>IF($A48="*","",IF('SRV_Heat&amp;Cool'!AD5=0,"",'SRV_Heat&amp;Cool'!AD5))</f>
        <v>80</v>
      </c>
      <c r="AE48" s="100">
        <f>IF($A48="*","",IF('SRV_Heat&amp;Cool'!AE5=0,"",'SRV_Heat&amp;Cool'!AE5))</f>
        <v>80</v>
      </c>
      <c r="AF48" s="100">
        <f>IF($A48="*","",IF('SRV_Heat&amp;Cool'!AF5=0,"",'SRV_Heat&amp;Cool'!AF5))</f>
        <v>80</v>
      </c>
      <c r="AG48" s="46">
        <f>IF($A48="*","",IF('SRV_Heat&amp;Cool'!AG5=0,"",'SRV_Heat&amp;Cool'!AG5))</f>
        <v>1.25</v>
      </c>
      <c r="AH48" s="315" t="str">
        <f>IF($A48="*","",IF('SRV_Heat&amp;Cool'!AH5=0,"",'SRV_Heat&amp;Cool'!AH5))</f>
        <v/>
      </c>
      <c r="AI48" s="46" t="str">
        <f>IF($A48="*","",IF('SRV_Heat&amp;Cool'!AI5=0,"",'SRV_Heat&amp;Cool'!AI5))</f>
        <v/>
      </c>
      <c r="AJ48" s="46" t="str">
        <f>IF($A48="*","",IF('SRV_Heat&amp;Cool'!AJ5=0,"",'SRV_Heat&amp;Cool'!AJ5))</f>
        <v/>
      </c>
      <c r="AK48" s="82">
        <f t="shared" ref="AK48:AK57" si="29">IF($A48="*","",31.536)</f>
        <v>31.536000000000001</v>
      </c>
      <c r="AL48" s="46"/>
      <c r="AM48" s="97">
        <f>IF($A48="*","",2019)</f>
        <v>2019</v>
      </c>
      <c r="AN48" s="228"/>
      <c r="AO48" s="228"/>
      <c r="AP48" s="189"/>
      <c r="AQ48" s="48" t="str">
        <f t="shared" si="24"/>
        <v>PRE</v>
      </c>
      <c r="AR48" s="306" t="str">
        <f>IF($AS48="","",_xlfn.TEXTJOIN(",",TRUE,IF(LEFT(Regions!$C$3,1)&lt;&gt;"*",Regions!$C$3,""),IF(LEFT(Regions!$D$3,1)&lt;&gt;"*",Regions!$D$3,"")))</f>
        <v>IE,National</v>
      </c>
      <c r="AS48" s="48" t="str">
        <f t="shared" si="25"/>
        <v>S-SH-CS_OIL_N1</v>
      </c>
      <c r="AT48" s="48" t="str">
        <f t="shared" si="25"/>
        <v>Oil boiler condensing_SH - Commercial Services</v>
      </c>
      <c r="AU48" s="48" t="str">
        <f t="shared" si="26"/>
        <v>PJ</v>
      </c>
      <c r="AV48" s="48" t="str">
        <f t="shared" si="27"/>
        <v>GW</v>
      </c>
      <c r="AY48" s="48" t="str">
        <f>IF($AS48="","","YES")</f>
        <v>YES</v>
      </c>
    </row>
    <row r="49" spans="1:51" s="48" customFormat="1">
      <c r="A49" s="48" t="str">
        <f>IF('SRV_Heat&amp;Cool'!AM6="","*","S-SH-"&amp;'SRV_Heat&amp;Cool'!$B$42&amp;"_"&amp;'SRV_Heat&amp;Cool'!$A6)</f>
        <v>S-SH-CS_OIL_N2</v>
      </c>
      <c r="B49" s="48" t="str">
        <f>IF(A49="*","",'SRV_Heat&amp;Cool'!B6&amp;" - "&amp;$A$42)</f>
        <v>Oil boiler condensing_SH-WH - Commercial Services</v>
      </c>
      <c r="C49" s="48" t="str">
        <f>IF($A49="*","",'SRV_Heat&amp;Cool'!C6)</f>
        <v>SRVOIL</v>
      </c>
      <c r="E49" s="48" t="str">
        <f>IF($A49="*","",CONCATENATE(Legend!$C$4,Legend!$C$30,"-",$B$42,", ",Legend!$C$4,Legend!$C$31,"-",$B$42))</f>
        <v>SRVSH-CS, SRVWH-CS</v>
      </c>
      <c r="F49" s="67">
        <f>IF($A49="*","",IF('SRV_Heat&amp;Cool'!F6=0,"",'SRV_Heat&amp;Cool'!F6))</f>
        <v>1</v>
      </c>
      <c r="G49" s="67">
        <f>IF($A49="*","",IF('SRV_Heat&amp;Cool'!G6=0,"",'SRV_Heat&amp;Cool'!G6))</f>
        <v>1</v>
      </c>
      <c r="H49" s="67">
        <f>IF($A49="*","",IF('SRV_Heat&amp;Cool'!H6=0,"",'SRV_Heat&amp;Cool'!H6))</f>
        <v>1</v>
      </c>
      <c r="I49" s="67">
        <f>IF($A49="*","",IF('SRV_Heat&amp;Cool'!I6=0,"",'SRV_Heat&amp;Cool'!I6))</f>
        <v>1</v>
      </c>
      <c r="J49" s="67">
        <f>IF($A49="*","",IF('SRV_Heat&amp;Cool'!J6=0,"",'SRV_Heat&amp;Cool'!J6))</f>
        <v>1</v>
      </c>
      <c r="K49" s="67" t="str">
        <f>IF($A49="*","",IF('SRV_Heat&amp;Cool'!K6=0,"",'SRV_Heat&amp;Cool'!K6))</f>
        <v/>
      </c>
      <c r="L49" s="67" t="str">
        <f>IF($A49="*","",IF('SRV_Heat&amp;Cool'!L6=0,"",'SRV_Heat&amp;Cool'!L6))</f>
        <v/>
      </c>
      <c r="M49" s="67" t="str">
        <f>IF($A49="*","",IF('SRV_Heat&amp;Cool'!M6=0,"",'SRV_Heat&amp;Cool'!M6))</f>
        <v/>
      </c>
      <c r="N49" s="67" t="str">
        <f>IF($A49="*","",IF('SRV_Heat&amp;Cool'!N6=0,"",'SRV_Heat&amp;Cool'!N6))</f>
        <v/>
      </c>
      <c r="O49" s="67" t="str">
        <f>IF($A49="*","",IF('SRV_Heat&amp;Cool'!O6=0,"",'SRV_Heat&amp;Cool'!O6))</f>
        <v/>
      </c>
      <c r="P49" s="67">
        <f>IF($A49="*","",IF('SRV_Heat&amp;Cool'!P6=0,"",'SRV_Heat&amp;Cool'!P6))</f>
        <v>0.7</v>
      </c>
      <c r="Q49" s="67">
        <f>IF($A49="*","",IF('SRV_Heat&amp;Cool'!Q6=0,"",'SRV_Heat&amp;Cool'!Q6))</f>
        <v>0.7</v>
      </c>
      <c r="R49" s="67">
        <f>IF($A49="*","",IF('SRV_Heat&amp;Cool'!R6=0,"",'SRV_Heat&amp;Cool'!R6))</f>
        <v>0.7</v>
      </c>
      <c r="S49" s="67">
        <f>IF($A49="*","",IF('SRV_Heat&amp;Cool'!S6=0,"",'SRV_Heat&amp;Cool'!S6))</f>
        <v>0.7</v>
      </c>
      <c r="T49" s="67">
        <f>IF($A49="*","",IF('SRV_Heat&amp;Cool'!T6=0,"",'SRV_Heat&amp;Cool'!T6))</f>
        <v>0.7</v>
      </c>
      <c r="U49" s="234">
        <f>IF($A49="*","",IF('SRV_Heat&amp;Cool'!U6=0,"",'SRV_Heat&amp;Cool'!U6))</f>
        <v>20</v>
      </c>
      <c r="V49" s="234" t="str">
        <f>IF($A49="*","",IF('SRV_Heat&amp;Cool'!V6=0,"",'SRV_Heat&amp;Cool'!V6))</f>
        <v/>
      </c>
      <c r="W49" s="100"/>
      <c r="X49" s="100"/>
      <c r="Y49" s="100"/>
      <c r="Z49" s="100"/>
      <c r="AA49" s="100"/>
      <c r="AB49" s="100">
        <f>IF($A49="*","",IF('SRV_Heat&amp;Cool'!AB6=0,"",'SRV_Heat&amp;Cool'!AB6))</f>
        <v>84</v>
      </c>
      <c r="AC49" s="100">
        <f>IF($A49="*","",IF('SRV_Heat&amp;Cool'!AC6=0,"",'SRV_Heat&amp;Cool'!AC6))</f>
        <v>84</v>
      </c>
      <c r="AD49" s="100">
        <f>IF($A49="*","",IF('SRV_Heat&amp;Cool'!AD6=0,"",'SRV_Heat&amp;Cool'!AD6))</f>
        <v>84</v>
      </c>
      <c r="AE49" s="100">
        <f>IF($A49="*","",IF('SRV_Heat&amp;Cool'!AE6=0,"",'SRV_Heat&amp;Cool'!AE6))</f>
        <v>84</v>
      </c>
      <c r="AF49" s="100">
        <f>IF($A49="*","",IF('SRV_Heat&amp;Cool'!AF6=0,"",'SRV_Heat&amp;Cool'!AF6))</f>
        <v>84</v>
      </c>
      <c r="AG49" s="46">
        <f>IF($A49="*","",IF('SRV_Heat&amp;Cool'!AG6=0,"",'SRV_Heat&amp;Cool'!AG6))</f>
        <v>1.25</v>
      </c>
      <c r="AH49" s="315" t="str">
        <f>IF($A49="*","",IF('SRV_Heat&amp;Cool'!AH6=0,"",'SRV_Heat&amp;Cool'!AH6))</f>
        <v/>
      </c>
      <c r="AI49" s="102" t="str">
        <f>IF($A49="*","",IF('SRV_Heat&amp;Cool'!AI6=0,"",'SRV_Heat&amp;Cool'!AI6))</f>
        <v/>
      </c>
      <c r="AJ49" s="102" t="str">
        <f>IF($A49="*","",IF('SRV_Heat&amp;Cool'!AJ6=0,"",'SRV_Heat&amp;Cool'!AJ6))</f>
        <v/>
      </c>
      <c r="AK49" s="82">
        <f t="shared" si="29"/>
        <v>31.536000000000001</v>
      </c>
      <c r="AL49" s="46"/>
      <c r="AM49" s="97">
        <f t="shared" ref="AM49:AM81" si="30">IF($A49="*","",2019)</f>
        <v>2019</v>
      </c>
      <c r="AN49" s="228"/>
      <c r="AO49" s="228"/>
      <c r="AP49" s="189"/>
      <c r="AQ49" s="48" t="str">
        <f t="shared" si="24"/>
        <v>PRE</v>
      </c>
      <c r="AR49" s="48" t="str">
        <f>IF($AS49="","",_xlfn.TEXTJOIN(",",TRUE,IF(LEFT(Regions!$C$3,1)&lt;&gt;"*",Regions!$C$3,""),IF(LEFT(Regions!$D$3,1)&lt;&gt;"*",Regions!$D$3,"")))</f>
        <v>IE,National</v>
      </c>
      <c r="AS49" s="48" t="str">
        <f t="shared" si="25"/>
        <v>S-SH-CS_OIL_N2</v>
      </c>
      <c r="AT49" s="48" t="str">
        <f t="shared" si="25"/>
        <v>Oil boiler condensing_SH-WH - Commercial Services</v>
      </c>
      <c r="AU49" s="48" t="str">
        <f t="shared" si="26"/>
        <v>PJ</v>
      </c>
      <c r="AV49" s="48" t="str">
        <f t="shared" si="27"/>
        <v>GW</v>
      </c>
      <c r="AY49" s="48" t="str">
        <f t="shared" ref="AY49:AY81" si="31">IF($AS49="","","YES")</f>
        <v>YES</v>
      </c>
    </row>
    <row r="50" spans="1:51" s="48" customFormat="1">
      <c r="A50" s="48" t="str">
        <f>IF('SRV_Heat&amp;Cool'!AM7="","*","S-SH-"&amp;'SRV_Heat&amp;Cool'!$B$42&amp;"_"&amp;'SRV_Heat&amp;Cool'!$A7)</f>
        <v>S-SH-CS_GAS_N1</v>
      </c>
      <c r="B50" s="48" t="str">
        <f>IF(A50="*","",'SRV_Heat&amp;Cool'!B7&amp;" - "&amp;$A$42)</f>
        <v>Gas boiler condensing_SH - Commercial Services</v>
      </c>
      <c r="C50" s="48" t="str">
        <f>IF($A50="*","",'SRV_Heat&amp;Cool'!C7)</f>
        <v>SRVGAS</v>
      </c>
      <c r="E50" s="48" t="str">
        <f>IF($A50="*","",CONCATENATE(Legend!$C$4,Legend!$C$30,"-",$B$42))</f>
        <v>SRVSH-CS</v>
      </c>
      <c r="F50" s="67">
        <f>IF($A50="*","",IF('SRV_Heat&amp;Cool'!F7=0,"",'SRV_Heat&amp;Cool'!F7))</f>
        <v>1</v>
      </c>
      <c r="G50" s="67">
        <f>IF($A50="*","",IF('SRV_Heat&amp;Cool'!G7=0,"",'SRV_Heat&amp;Cool'!G7))</f>
        <v>1</v>
      </c>
      <c r="H50" s="67">
        <f>IF($A50="*","",IF('SRV_Heat&amp;Cool'!H7=0,"",'SRV_Heat&amp;Cool'!H7))</f>
        <v>1</v>
      </c>
      <c r="I50" s="67">
        <f>IF($A50="*","",IF('SRV_Heat&amp;Cool'!I7=0,"",'SRV_Heat&amp;Cool'!I7))</f>
        <v>1</v>
      </c>
      <c r="J50" s="67">
        <f>IF($A50="*","",IF('SRV_Heat&amp;Cool'!J7=0,"",'SRV_Heat&amp;Cool'!J7))</f>
        <v>1</v>
      </c>
      <c r="K50" s="67" t="str">
        <f>IF($A50="*","",IF('SRV_Heat&amp;Cool'!K7=0,"",'SRV_Heat&amp;Cool'!K7))</f>
        <v/>
      </c>
      <c r="L50" s="67" t="str">
        <f>IF($A50="*","",IF('SRV_Heat&amp;Cool'!L7=0,"",'SRV_Heat&amp;Cool'!L7))</f>
        <v/>
      </c>
      <c r="M50" s="67" t="str">
        <f>IF($A50="*","",IF('SRV_Heat&amp;Cool'!M7=0,"",'SRV_Heat&amp;Cool'!M7))</f>
        <v/>
      </c>
      <c r="N50" s="67" t="str">
        <f>IF($A50="*","",IF('SRV_Heat&amp;Cool'!N7=0,"",'SRV_Heat&amp;Cool'!N7))</f>
        <v/>
      </c>
      <c r="O50" s="67" t="str">
        <f>IF($A50="*","",IF('SRV_Heat&amp;Cool'!O7=0,"",'SRV_Heat&amp;Cool'!O7))</f>
        <v/>
      </c>
      <c r="P50" s="67" t="str">
        <f>IF($A50="*","",IF('SRV_Heat&amp;Cool'!P7=0,"",'SRV_Heat&amp;Cool'!P7))</f>
        <v/>
      </c>
      <c r="Q50" s="67" t="str">
        <f>IF($A50="*","",IF('SRV_Heat&amp;Cool'!Q7=0,"",'SRV_Heat&amp;Cool'!Q7))</f>
        <v/>
      </c>
      <c r="R50" s="67" t="str">
        <f>IF($A50="*","",IF('SRV_Heat&amp;Cool'!R7=0,"",'SRV_Heat&amp;Cool'!R7))</f>
        <v/>
      </c>
      <c r="S50" s="67" t="str">
        <f>IF($A50="*","",IF('SRV_Heat&amp;Cool'!S7=0,"",'SRV_Heat&amp;Cool'!S7))</f>
        <v/>
      </c>
      <c r="T50" s="67" t="str">
        <f>IF($A50="*","",IF('SRV_Heat&amp;Cool'!T7=0,"",'SRV_Heat&amp;Cool'!T7))</f>
        <v/>
      </c>
      <c r="U50" s="234">
        <f>IF($A50="*","",IF('SRV_Heat&amp;Cool'!U7=0,"",'SRV_Heat&amp;Cool'!U7))</f>
        <v>25</v>
      </c>
      <c r="V50" s="234" t="str">
        <f>IF($A50="*","",IF('SRV_Heat&amp;Cool'!V7=0,"",'SRV_Heat&amp;Cool'!V7))</f>
        <v/>
      </c>
      <c r="W50" s="100"/>
      <c r="X50" s="100"/>
      <c r="Y50" s="100"/>
      <c r="Z50" s="100"/>
      <c r="AA50" s="100"/>
      <c r="AB50" s="100">
        <f>IF($A50="*","",IF('SRV_Heat&amp;Cool'!AB7=0,"",'SRV_Heat&amp;Cool'!AB7))</f>
        <v>58.441558441558442</v>
      </c>
      <c r="AC50" s="100">
        <f>IF($A50="*","",IF('SRV_Heat&amp;Cool'!AC7=0,"",'SRV_Heat&amp;Cool'!AC7))</f>
        <v>51.948051948051948</v>
      </c>
      <c r="AD50" s="100">
        <f>IF($A50="*","",IF('SRV_Heat&amp;Cool'!AD7=0,"",'SRV_Heat&amp;Cool'!AD7))</f>
        <v>45.454545454545453</v>
      </c>
      <c r="AE50" s="100">
        <f>IF($A50="*","",IF('SRV_Heat&amp;Cool'!AE7=0,"",'SRV_Heat&amp;Cool'!AE7))</f>
        <v>45.454545454545453</v>
      </c>
      <c r="AF50" s="100">
        <f>IF($A50="*","",IF('SRV_Heat&amp;Cool'!AF7=0,"",'SRV_Heat&amp;Cool'!AF7))</f>
        <v>45.454545454545453</v>
      </c>
      <c r="AG50" s="46">
        <f>IF($A50="*","",IF('SRV_Heat&amp;Cool'!AG7=0,"",'SRV_Heat&amp;Cool'!AG7))</f>
        <v>4</v>
      </c>
      <c r="AH50" s="315">
        <f>IF($A50="*","",IF('SRV_Heat&amp;Cool'!AH7=0,"",'SRV_Heat&amp;Cool'!AH7))</f>
        <v>2</v>
      </c>
      <c r="AI50" s="102" t="str">
        <f>IF($A50="*","",IF('SRV_Heat&amp;Cool'!AI7=0,"",'SRV_Heat&amp;Cool'!AI7))</f>
        <v/>
      </c>
      <c r="AJ50" s="102" t="str">
        <f>IF($A50="*","",IF('SRV_Heat&amp;Cool'!AJ7=0,"",'SRV_Heat&amp;Cool'!AJ7))</f>
        <v/>
      </c>
      <c r="AK50" s="82">
        <f t="shared" si="29"/>
        <v>31.536000000000001</v>
      </c>
      <c r="AL50" s="46"/>
      <c r="AM50" s="97">
        <f t="shared" si="30"/>
        <v>2019</v>
      </c>
      <c r="AN50" s="228"/>
      <c r="AO50" s="228"/>
      <c r="AP50" s="189"/>
      <c r="AQ50" s="48" t="str">
        <f t="shared" si="24"/>
        <v>PRE</v>
      </c>
      <c r="AR50" s="48" t="str">
        <f>IF($AS50="","",_xlfn.TEXTJOIN(",",TRUE,IF(LEFT(Regions!$C$3,1)&lt;&gt;"*",Regions!$C$3,""),IF(LEFT(Regions!$D$3,1)&lt;&gt;"*",Regions!$D$3,"")))</f>
        <v>IE,National</v>
      </c>
      <c r="AS50" s="48" t="str">
        <f t="shared" si="25"/>
        <v>S-SH-CS_GAS_N1</v>
      </c>
      <c r="AT50" s="48" t="str">
        <f t="shared" si="25"/>
        <v>Gas boiler condensing_SH - Commercial Services</v>
      </c>
      <c r="AU50" s="48" t="str">
        <f t="shared" si="26"/>
        <v>PJ</v>
      </c>
      <c r="AV50" s="48" t="str">
        <f t="shared" si="27"/>
        <v>GW</v>
      </c>
      <c r="AY50" s="48" t="str">
        <f t="shared" si="31"/>
        <v>YES</v>
      </c>
    </row>
    <row r="51" spans="1:51" s="48" customFormat="1">
      <c r="A51" s="48" t="str">
        <f>IF('SRV_Heat&amp;Cool'!AM8="","*","S-SH-"&amp;'SRV_Heat&amp;Cool'!$B$42&amp;"_"&amp;'SRV_Heat&amp;Cool'!$A8)</f>
        <v>S-SH-CS_GAS_N2</v>
      </c>
      <c r="B51" s="48" t="str">
        <f>IF(A51="*","",'SRV_Heat&amp;Cool'!B8&amp;" - "&amp;$A$42)</f>
        <v>Gas boiler condensing_SH-WH  - Commercial Services</v>
      </c>
      <c r="C51" s="48" t="str">
        <f>IF($A51="*","",'SRV_Heat&amp;Cool'!C8)</f>
        <v>SRVGAS</v>
      </c>
      <c r="E51" s="48" t="str">
        <f>IF($A51="*","",CONCATENATE(Legend!$C$4,Legend!$C$30,"-",$B$42,", ",Legend!$C$4,Legend!$C$31,"-",$B$42))</f>
        <v>SRVSH-CS, SRVWH-CS</v>
      </c>
      <c r="F51" s="67">
        <f>IF($A51="*","",IF('SRV_Heat&amp;Cool'!F8=0,"",'SRV_Heat&amp;Cool'!F8))</f>
        <v>1</v>
      </c>
      <c r="G51" s="67">
        <f>IF($A51="*","",IF('SRV_Heat&amp;Cool'!G8=0,"",'SRV_Heat&amp;Cool'!G8))</f>
        <v>1</v>
      </c>
      <c r="H51" s="67">
        <f>IF($A51="*","",IF('SRV_Heat&amp;Cool'!H8=0,"",'SRV_Heat&amp;Cool'!H8))</f>
        <v>1</v>
      </c>
      <c r="I51" s="67">
        <f>IF($A51="*","",IF('SRV_Heat&amp;Cool'!I8=0,"",'SRV_Heat&amp;Cool'!I8))</f>
        <v>1</v>
      </c>
      <c r="J51" s="67">
        <f>IF($A51="*","",IF('SRV_Heat&amp;Cool'!J8=0,"",'SRV_Heat&amp;Cool'!J8))</f>
        <v>1</v>
      </c>
      <c r="K51" s="67" t="str">
        <f>IF($A51="*","",IF('SRV_Heat&amp;Cool'!K8=0,"",'SRV_Heat&amp;Cool'!K8))</f>
        <v/>
      </c>
      <c r="L51" s="67" t="str">
        <f>IF($A51="*","",IF('SRV_Heat&amp;Cool'!L8=0,"",'SRV_Heat&amp;Cool'!L8))</f>
        <v/>
      </c>
      <c r="M51" s="67" t="str">
        <f>IF($A51="*","",IF('SRV_Heat&amp;Cool'!M8=0,"",'SRV_Heat&amp;Cool'!M8))</f>
        <v/>
      </c>
      <c r="N51" s="67" t="str">
        <f>IF($A51="*","",IF('SRV_Heat&amp;Cool'!N8=0,"",'SRV_Heat&amp;Cool'!N8))</f>
        <v/>
      </c>
      <c r="O51" s="67" t="str">
        <f>IF($A51="*","",IF('SRV_Heat&amp;Cool'!O8=0,"",'SRV_Heat&amp;Cool'!O8))</f>
        <v/>
      </c>
      <c r="P51" s="67">
        <f>IF($A51="*","",IF('SRV_Heat&amp;Cool'!P8=0,"",'SRV_Heat&amp;Cool'!P8))</f>
        <v>0.7</v>
      </c>
      <c r="Q51" s="67">
        <f>IF($A51="*","",IF('SRV_Heat&amp;Cool'!Q8=0,"",'SRV_Heat&amp;Cool'!Q8))</f>
        <v>0.7</v>
      </c>
      <c r="R51" s="67">
        <f>IF($A51="*","",IF('SRV_Heat&amp;Cool'!R8=0,"",'SRV_Heat&amp;Cool'!R8))</f>
        <v>0.7</v>
      </c>
      <c r="S51" s="67">
        <f>IF($A51="*","",IF('SRV_Heat&amp;Cool'!S8=0,"",'SRV_Heat&amp;Cool'!S8))</f>
        <v>0.7</v>
      </c>
      <c r="T51" s="67">
        <f>IF($A51="*","",IF('SRV_Heat&amp;Cool'!T8=0,"",'SRV_Heat&amp;Cool'!T8))</f>
        <v>0.7</v>
      </c>
      <c r="U51" s="234">
        <f>IF($A51="*","",IF('SRV_Heat&amp;Cool'!U8=0,"",'SRV_Heat&amp;Cool'!U8))</f>
        <v>25</v>
      </c>
      <c r="V51" s="234" t="str">
        <f>IF($A51="*","",IF('SRV_Heat&amp;Cool'!V8=0,"",'SRV_Heat&amp;Cool'!V8))</f>
        <v/>
      </c>
      <c r="W51" s="100"/>
      <c r="X51" s="100"/>
      <c r="Y51" s="100"/>
      <c r="Z51" s="100"/>
      <c r="AA51" s="100"/>
      <c r="AB51" s="100">
        <f>IF($A51="*","",IF('SRV_Heat&amp;Cool'!AB8=0,"",'SRV_Heat&amp;Cool'!AB8))</f>
        <v>61.363636363636367</v>
      </c>
      <c r="AC51" s="100">
        <f>IF($A51="*","",IF('SRV_Heat&amp;Cool'!AC8=0,"",'SRV_Heat&amp;Cool'!AC8))</f>
        <v>54.545454545454547</v>
      </c>
      <c r="AD51" s="100">
        <f>IF($A51="*","",IF('SRV_Heat&amp;Cool'!AD8=0,"",'SRV_Heat&amp;Cool'!AD8))</f>
        <v>47.727272727272727</v>
      </c>
      <c r="AE51" s="100">
        <f>IF($A51="*","",IF('SRV_Heat&amp;Cool'!AE8=0,"",'SRV_Heat&amp;Cool'!AE8))</f>
        <v>47.727272727272727</v>
      </c>
      <c r="AF51" s="100">
        <f>IF($A51="*","",IF('SRV_Heat&amp;Cool'!AF8=0,"",'SRV_Heat&amp;Cool'!AF8))</f>
        <v>47.727272727272727</v>
      </c>
      <c r="AG51" s="46">
        <f>IF($A51="*","",IF('SRV_Heat&amp;Cool'!AG8=0,"",'SRV_Heat&amp;Cool'!AG8))</f>
        <v>4</v>
      </c>
      <c r="AH51" s="315">
        <f>IF($A51="*","",IF('SRV_Heat&amp;Cool'!AH8=0,"",'SRV_Heat&amp;Cool'!AH8))</f>
        <v>2</v>
      </c>
      <c r="AI51" s="102" t="str">
        <f>IF($A51="*","",IF('SRV_Heat&amp;Cool'!AI8=0,"",'SRV_Heat&amp;Cool'!AI8))</f>
        <v/>
      </c>
      <c r="AJ51" s="102" t="str">
        <f>IF($A51="*","",IF('SRV_Heat&amp;Cool'!AJ8=0,"",'SRV_Heat&amp;Cool'!AJ8))</f>
        <v/>
      </c>
      <c r="AK51" s="82">
        <f t="shared" si="29"/>
        <v>31.536000000000001</v>
      </c>
      <c r="AL51" s="46"/>
      <c r="AM51" s="97">
        <f t="shared" si="30"/>
        <v>2019</v>
      </c>
      <c r="AN51" s="228"/>
      <c r="AO51" s="228"/>
      <c r="AP51" s="189"/>
      <c r="AQ51" s="48" t="str">
        <f t="shared" si="24"/>
        <v>PRE</v>
      </c>
      <c r="AR51" s="48" t="str">
        <f>IF($AS51="","",_xlfn.TEXTJOIN(",",TRUE,IF(LEFT(Regions!$C$3,1)&lt;&gt;"*",Regions!$C$3,""),IF(LEFT(Regions!$D$3,1)&lt;&gt;"*",Regions!$D$3,"")))</f>
        <v>IE,National</v>
      </c>
      <c r="AS51" s="48" t="str">
        <f t="shared" si="25"/>
        <v>S-SH-CS_GAS_N2</v>
      </c>
      <c r="AT51" s="48" t="str">
        <f t="shared" si="25"/>
        <v>Gas boiler condensing_SH-WH  - Commercial Services</v>
      </c>
      <c r="AU51" s="48" t="str">
        <f t="shared" si="26"/>
        <v>PJ</v>
      </c>
      <c r="AV51" s="48" t="str">
        <f t="shared" si="27"/>
        <v>GW</v>
      </c>
      <c r="AY51" s="48" t="str">
        <f t="shared" si="31"/>
        <v>YES</v>
      </c>
    </row>
    <row r="52" spans="1:51" s="48" customFormat="1">
      <c r="A52" s="48" t="str">
        <f>IF('SRV_Heat&amp;Cool'!AM9="","*","S-SH-"&amp;'SRV_Heat&amp;Cool'!$B$42&amp;"_"&amp;'SRV_Heat&amp;Cool'!$A9)</f>
        <v>S-SH-CS_GAS_N3</v>
      </c>
      <c r="B52" s="48" t="str">
        <f>IF(A52="*","",'SRV_Heat&amp;Cool'!B9&amp;" - "&amp;$A$42)</f>
        <v>Gas boiler condensing + Solar thermal_SH-WH  - Commercial Services</v>
      </c>
      <c r="C52" s="48" t="str">
        <f>IF($A52="*","",'SRV_Heat&amp;Cool'!C9)</f>
        <v>SRVGAS, SRVSOL</v>
      </c>
      <c r="E52" s="48" t="str">
        <f>IF($A52="*","",CONCATENATE(Legend!$C$4,Legend!$C$30,"-",$B$42,", ",Legend!$C$4,Legend!$C$31,"-",$B$42))</f>
        <v>SRVSH-CS, SRVWH-CS</v>
      </c>
      <c r="F52" s="67">
        <f>IF($A52="*","",IF('SRV_Heat&amp;Cool'!F9=0,"",'SRV_Heat&amp;Cool'!F9))</f>
        <v>1</v>
      </c>
      <c r="G52" s="67">
        <f>IF($A52="*","",IF('SRV_Heat&amp;Cool'!G9=0,"",'SRV_Heat&amp;Cool'!G9))</f>
        <v>1</v>
      </c>
      <c r="H52" s="67">
        <f>IF($A52="*","",IF('SRV_Heat&amp;Cool'!H9=0,"",'SRV_Heat&amp;Cool'!H9))</f>
        <v>1</v>
      </c>
      <c r="I52" s="67">
        <f>IF($A52="*","",IF('SRV_Heat&amp;Cool'!I9=0,"",'SRV_Heat&amp;Cool'!I9))</f>
        <v>1</v>
      </c>
      <c r="J52" s="67">
        <f>IF($A52="*","",IF('SRV_Heat&amp;Cool'!J9=0,"",'SRV_Heat&amp;Cool'!J9))</f>
        <v>1</v>
      </c>
      <c r="K52" s="67" t="str">
        <f>IF($A52="*","",IF('SRV_Heat&amp;Cool'!K9=0,"",'SRV_Heat&amp;Cool'!K9))</f>
        <v/>
      </c>
      <c r="L52" s="67" t="str">
        <f>IF($A52="*","",IF('SRV_Heat&amp;Cool'!L9=0,"",'SRV_Heat&amp;Cool'!L9))</f>
        <v/>
      </c>
      <c r="M52" s="67" t="str">
        <f>IF($A52="*","",IF('SRV_Heat&amp;Cool'!M9=0,"",'SRV_Heat&amp;Cool'!M9))</f>
        <v/>
      </c>
      <c r="N52" s="67" t="str">
        <f>IF($A52="*","",IF('SRV_Heat&amp;Cool'!N9=0,"",'SRV_Heat&amp;Cool'!N9))</f>
        <v/>
      </c>
      <c r="O52" s="67" t="str">
        <f>IF($A52="*","",IF('SRV_Heat&amp;Cool'!O9=0,"",'SRV_Heat&amp;Cool'!O9))</f>
        <v/>
      </c>
      <c r="P52" s="67">
        <f>IF($A52="*","",IF('SRV_Heat&amp;Cool'!P9=0,"",'SRV_Heat&amp;Cool'!P9))</f>
        <v>0.7</v>
      </c>
      <c r="Q52" s="67">
        <f>IF($A52="*","",IF('SRV_Heat&amp;Cool'!Q9=0,"",'SRV_Heat&amp;Cool'!Q9))</f>
        <v>0.7</v>
      </c>
      <c r="R52" s="67">
        <f>IF($A52="*","",IF('SRV_Heat&amp;Cool'!R9=0,"",'SRV_Heat&amp;Cool'!R9))</f>
        <v>0.7</v>
      </c>
      <c r="S52" s="67">
        <f>IF($A52="*","",IF('SRV_Heat&amp;Cool'!S9=0,"",'SRV_Heat&amp;Cool'!S9))</f>
        <v>0.7</v>
      </c>
      <c r="T52" s="67">
        <f>IF($A52="*","",IF('SRV_Heat&amp;Cool'!T9=0,"",'SRV_Heat&amp;Cool'!T9))</f>
        <v>0.7</v>
      </c>
      <c r="U52" s="234">
        <f>IF($A52="*","",IF('SRV_Heat&amp;Cool'!U9=0,"",'SRV_Heat&amp;Cool'!U9))</f>
        <v>25</v>
      </c>
      <c r="V52" s="234" t="str">
        <f>IF($A52="*","",IF('SRV_Heat&amp;Cool'!V9=0,"",'SRV_Heat&amp;Cool'!V9))</f>
        <v/>
      </c>
      <c r="W52" s="100"/>
      <c r="X52" s="100"/>
      <c r="Y52" s="100"/>
      <c r="Z52" s="100"/>
      <c r="AA52" s="100"/>
      <c r="AB52" s="100">
        <f>IF($A52="*","",IF('SRV_Heat&amp;Cool'!AB9=0,"",'SRV_Heat&amp;Cool'!AB9))</f>
        <v>214.28571428571428</v>
      </c>
      <c r="AC52" s="100">
        <f>IF($A52="*","",IF('SRV_Heat&amp;Cool'!AC9=0,"",'SRV_Heat&amp;Cool'!AC9))</f>
        <v>209.52380952380952</v>
      </c>
      <c r="AD52" s="100">
        <f>IF($A52="*","",IF('SRV_Heat&amp;Cool'!AD9=0,"",'SRV_Heat&amp;Cool'!AD9))</f>
        <v>204.76190476190476</v>
      </c>
      <c r="AE52" s="100">
        <f>IF($A52="*","",IF('SRV_Heat&amp;Cool'!AE9=0,"",'SRV_Heat&amp;Cool'!AE9))</f>
        <v>204.76190476190476</v>
      </c>
      <c r="AF52" s="100">
        <f>IF($A52="*","",IF('SRV_Heat&amp;Cool'!AF9=0,"",'SRV_Heat&amp;Cool'!AF9))</f>
        <v>204.76190476190476</v>
      </c>
      <c r="AG52" s="46">
        <f>IF($A52="*","",IF('SRV_Heat&amp;Cool'!AG9=0,"",'SRV_Heat&amp;Cool'!AG9))</f>
        <v>6.6285714285714281</v>
      </c>
      <c r="AH52" s="315" t="str">
        <f>IF($A52="*","",IF('SRV_Heat&amp;Cool'!AH9=0,"",'SRV_Heat&amp;Cool'!AH9))</f>
        <v/>
      </c>
      <c r="AI52" s="102">
        <f>IF($A52="*","",IF('SRV_Heat&amp;Cool'!AI9=0,"",'SRV_Heat&amp;Cool'!AI9))</f>
        <v>0.1221556886227545</v>
      </c>
      <c r="AJ52" s="102" t="str">
        <f>IF($A52="*","",IF('SRV_Heat&amp;Cool'!AJ9=0,"",'SRV_Heat&amp;Cool'!AJ9))</f>
        <v/>
      </c>
      <c r="AK52" s="82">
        <f t="shared" si="29"/>
        <v>31.536000000000001</v>
      </c>
      <c r="AL52" s="46"/>
      <c r="AM52" s="97">
        <f t="shared" si="30"/>
        <v>2019</v>
      </c>
      <c r="AN52" s="228"/>
      <c r="AO52" s="228"/>
      <c r="AP52" s="189"/>
      <c r="AQ52" s="48" t="str">
        <f t="shared" si="24"/>
        <v>PRE</v>
      </c>
      <c r="AR52" s="48" t="str">
        <f>IF($AS52="","",_xlfn.TEXTJOIN(",",TRUE,IF(LEFT(Regions!$C$3,1)&lt;&gt;"*",Regions!$C$3,""),IF(LEFT(Regions!$D$3,1)&lt;&gt;"*",Regions!$D$3,"")))</f>
        <v>IE,National</v>
      </c>
      <c r="AS52" s="48" t="str">
        <f t="shared" si="25"/>
        <v>S-SH-CS_GAS_N3</v>
      </c>
      <c r="AT52" s="48" t="str">
        <f t="shared" si="25"/>
        <v>Gas boiler condensing + Solar thermal_SH-WH  - Commercial Services</v>
      </c>
      <c r="AU52" s="48" t="str">
        <f t="shared" si="26"/>
        <v>PJ</v>
      </c>
      <c r="AV52" s="48" t="str">
        <f t="shared" si="27"/>
        <v>GW</v>
      </c>
      <c r="AY52" s="48" t="str">
        <f t="shared" si="31"/>
        <v>YES</v>
      </c>
    </row>
    <row r="53" spans="1:51" s="48" customFormat="1">
      <c r="A53" s="48" t="str">
        <f>IF('SRV_Heat&amp;Cool'!AM10="","*","S-SH-"&amp;'SRV_Heat&amp;Cool'!$B$42&amp;"-"&amp;'SRV_Heat&amp;Cool'!$A10)</f>
        <v>S-SH-CS-GAS_N4</v>
      </c>
      <c r="B53" s="48" t="str">
        <f>IF(A53="*","",'SRV_Heat&amp;Cool'!B10&amp;" - "&amp;$A$42)</f>
        <v>Gas boiler condensing + Wood stove_SH-WH  - Commercial Services</v>
      </c>
      <c r="C53" s="48" t="str">
        <f>IF($A53="*","",'SRV_Heat&amp;Cool'!C10)</f>
        <v>SRVGAS, SRVBIO</v>
      </c>
      <c r="E53" s="48" t="str">
        <f>IF($A53="*","",CONCATENATE(Legend!$C$4,Legend!$C$30,"-",$B$42,", ",Legend!$C$4,Legend!$C$31,"-",$B$42))</f>
        <v>SRVSH-CS, SRVWH-CS</v>
      </c>
      <c r="F53" s="67">
        <f>IF($A53="*","",IF('SRV_Heat&amp;Cool'!F10=0,"",'SRV_Heat&amp;Cool'!F10))</f>
        <v>0.86</v>
      </c>
      <c r="G53" s="67">
        <f>IF($A53="*","",IF('SRV_Heat&amp;Cool'!G10=0,"",'SRV_Heat&amp;Cool'!G10))</f>
        <v>0.87999999999999989</v>
      </c>
      <c r="H53" s="67">
        <f>IF($A53="*","",IF('SRV_Heat&amp;Cool'!H10=0,"",'SRV_Heat&amp;Cool'!H10))</f>
        <v>0.9</v>
      </c>
      <c r="I53" s="67">
        <f>IF($A53="*","",IF('SRV_Heat&amp;Cool'!I10=0,"",'SRV_Heat&amp;Cool'!I10))</f>
        <v>0.9</v>
      </c>
      <c r="J53" s="67">
        <f>IF($A53="*","",IF('SRV_Heat&amp;Cool'!J10=0,"",'SRV_Heat&amp;Cool'!J10))</f>
        <v>0.9</v>
      </c>
      <c r="K53" s="67" t="str">
        <f>IF($A53="*","",IF('SRV_Heat&amp;Cool'!K10=0,"",'SRV_Heat&amp;Cool'!K10))</f>
        <v/>
      </c>
      <c r="L53" s="67" t="str">
        <f>IF($A53="*","",IF('SRV_Heat&amp;Cool'!L10=0,"",'SRV_Heat&amp;Cool'!L10))</f>
        <v/>
      </c>
      <c r="M53" s="67" t="str">
        <f>IF($A53="*","",IF('SRV_Heat&amp;Cool'!M10=0,"",'SRV_Heat&amp;Cool'!M10))</f>
        <v/>
      </c>
      <c r="N53" s="67" t="str">
        <f>IF($A53="*","",IF('SRV_Heat&amp;Cool'!N10=0,"",'SRV_Heat&amp;Cool'!N10))</f>
        <v/>
      </c>
      <c r="O53" s="67" t="str">
        <f>IF($A53="*","",IF('SRV_Heat&amp;Cool'!O10=0,"",'SRV_Heat&amp;Cool'!O10))</f>
        <v/>
      </c>
      <c r="P53" s="67">
        <f>IF($A53="*","",IF('SRV_Heat&amp;Cool'!P10=0,"",'SRV_Heat&amp;Cool'!P10))</f>
        <v>0.60199999999999998</v>
      </c>
      <c r="Q53" s="67">
        <f>IF($A53="*","",IF('SRV_Heat&amp;Cool'!Q10=0,"",'SRV_Heat&amp;Cool'!Q10))</f>
        <v>0.61599999999999988</v>
      </c>
      <c r="R53" s="67">
        <f>IF($A53="*","",IF('SRV_Heat&amp;Cool'!R10=0,"",'SRV_Heat&amp;Cool'!R10))</f>
        <v>0.63</v>
      </c>
      <c r="S53" s="67">
        <f>IF($A53="*","",IF('SRV_Heat&amp;Cool'!S10=0,"",'SRV_Heat&amp;Cool'!S10))</f>
        <v>0.63</v>
      </c>
      <c r="T53" s="67">
        <f>IF($A53="*","",IF('SRV_Heat&amp;Cool'!T10=0,"",'SRV_Heat&amp;Cool'!T10))</f>
        <v>0.63</v>
      </c>
      <c r="U53" s="234">
        <f>IF($A53="*","",IF('SRV_Heat&amp;Cool'!U10=0,"",'SRV_Heat&amp;Cool'!U10))</f>
        <v>24</v>
      </c>
      <c r="V53" s="234" t="str">
        <f>IF($A53="*","",IF('SRV_Heat&amp;Cool'!V10=0,"",'SRV_Heat&amp;Cool'!V10))</f>
        <v/>
      </c>
      <c r="W53" s="100"/>
      <c r="X53" s="100"/>
      <c r="Y53" s="100"/>
      <c r="Z53" s="100"/>
      <c r="AA53" s="100"/>
      <c r="AB53" s="100">
        <f>IF($A53="*","",IF('SRV_Heat&amp;Cool'!AB10=0,"",'SRV_Heat&amp;Cool'!AB10))</f>
        <v>68.41768097373479</v>
      </c>
      <c r="AC53" s="100">
        <f>IF($A53="*","",IF('SRV_Heat&amp;Cool'!AC10=0,"",'SRV_Heat&amp;Cool'!AC10))</f>
        <v>62.011531069827036</v>
      </c>
      <c r="AD53" s="100">
        <f>IF($A53="*","",IF('SRV_Heat&amp;Cool'!AD10=0,"",'SRV_Heat&amp;Cool'!AD10))</f>
        <v>57.911595131326074</v>
      </c>
      <c r="AE53" s="100">
        <f>IF($A53="*","",IF('SRV_Heat&amp;Cool'!AE10=0,"",'SRV_Heat&amp;Cool'!AE10))</f>
        <v>57.911595131326074</v>
      </c>
      <c r="AF53" s="100">
        <f>IF($A53="*","",IF('SRV_Heat&amp;Cool'!AF10=0,"",'SRV_Heat&amp;Cool'!AF10))</f>
        <v>57.911595131326074</v>
      </c>
      <c r="AG53" s="46">
        <f>IF($A53="*","",IF('SRV_Heat&amp;Cool'!AG10=0,"",'SRV_Heat&amp;Cool'!AG10))</f>
        <v>3.3142857142857149</v>
      </c>
      <c r="AH53" s="315" t="str">
        <f>IF($A53="*","",IF('SRV_Heat&amp;Cool'!AH10=0,"",'SRV_Heat&amp;Cool'!AH10))</f>
        <v/>
      </c>
      <c r="AI53" s="102" t="str">
        <f>IF($A53="*","",IF('SRV_Heat&amp;Cool'!AI10=0,"",'SRV_Heat&amp;Cool'!AI10))</f>
        <v/>
      </c>
      <c r="AJ53" s="102">
        <f>IF($A53="*","",IF('SRV_Heat&amp;Cool'!AJ10=0,"",'SRV_Heat&amp;Cool'!AJ10))</f>
        <v>0.51127819548872178</v>
      </c>
      <c r="AK53" s="82">
        <f t="shared" si="29"/>
        <v>31.536000000000001</v>
      </c>
      <c r="AL53" s="46"/>
      <c r="AM53" s="97">
        <f t="shared" si="30"/>
        <v>2019</v>
      </c>
      <c r="AN53" s="228"/>
      <c r="AO53" s="228"/>
      <c r="AP53" s="189"/>
      <c r="AQ53" s="48" t="str">
        <f t="shared" si="24"/>
        <v>PRE</v>
      </c>
      <c r="AR53" s="48" t="str">
        <f>IF($AS53="","",_xlfn.TEXTJOIN(",",TRUE,IF(LEFT(Regions!$C$3,1)&lt;&gt;"*",Regions!$C$3,""),IF(LEFT(Regions!$D$3,1)&lt;&gt;"*",Regions!$D$3,"")))</f>
        <v>IE,National</v>
      </c>
      <c r="AS53" s="48" t="str">
        <f t="shared" si="25"/>
        <v>S-SH-CS-GAS_N4</v>
      </c>
      <c r="AT53" s="48" t="str">
        <f t="shared" si="25"/>
        <v>Gas boiler condensing + Wood stove_SH-WH  - Commercial Services</v>
      </c>
      <c r="AU53" s="48" t="str">
        <f t="shared" si="26"/>
        <v>PJ</v>
      </c>
      <c r="AV53" s="48" t="str">
        <f t="shared" si="27"/>
        <v>GW</v>
      </c>
      <c r="AY53" s="48" t="str">
        <f t="shared" si="31"/>
        <v>YES</v>
      </c>
    </row>
    <row r="54" spans="1:51" s="48" customFormat="1">
      <c r="A54" s="48" t="str">
        <f>IF('SRV_Heat&amp;Cool'!AM11="","*","S-SH-"&amp;'SRV_Heat&amp;Cool'!$B$42&amp;"_"&amp;'SRV_Heat&amp;Cool'!$A11)</f>
        <v>S-SH-CS_LPG_N1</v>
      </c>
      <c r="B54" s="48" t="str">
        <f>IF(A54="*","",'SRV_Heat&amp;Cool'!B11&amp;" - "&amp;$A$42)</f>
        <v>LPG boiler condensing_SH - Commercial Services</v>
      </c>
      <c r="C54" s="48" t="str">
        <f>IF($A54="*","",'SRV_Heat&amp;Cool'!C11)</f>
        <v>SRVLPG</v>
      </c>
      <c r="E54" s="48" t="str">
        <f>IF($A54="*","",CONCATENATE(Legend!$C$4,Legend!$C$30,"-",$B$42))</f>
        <v>SRVSH-CS</v>
      </c>
      <c r="F54" s="67">
        <f>IF($A54="*","",IF('SRV_Heat&amp;Cool'!F11=0,"",'SRV_Heat&amp;Cool'!F11))</f>
        <v>1</v>
      </c>
      <c r="G54" s="67">
        <f>IF($A54="*","",IF('SRV_Heat&amp;Cool'!G11=0,"",'SRV_Heat&amp;Cool'!G11))</f>
        <v>1</v>
      </c>
      <c r="H54" s="67">
        <f>IF($A54="*","",IF('SRV_Heat&amp;Cool'!H11=0,"",'SRV_Heat&amp;Cool'!H11))</f>
        <v>1</v>
      </c>
      <c r="I54" s="67">
        <f>IF($A54="*","",IF('SRV_Heat&amp;Cool'!I11=0,"",'SRV_Heat&amp;Cool'!I11))</f>
        <v>1</v>
      </c>
      <c r="J54" s="67">
        <f>IF($A54="*","",IF('SRV_Heat&amp;Cool'!J11=0,"",'SRV_Heat&amp;Cool'!J11))</f>
        <v>1</v>
      </c>
      <c r="K54" s="67" t="str">
        <f>IF($A54="*","",IF('SRV_Heat&amp;Cool'!K11=0,"",'SRV_Heat&amp;Cool'!K11))</f>
        <v/>
      </c>
      <c r="L54" s="67" t="str">
        <f>IF($A54="*","",IF('SRV_Heat&amp;Cool'!L11=0,"",'SRV_Heat&amp;Cool'!L11))</f>
        <v/>
      </c>
      <c r="M54" s="67" t="str">
        <f>IF($A54="*","",IF('SRV_Heat&amp;Cool'!M11=0,"",'SRV_Heat&amp;Cool'!M11))</f>
        <v/>
      </c>
      <c r="N54" s="67" t="str">
        <f>IF($A54="*","",IF('SRV_Heat&amp;Cool'!N11=0,"",'SRV_Heat&amp;Cool'!N11))</f>
        <v/>
      </c>
      <c r="O54" s="67" t="str">
        <f>IF($A54="*","",IF('SRV_Heat&amp;Cool'!O11=0,"",'SRV_Heat&amp;Cool'!O11))</f>
        <v/>
      </c>
      <c r="P54" s="67" t="str">
        <f>IF($A54="*","",IF('SRV_Heat&amp;Cool'!P11=0,"",'SRV_Heat&amp;Cool'!P11))</f>
        <v/>
      </c>
      <c r="Q54" s="67" t="str">
        <f>IF($A54="*","",IF('SRV_Heat&amp;Cool'!Q11=0,"",'SRV_Heat&amp;Cool'!Q11))</f>
        <v/>
      </c>
      <c r="R54" s="67" t="str">
        <f>IF($A54="*","",IF('SRV_Heat&amp;Cool'!R11=0,"",'SRV_Heat&amp;Cool'!R11))</f>
        <v/>
      </c>
      <c r="S54" s="67" t="str">
        <f>IF($A54="*","",IF('SRV_Heat&amp;Cool'!S11=0,"",'SRV_Heat&amp;Cool'!S11))</f>
        <v/>
      </c>
      <c r="T54" s="67" t="str">
        <f>IF($A54="*","",IF('SRV_Heat&amp;Cool'!T11=0,"",'SRV_Heat&amp;Cool'!T11))</f>
        <v/>
      </c>
      <c r="U54" s="234">
        <f>IF($A54="*","",IF('SRV_Heat&amp;Cool'!U11=0,"",'SRV_Heat&amp;Cool'!U11))</f>
        <v>25</v>
      </c>
      <c r="V54" s="234" t="str">
        <f>IF($A54="*","",IF('SRV_Heat&amp;Cool'!V11=0,"",'SRV_Heat&amp;Cool'!V11))</f>
        <v/>
      </c>
      <c r="W54" s="100"/>
      <c r="X54" s="100"/>
      <c r="Y54" s="100"/>
      <c r="Z54" s="100"/>
      <c r="AA54" s="100"/>
      <c r="AB54" s="100">
        <f>IF($A54="*","",IF('SRV_Heat&amp;Cool'!AB11=0,"",'SRV_Heat&amp;Cool'!AB11))</f>
        <v>58.441558441558442</v>
      </c>
      <c r="AC54" s="100">
        <f>IF($A54="*","",IF('SRV_Heat&amp;Cool'!AC11=0,"",'SRV_Heat&amp;Cool'!AC11))</f>
        <v>51.948051948051948</v>
      </c>
      <c r="AD54" s="100">
        <f>IF($A54="*","",IF('SRV_Heat&amp;Cool'!AD11=0,"",'SRV_Heat&amp;Cool'!AD11))</f>
        <v>45.454545454545453</v>
      </c>
      <c r="AE54" s="100">
        <f>IF($A54="*","",IF('SRV_Heat&amp;Cool'!AE11=0,"",'SRV_Heat&amp;Cool'!AE11))</f>
        <v>45.454545454545453</v>
      </c>
      <c r="AF54" s="100">
        <f>IF($A54="*","",IF('SRV_Heat&amp;Cool'!AF11=0,"",'SRV_Heat&amp;Cool'!AF11))</f>
        <v>45.454545454545453</v>
      </c>
      <c r="AG54" s="100">
        <f>IF($A54="*","",IF('SRV_Heat&amp;Cool'!AG11=0,"",'SRV_Heat&amp;Cool'!AG11))</f>
        <v>4</v>
      </c>
      <c r="AH54" s="315">
        <f>IF($A54="*","",IF('SRV_Heat&amp;Cool'!AH11=0,"",'SRV_Heat&amp;Cool'!AH11))</f>
        <v>2</v>
      </c>
      <c r="AI54" s="102" t="str">
        <f>IF($A54="*","",IF('SRV_Heat&amp;Cool'!AI11=0,"",'SRV_Heat&amp;Cool'!AI11))</f>
        <v/>
      </c>
      <c r="AJ54" s="102" t="str">
        <f>IF($A54="*","",IF('SRV_Heat&amp;Cool'!AJ11=0,"",'SRV_Heat&amp;Cool'!AJ11))</f>
        <v/>
      </c>
      <c r="AK54" s="82">
        <f t="shared" si="29"/>
        <v>31.536000000000001</v>
      </c>
      <c r="AL54" s="100"/>
      <c r="AM54" s="97">
        <f t="shared" si="30"/>
        <v>2019</v>
      </c>
      <c r="AN54" s="228"/>
      <c r="AO54" s="228"/>
      <c r="AP54" s="189"/>
      <c r="AQ54" s="48" t="str">
        <f t="shared" si="24"/>
        <v>PRE</v>
      </c>
      <c r="AR54" s="48" t="str">
        <f>IF($AS54="","",_xlfn.TEXTJOIN(",",TRUE,IF(LEFT(Regions!$C$3,1)&lt;&gt;"*",Regions!$C$3,""),IF(LEFT(Regions!$D$3,1)&lt;&gt;"*",Regions!$D$3,"")))</f>
        <v>IE,National</v>
      </c>
      <c r="AS54" s="48" t="str">
        <f t="shared" si="25"/>
        <v>S-SH-CS_LPG_N1</v>
      </c>
      <c r="AT54" s="48" t="str">
        <f t="shared" si="25"/>
        <v>LPG boiler condensing_SH - Commercial Services</v>
      </c>
      <c r="AU54" s="48" t="str">
        <f t="shared" si="26"/>
        <v>PJ</v>
      </c>
      <c r="AV54" s="48" t="str">
        <f t="shared" si="27"/>
        <v>GW</v>
      </c>
      <c r="AY54" s="48" t="str">
        <f t="shared" si="31"/>
        <v>YES</v>
      </c>
    </row>
    <row r="55" spans="1:51" s="48" customFormat="1">
      <c r="A55" s="48" t="str">
        <f>IF('SRV_Heat&amp;Cool'!AM12="","*","S-SH-"&amp;'SRV_Heat&amp;Cool'!$B$42&amp;"_"&amp;'SRV_Heat&amp;Cool'!$A12)</f>
        <v>S-SH-CS_LPG_N2</v>
      </c>
      <c r="B55" s="48" t="str">
        <f>IF(A55="*","",'SRV_Heat&amp;Cool'!B12&amp;" - "&amp;$A$42)</f>
        <v>LPG boiler condensing_SH-WH - Commercial Services</v>
      </c>
      <c r="C55" s="48" t="str">
        <f>IF($A55="*","",'SRV_Heat&amp;Cool'!C12)</f>
        <v>SRVLPG</v>
      </c>
      <c r="E55" s="48" t="str">
        <f>IF($A55="*","",CONCATENATE(Legend!$C$4,Legend!$C$30,"-",$B$42,", ",Legend!$C$4,Legend!$C$31,"-",$B$42))</f>
        <v>SRVSH-CS, SRVWH-CS</v>
      </c>
      <c r="F55" s="67">
        <f>IF($A55="*","",IF('SRV_Heat&amp;Cool'!F12=0,"",'SRV_Heat&amp;Cool'!F12))</f>
        <v>1</v>
      </c>
      <c r="G55" s="67">
        <f>IF($A55="*","",IF('SRV_Heat&amp;Cool'!G12=0,"",'SRV_Heat&amp;Cool'!G12))</f>
        <v>1</v>
      </c>
      <c r="H55" s="67">
        <f>IF($A55="*","",IF('SRV_Heat&amp;Cool'!H12=0,"",'SRV_Heat&amp;Cool'!H12))</f>
        <v>1</v>
      </c>
      <c r="I55" s="67">
        <f>IF($A55="*","",IF('SRV_Heat&amp;Cool'!I12=0,"",'SRV_Heat&amp;Cool'!I12))</f>
        <v>1</v>
      </c>
      <c r="J55" s="67">
        <f>IF($A55="*","",IF('SRV_Heat&amp;Cool'!J12=0,"",'SRV_Heat&amp;Cool'!J12))</f>
        <v>1</v>
      </c>
      <c r="K55" s="67" t="str">
        <f>IF($A55="*","",IF('SRV_Heat&amp;Cool'!K12=0,"",'SRV_Heat&amp;Cool'!K12))</f>
        <v/>
      </c>
      <c r="L55" s="67" t="str">
        <f>IF($A55="*","",IF('SRV_Heat&amp;Cool'!L12=0,"",'SRV_Heat&amp;Cool'!L12))</f>
        <v/>
      </c>
      <c r="M55" s="67" t="str">
        <f>IF($A55="*","",IF('SRV_Heat&amp;Cool'!M12=0,"",'SRV_Heat&amp;Cool'!M12))</f>
        <v/>
      </c>
      <c r="N55" s="67" t="str">
        <f>IF($A55="*","",IF('SRV_Heat&amp;Cool'!N12=0,"",'SRV_Heat&amp;Cool'!N12))</f>
        <v/>
      </c>
      <c r="O55" s="67" t="str">
        <f>IF($A55="*","",IF('SRV_Heat&amp;Cool'!O12=0,"",'SRV_Heat&amp;Cool'!O12))</f>
        <v/>
      </c>
      <c r="P55" s="67">
        <f>IF($A55="*","",IF('SRV_Heat&amp;Cool'!P12=0,"",'SRV_Heat&amp;Cool'!P12))</f>
        <v>0.7</v>
      </c>
      <c r="Q55" s="67">
        <f>IF($A55="*","",IF('SRV_Heat&amp;Cool'!Q12=0,"",'SRV_Heat&amp;Cool'!Q12))</f>
        <v>0.7</v>
      </c>
      <c r="R55" s="67">
        <f>IF($A55="*","",IF('SRV_Heat&amp;Cool'!R12=0,"",'SRV_Heat&amp;Cool'!R12))</f>
        <v>0.7</v>
      </c>
      <c r="S55" s="67">
        <f>IF($A55="*","",IF('SRV_Heat&amp;Cool'!S12=0,"",'SRV_Heat&amp;Cool'!S12))</f>
        <v>0.7</v>
      </c>
      <c r="T55" s="67">
        <f>IF($A55="*","",IF('SRV_Heat&amp;Cool'!T12=0,"",'SRV_Heat&amp;Cool'!T12))</f>
        <v>0.7</v>
      </c>
      <c r="U55" s="234">
        <f>IF($A55="*","",IF('SRV_Heat&amp;Cool'!U12=0,"",'SRV_Heat&amp;Cool'!U12))</f>
        <v>25</v>
      </c>
      <c r="V55" s="234" t="str">
        <f>IF($A55="*","",IF('SRV_Heat&amp;Cool'!V12=0,"",'SRV_Heat&amp;Cool'!V12))</f>
        <v/>
      </c>
      <c r="W55" s="100"/>
      <c r="X55" s="100"/>
      <c r="Y55" s="100"/>
      <c r="Z55" s="100"/>
      <c r="AA55" s="100"/>
      <c r="AB55" s="100">
        <f>IF($A55="*","",IF('SRV_Heat&amp;Cool'!AB12=0,"",'SRV_Heat&amp;Cool'!AB12))</f>
        <v>61.363636363636367</v>
      </c>
      <c r="AC55" s="100">
        <f>IF($A55="*","",IF('SRV_Heat&amp;Cool'!AC12=0,"",'SRV_Heat&amp;Cool'!AC12))</f>
        <v>54.545454545454547</v>
      </c>
      <c r="AD55" s="100">
        <f>IF($A55="*","",IF('SRV_Heat&amp;Cool'!AD12=0,"",'SRV_Heat&amp;Cool'!AD12))</f>
        <v>47.727272727272727</v>
      </c>
      <c r="AE55" s="100">
        <f>IF($A55="*","",IF('SRV_Heat&amp;Cool'!AE12=0,"",'SRV_Heat&amp;Cool'!AE12))</f>
        <v>47.727272727272727</v>
      </c>
      <c r="AF55" s="100">
        <f>IF($A55="*","",IF('SRV_Heat&amp;Cool'!AF12=0,"",'SRV_Heat&amp;Cool'!AF12))</f>
        <v>47.727272727272727</v>
      </c>
      <c r="AG55" s="100">
        <f>IF($A55="*","",IF('SRV_Heat&amp;Cool'!AG12=0,"",'SRV_Heat&amp;Cool'!AG12))</f>
        <v>4</v>
      </c>
      <c r="AH55" s="315">
        <f>IF($A55="*","",IF('SRV_Heat&amp;Cool'!AH12=0,"",'SRV_Heat&amp;Cool'!AH12))</f>
        <v>2</v>
      </c>
      <c r="AI55" s="102" t="str">
        <f>IF($A55="*","",IF('SRV_Heat&amp;Cool'!AI12=0,"",'SRV_Heat&amp;Cool'!AI12))</f>
        <v/>
      </c>
      <c r="AJ55" s="102" t="str">
        <f>IF($A55="*","",IF('SRV_Heat&amp;Cool'!AJ12=0,"",'SRV_Heat&amp;Cool'!AJ12))</f>
        <v/>
      </c>
      <c r="AK55" s="82">
        <f t="shared" si="29"/>
        <v>31.536000000000001</v>
      </c>
      <c r="AL55" s="100"/>
      <c r="AM55" s="97">
        <f t="shared" si="30"/>
        <v>2019</v>
      </c>
      <c r="AN55" s="228"/>
      <c r="AO55" s="228"/>
      <c r="AP55" s="189"/>
      <c r="AQ55" s="48" t="str">
        <f t="shared" si="24"/>
        <v>PRE</v>
      </c>
      <c r="AR55" s="48" t="str">
        <f>IF($AS55="","",_xlfn.TEXTJOIN(",",TRUE,IF(LEFT(Regions!$C$3,1)&lt;&gt;"*",Regions!$C$3,""),IF(LEFT(Regions!$D$3,1)&lt;&gt;"*",Regions!$D$3,"")))</f>
        <v>IE,National</v>
      </c>
      <c r="AS55" s="48" t="str">
        <f t="shared" si="25"/>
        <v>S-SH-CS_LPG_N2</v>
      </c>
      <c r="AT55" s="48" t="str">
        <f t="shared" si="25"/>
        <v>LPG boiler condensing_SH-WH - Commercial Services</v>
      </c>
      <c r="AU55" s="48" t="str">
        <f t="shared" si="26"/>
        <v>PJ</v>
      </c>
      <c r="AV55" s="48" t="str">
        <f t="shared" si="27"/>
        <v>GW</v>
      </c>
      <c r="AY55" s="48" t="str">
        <f t="shared" si="31"/>
        <v>YES</v>
      </c>
    </row>
    <row r="56" spans="1:51" s="48" customFormat="1">
      <c r="A56" s="48" t="str">
        <f>IF('SRV_Heat&amp;Cool'!AM13="","*","S-SH-"&amp;'SRV_Heat&amp;Cool'!$B$42&amp;"_"&amp;'SRV_Heat&amp;Cool'!$A13)</f>
        <v>S-SH-CS_BIO_N1</v>
      </c>
      <c r="B56" s="48" t="str">
        <f>IF(A56="*","",'SRV_Heat&amp;Cool'!B13&amp;" - "&amp;$A$42)</f>
        <v>Biomass boiler_SH - Commercial Services</v>
      </c>
      <c r="C56" s="230" t="str">
        <f>IF($A56="*","",'SRV_Heat&amp;Cool'!C13)</f>
        <v>SRVBIO</v>
      </c>
      <c r="D56" s="230"/>
      <c r="E56" s="48" t="str">
        <f>IF($A56="*","",CONCATENATE(Legend!$C$4,Legend!$C$30,"-",$B$42))</f>
        <v>SRVSH-CS</v>
      </c>
      <c r="F56" s="67">
        <f>IF($A56="*","",IF('SRV_Heat&amp;Cool'!F13=0,"",'SRV_Heat&amp;Cool'!F13))</f>
        <v>1</v>
      </c>
      <c r="G56" s="67">
        <f>IF($A56="*","",IF('SRV_Heat&amp;Cool'!G13=0,"",'SRV_Heat&amp;Cool'!G13))</f>
        <v>1.0235294117647058</v>
      </c>
      <c r="H56" s="67">
        <f>IF($A56="*","",IF('SRV_Heat&amp;Cool'!H13=0,"",'SRV_Heat&amp;Cool'!H13))</f>
        <v>1.0705882352941176</v>
      </c>
      <c r="I56" s="67">
        <f>IF($A56="*","",IF('SRV_Heat&amp;Cool'!I13=0,"",'SRV_Heat&amp;Cool'!I13))</f>
        <v>1.1176470588235294</v>
      </c>
      <c r="J56" s="67">
        <f>IF($A56="*","",IF('SRV_Heat&amp;Cool'!J13=0,"",'SRV_Heat&amp;Cool'!J13))</f>
        <v>1.1176470588235294</v>
      </c>
      <c r="K56" s="67" t="str">
        <f>IF($A56="*","",IF('SRV_Heat&amp;Cool'!K13=0,"",'SRV_Heat&amp;Cool'!K13))</f>
        <v/>
      </c>
      <c r="L56" s="67" t="str">
        <f>IF($A56="*","",IF('SRV_Heat&amp;Cool'!L13=0,"",'SRV_Heat&amp;Cool'!L13))</f>
        <v/>
      </c>
      <c r="M56" s="67" t="str">
        <f>IF($A56="*","",IF('SRV_Heat&amp;Cool'!M13=0,"",'SRV_Heat&amp;Cool'!M13))</f>
        <v/>
      </c>
      <c r="N56" s="67" t="str">
        <f>IF($A56="*","",IF('SRV_Heat&amp;Cool'!N13=0,"",'SRV_Heat&amp;Cool'!N13))</f>
        <v/>
      </c>
      <c r="O56" s="67" t="str">
        <f>IF($A56="*","",IF('SRV_Heat&amp;Cool'!O13=0,"",'SRV_Heat&amp;Cool'!O13))</f>
        <v/>
      </c>
      <c r="P56" s="67" t="str">
        <f>IF($A56="*","",IF('SRV_Heat&amp;Cool'!P13=0,"",'SRV_Heat&amp;Cool'!P13))</f>
        <v/>
      </c>
      <c r="Q56" s="67" t="str">
        <f>IF($A56="*","",IF('SRV_Heat&amp;Cool'!Q13=0,"",'SRV_Heat&amp;Cool'!Q13))</f>
        <v/>
      </c>
      <c r="R56" s="67" t="str">
        <f>IF($A56="*","",IF('SRV_Heat&amp;Cool'!R13=0,"",'SRV_Heat&amp;Cool'!R13))</f>
        <v/>
      </c>
      <c r="S56" s="67" t="str">
        <f>IF($A56="*","",IF('SRV_Heat&amp;Cool'!S13=0,"",'SRV_Heat&amp;Cool'!S13))</f>
        <v/>
      </c>
      <c r="T56" s="67" t="str">
        <f>IF($A56="*","",IF('SRV_Heat&amp;Cool'!T13=0,"",'SRV_Heat&amp;Cool'!T13))</f>
        <v/>
      </c>
      <c r="U56" s="234">
        <f>IF($A56="*","",IF('SRV_Heat&amp;Cool'!U13=0,"",'SRV_Heat&amp;Cool'!U13))</f>
        <v>20</v>
      </c>
      <c r="V56" s="234" t="str">
        <f>IF($A56="*","",IF('SRV_Heat&amp;Cool'!V13=0,"",'SRV_Heat&amp;Cool'!V13))</f>
        <v/>
      </c>
      <c r="W56" s="100"/>
      <c r="X56" s="100"/>
      <c r="Y56" s="100"/>
      <c r="Z56" s="100"/>
      <c r="AA56" s="100"/>
      <c r="AB56" s="100">
        <f>IF($A56="*","",IF('SRV_Heat&amp;Cool'!AB13=0,"",'SRV_Heat&amp;Cool'!AB13))</f>
        <v>197.27272727272728</v>
      </c>
      <c r="AC56" s="100">
        <f>IF($A56="*","",IF('SRV_Heat&amp;Cool'!AC13=0,"",'SRV_Heat&amp;Cool'!AC13))</f>
        <v>197.27272727272728</v>
      </c>
      <c r="AD56" s="100">
        <f>IF($A56="*","",IF('SRV_Heat&amp;Cool'!AD13=0,"",'SRV_Heat&amp;Cool'!AD13))</f>
        <v>203.63636363636363</v>
      </c>
      <c r="AE56" s="100">
        <f>IF($A56="*","",IF('SRV_Heat&amp;Cool'!AE13=0,"",'SRV_Heat&amp;Cool'!AE13))</f>
        <v>203.63636363636363</v>
      </c>
      <c r="AF56" s="100">
        <f>IF($A56="*","",IF('SRV_Heat&amp;Cool'!AF13=0,"",'SRV_Heat&amp;Cool'!AF13))</f>
        <v>203.63636363636363</v>
      </c>
      <c r="AG56" s="46">
        <f>IF($A56="*","",IF('SRV_Heat&amp;Cool'!AG13=0,"",'SRV_Heat&amp;Cool'!AG13))</f>
        <v>5.7272727272727274E-2</v>
      </c>
      <c r="AH56" s="315" t="str">
        <f>IF($A56="*","",IF('SRV_Heat&amp;Cool'!AH13=0,"",'SRV_Heat&amp;Cool'!AH13))</f>
        <v/>
      </c>
      <c r="AI56" s="102" t="str">
        <f>IF($A56="*","",IF('SRV_Heat&amp;Cool'!AI13=0,"",'SRV_Heat&amp;Cool'!AI13))</f>
        <v/>
      </c>
      <c r="AJ56" s="102" t="str">
        <f>IF($A56="*","",IF('SRV_Heat&amp;Cool'!AJ13=0,"",'SRV_Heat&amp;Cool'!AJ13))</f>
        <v/>
      </c>
      <c r="AK56" s="82">
        <f t="shared" si="29"/>
        <v>31.536000000000001</v>
      </c>
      <c r="AL56" s="46"/>
      <c r="AM56" s="97">
        <f t="shared" si="30"/>
        <v>2019</v>
      </c>
      <c r="AN56" s="228"/>
      <c r="AO56" s="228"/>
      <c r="AP56" s="189"/>
      <c r="AQ56" s="48" t="str">
        <f t="shared" si="24"/>
        <v>PRE</v>
      </c>
      <c r="AR56" s="48" t="str">
        <f>IF($AS56="","",_xlfn.TEXTJOIN(",",TRUE,IF(LEFT(Regions!$C$3,1)&lt;&gt;"*",Regions!$C$3,""),IF(LEFT(Regions!$D$3,1)&lt;&gt;"*",Regions!$D$3,"")))</f>
        <v>IE,National</v>
      </c>
      <c r="AS56" s="48" t="str">
        <f t="shared" si="25"/>
        <v>S-SH-CS_BIO_N1</v>
      </c>
      <c r="AT56" s="48" t="str">
        <f t="shared" si="25"/>
        <v>Biomass boiler_SH - Commercial Services</v>
      </c>
      <c r="AU56" s="48" t="str">
        <f t="shared" si="26"/>
        <v>PJ</v>
      </c>
      <c r="AV56" s="48" t="str">
        <f t="shared" si="27"/>
        <v>GW</v>
      </c>
      <c r="AY56" s="48" t="str">
        <f t="shared" si="31"/>
        <v>YES</v>
      </c>
    </row>
    <row r="57" spans="1:51" s="48" customFormat="1">
      <c r="A57" s="51" t="str">
        <f>IF('SRV_Heat&amp;Cool'!AM14="","*","S-SH-"&amp;'SRV_Heat&amp;Cool'!$B$42&amp;"_"&amp;'SRV_Heat&amp;Cool'!$A14)</f>
        <v>S-SH-CS_BIO_N2</v>
      </c>
      <c r="B57" s="51" t="str">
        <f>IF(A57="*","",'SRV_Heat&amp;Cool'!B14&amp;" - "&amp;$A$42)</f>
        <v>Biomass boiler_SH-WH - Commercial Services</v>
      </c>
      <c r="C57" s="233" t="str">
        <f>IF($A57="*","",'SRV_Heat&amp;Cool'!C14)</f>
        <v>SRVBIO</v>
      </c>
      <c r="D57" s="233"/>
      <c r="E57" s="51" t="str">
        <f>IF($A57="*","",CONCATENATE(Legend!$C$4,Legend!$C$30,"-",$B$42,", ",Legend!$C$4,Legend!$C$31,"-",$B$42))</f>
        <v>SRVSH-CS, SRVWH-CS</v>
      </c>
      <c r="F57" s="288">
        <f>IF($A57="*","",IF('SRV_Heat&amp;Cool'!F14=0,"",'SRV_Heat&amp;Cool'!F14))</f>
        <v>1</v>
      </c>
      <c r="G57" s="288">
        <f>IF($A57="*","",IF('SRV_Heat&amp;Cool'!G14=0,"",'SRV_Heat&amp;Cool'!G14))</f>
        <v>1.0235294117647058</v>
      </c>
      <c r="H57" s="288">
        <f>IF($A57="*","",IF('SRV_Heat&amp;Cool'!H14=0,"",'SRV_Heat&amp;Cool'!H14))</f>
        <v>1.0705882352941176</v>
      </c>
      <c r="I57" s="288">
        <f>IF($A57="*","",IF('SRV_Heat&amp;Cool'!I14=0,"",'SRV_Heat&amp;Cool'!I14))</f>
        <v>1.1176470588235294</v>
      </c>
      <c r="J57" s="288">
        <f>IF($A57="*","",IF('SRV_Heat&amp;Cool'!J14=0,"",'SRV_Heat&amp;Cool'!J14))</f>
        <v>1.1176470588235294</v>
      </c>
      <c r="K57" s="288" t="str">
        <f>IF($A57="*","",IF('SRV_Heat&amp;Cool'!K14=0,"",'SRV_Heat&amp;Cool'!K14))</f>
        <v/>
      </c>
      <c r="L57" s="288" t="str">
        <f>IF($A57="*","",IF('SRV_Heat&amp;Cool'!L14=0,"",'SRV_Heat&amp;Cool'!L14))</f>
        <v/>
      </c>
      <c r="M57" s="288" t="str">
        <f>IF($A57="*","",IF('SRV_Heat&amp;Cool'!M14=0,"",'SRV_Heat&amp;Cool'!M14))</f>
        <v/>
      </c>
      <c r="N57" s="288" t="str">
        <f>IF($A57="*","",IF('SRV_Heat&amp;Cool'!N14=0,"",'SRV_Heat&amp;Cool'!N14))</f>
        <v/>
      </c>
      <c r="O57" s="288" t="str">
        <f>IF($A57="*","",IF('SRV_Heat&amp;Cool'!O14=0,"",'SRV_Heat&amp;Cool'!O14))</f>
        <v/>
      </c>
      <c r="P57" s="288">
        <f>IF($A57="*","",IF('SRV_Heat&amp;Cool'!P14=0,"",'SRV_Heat&amp;Cool'!P14))</f>
        <v>0.7</v>
      </c>
      <c r="Q57" s="288">
        <f>IF($A57="*","",IF('SRV_Heat&amp;Cool'!Q14=0,"",'SRV_Heat&amp;Cool'!Q14))</f>
        <v>0.71647058823529397</v>
      </c>
      <c r="R57" s="288">
        <f>IF($A57="*","",IF('SRV_Heat&amp;Cool'!R14=0,"",'SRV_Heat&amp;Cool'!R14))</f>
        <v>0.74941176470588233</v>
      </c>
      <c r="S57" s="288">
        <f>IF($A57="*","",IF('SRV_Heat&amp;Cool'!S14=0,"",'SRV_Heat&amp;Cool'!S14))</f>
        <v>0.78235294117647058</v>
      </c>
      <c r="T57" s="288">
        <f>IF($A57="*","",IF('SRV_Heat&amp;Cool'!T14=0,"",'SRV_Heat&amp;Cool'!T14))</f>
        <v>0.78235294117647058</v>
      </c>
      <c r="U57" s="229">
        <f>IF($A57="*","",IF('SRV_Heat&amp;Cool'!U14=0,"",'SRV_Heat&amp;Cool'!U14))</f>
        <v>20</v>
      </c>
      <c r="V57" s="229" t="str">
        <f>IF($A57="*","",IF('SRV_Heat&amp;Cool'!V14=0,"",'SRV_Heat&amp;Cool'!V14))</f>
        <v/>
      </c>
      <c r="W57" s="85"/>
      <c r="X57" s="85"/>
      <c r="Y57" s="85"/>
      <c r="Z57" s="85"/>
      <c r="AA57" s="85"/>
      <c r="AB57" s="85">
        <f>IF($A57="*","",IF('SRV_Heat&amp;Cool'!AB14=0,"",'SRV_Heat&amp;Cool'!AB14))</f>
        <v>217.00000000000003</v>
      </c>
      <c r="AC57" s="85">
        <f>IF($A57="*","",IF('SRV_Heat&amp;Cool'!AC14=0,"",'SRV_Heat&amp;Cool'!AC14))</f>
        <v>217.00000000000003</v>
      </c>
      <c r="AD57" s="85">
        <f>IF($A57="*","",IF('SRV_Heat&amp;Cool'!AD14=0,"",'SRV_Heat&amp;Cool'!AD14))</f>
        <v>224</v>
      </c>
      <c r="AE57" s="85">
        <f>IF($A57="*","",IF('SRV_Heat&amp;Cool'!AE14=0,"",'SRV_Heat&amp;Cool'!AE14))</f>
        <v>224</v>
      </c>
      <c r="AF57" s="85">
        <f>IF($A57="*","",IF('SRV_Heat&amp;Cool'!AF14=0,"",'SRV_Heat&amp;Cool'!AF14))</f>
        <v>224</v>
      </c>
      <c r="AG57" s="227">
        <f>IF($A57="*","",IF('SRV_Heat&amp;Cool'!AG14=0,"",'SRV_Heat&amp;Cool'!AG14))</f>
        <v>5.7272727272727274E-2</v>
      </c>
      <c r="AH57" s="320" t="str">
        <f>IF($A57="*","",IF('SRV_Heat&amp;Cool'!AH14=0,"",'SRV_Heat&amp;Cool'!AH14))</f>
        <v/>
      </c>
      <c r="AI57" s="103" t="str">
        <f>IF($A57="*","",IF('SRV_Heat&amp;Cool'!AI14=0,"",'SRV_Heat&amp;Cool'!AI14))</f>
        <v/>
      </c>
      <c r="AJ57" s="103" t="str">
        <f>IF($A57="*","",IF('SRV_Heat&amp;Cool'!AJ14=0,"",'SRV_Heat&amp;Cool'!AJ14))</f>
        <v/>
      </c>
      <c r="AK57" s="231">
        <f t="shared" si="29"/>
        <v>31.536000000000001</v>
      </c>
      <c r="AL57" s="227"/>
      <c r="AM57" s="225">
        <f t="shared" si="30"/>
        <v>2019</v>
      </c>
      <c r="AN57" s="228"/>
      <c r="AO57" s="228"/>
      <c r="AP57" s="189"/>
      <c r="AQ57" s="51" t="str">
        <f t="shared" si="24"/>
        <v>PRE</v>
      </c>
      <c r="AR57" s="51" t="str">
        <f>IF($AS57="","",_xlfn.TEXTJOIN(",",TRUE,IF(LEFT(Regions!$C$3,1)&lt;&gt;"*",Regions!$C$3,""),IF(LEFT(Regions!$D$3,1)&lt;&gt;"*",Regions!$D$3,"")))</f>
        <v>IE,National</v>
      </c>
      <c r="AS57" s="51" t="str">
        <f t="shared" si="25"/>
        <v>S-SH-CS_BIO_N2</v>
      </c>
      <c r="AT57" s="51" t="str">
        <f t="shared" si="25"/>
        <v>Biomass boiler_SH-WH - Commercial Services</v>
      </c>
      <c r="AU57" s="51" t="str">
        <f t="shared" si="26"/>
        <v>PJ</v>
      </c>
      <c r="AV57" s="51" t="str">
        <f t="shared" si="27"/>
        <v>GW</v>
      </c>
      <c r="AW57" s="51"/>
      <c r="AX57" s="51"/>
      <c r="AY57" s="51" t="str">
        <f t="shared" si="31"/>
        <v>YES</v>
      </c>
    </row>
    <row r="58" spans="1:51" s="48" customFormat="1">
      <c r="A58" s="64" t="s">
        <v>101</v>
      </c>
      <c r="B58" s="64"/>
      <c r="C58" s="37"/>
      <c r="D58" s="37"/>
      <c r="E58" s="64"/>
      <c r="F58" s="289"/>
      <c r="G58" s="289"/>
      <c r="H58" s="289"/>
      <c r="I58" s="289"/>
      <c r="J58" s="289"/>
      <c r="K58" s="289"/>
      <c r="L58" s="289"/>
      <c r="M58" s="289"/>
      <c r="N58" s="289"/>
      <c r="O58" s="289"/>
      <c r="P58" s="289"/>
      <c r="Q58" s="289"/>
      <c r="R58" s="289"/>
      <c r="S58" s="289"/>
      <c r="T58" s="289"/>
      <c r="U58" s="237"/>
      <c r="V58" s="237"/>
      <c r="W58" s="240"/>
      <c r="X58" s="240"/>
      <c r="Y58" s="240"/>
      <c r="Z58" s="240"/>
      <c r="AA58" s="240"/>
      <c r="AB58" s="240"/>
      <c r="AC58" s="240"/>
      <c r="AD58" s="240"/>
      <c r="AE58" s="240"/>
      <c r="AF58" s="240"/>
      <c r="AG58" s="226"/>
      <c r="AH58" s="321"/>
      <c r="AI58" s="232" t="str">
        <f>IF($A58="*","",IF('SRV_Heat&amp;Cool'!AI15=0,"",'SRV_Heat&amp;Cool'!AI15))</f>
        <v/>
      </c>
      <c r="AJ58" s="232" t="str">
        <f>IF($A58="*","",IF('SRV_Heat&amp;Cool'!AJ15=0,"",'SRV_Heat&amp;Cool'!AJ15))</f>
        <v/>
      </c>
      <c r="AK58" s="235"/>
      <c r="AL58" s="226"/>
      <c r="AM58" s="237"/>
      <c r="AN58" s="228"/>
      <c r="AO58" s="228"/>
      <c r="AP58" s="189"/>
      <c r="AQ58" s="64" t="str">
        <f t="shared" si="24"/>
        <v>*Heaters</v>
      </c>
      <c r="AR58" s="64" t="str">
        <f>IF($AS58="","",_xlfn.TEXTJOIN(",",TRUE,IF(LEFT(Regions!$C$3,1)&lt;&gt;"*",Regions!$C$3,""),IF(LEFT(Regions!$D$3,1)&lt;&gt;"*",Regions!$D$3,"")))</f>
        <v/>
      </c>
      <c r="AS58" s="64" t="str">
        <f t="shared" si="25"/>
        <v/>
      </c>
      <c r="AT58" s="64" t="str">
        <f t="shared" si="25"/>
        <v/>
      </c>
      <c r="AU58" s="64" t="str">
        <f t="shared" si="26"/>
        <v/>
      </c>
      <c r="AV58" s="64" t="str">
        <f t="shared" si="27"/>
        <v/>
      </c>
      <c r="AW58" s="64"/>
      <c r="AX58" s="64"/>
      <c r="AY58" s="64" t="str">
        <f t="shared" si="31"/>
        <v/>
      </c>
    </row>
    <row r="59" spans="1:51" s="48" customFormat="1">
      <c r="A59" s="51" t="str">
        <f>IF('SRV_Heat&amp;Cool'!AM16="","*","S-SH-"&amp;'SRV_Heat&amp;Cool'!$B$42&amp;"_"&amp;'SRV_Heat&amp;Cool'!$A16)</f>
        <v>S-SH-CS_ELC_N1</v>
      </c>
      <c r="B59" s="51" t="str">
        <f>IF(A59="*","",'SRV_Heat&amp;Cool'!B16&amp;" - "&amp;$A$42)</f>
        <v>Electric boiler_SH - Commercial Services</v>
      </c>
      <c r="C59" s="51" t="str">
        <f>IF($A59="*","",'SRV_Heat&amp;Cool'!C16)</f>
        <v>SRVELC</v>
      </c>
      <c r="D59" s="51"/>
      <c r="E59" s="51" t="str">
        <f>IF($A59="*","",CONCATENATE(Legend!$C$4,Legend!$C$30,"-",$B$42))</f>
        <v>SRVSH-CS</v>
      </c>
      <c r="F59" s="288">
        <f>IF($A59="*","",IF('SRV_Heat&amp;Cool'!F16=0,"",'SRV_Heat&amp;Cool'!F16))</f>
        <v>1</v>
      </c>
      <c r="G59" s="288">
        <f>IF($A59="*","",IF('SRV_Heat&amp;Cool'!G16=0,"",'SRV_Heat&amp;Cool'!G16))</f>
        <v>1</v>
      </c>
      <c r="H59" s="288">
        <f>IF($A59="*","",IF('SRV_Heat&amp;Cool'!H16=0,"",'SRV_Heat&amp;Cool'!H16))</f>
        <v>1</v>
      </c>
      <c r="I59" s="288">
        <f>IF($A59="*","",IF('SRV_Heat&amp;Cool'!I16=0,"",'SRV_Heat&amp;Cool'!I16))</f>
        <v>1</v>
      </c>
      <c r="J59" s="288">
        <f>IF($A59="*","",IF('SRV_Heat&amp;Cool'!J16=0,"",'SRV_Heat&amp;Cool'!J16))</f>
        <v>1</v>
      </c>
      <c r="K59" s="288" t="str">
        <f>IF($A59="*","",IF('SRV_Heat&amp;Cool'!K16=0,"",'SRV_Heat&amp;Cool'!K16))</f>
        <v/>
      </c>
      <c r="L59" s="288" t="str">
        <f>IF($A59="*","",IF('SRV_Heat&amp;Cool'!L16=0,"",'SRV_Heat&amp;Cool'!L16))</f>
        <v/>
      </c>
      <c r="M59" s="288" t="str">
        <f>IF($A59="*","",IF('SRV_Heat&amp;Cool'!M16=0,"",'SRV_Heat&amp;Cool'!M16))</f>
        <v/>
      </c>
      <c r="N59" s="288" t="str">
        <f>IF($A59="*","",IF('SRV_Heat&amp;Cool'!N16=0,"",'SRV_Heat&amp;Cool'!N16))</f>
        <v/>
      </c>
      <c r="O59" s="288" t="str">
        <f>IF($A59="*","",IF('SRV_Heat&amp;Cool'!O16=0,"",'SRV_Heat&amp;Cool'!O16))</f>
        <v/>
      </c>
      <c r="P59" s="288" t="str">
        <f>IF($A59="*","",IF('SRV_Heat&amp;Cool'!P16=0,"",'SRV_Heat&amp;Cool'!P16))</f>
        <v/>
      </c>
      <c r="Q59" s="288" t="str">
        <f>IF($A59="*","",IF('SRV_Heat&amp;Cool'!Q16=0,"",'SRV_Heat&amp;Cool'!Q16))</f>
        <v/>
      </c>
      <c r="R59" s="288" t="str">
        <f>IF($A59="*","",IF('SRV_Heat&amp;Cool'!R16=0,"",'SRV_Heat&amp;Cool'!R16))</f>
        <v/>
      </c>
      <c r="S59" s="288" t="str">
        <f>IF($A59="*","",IF('SRV_Heat&amp;Cool'!S16=0,"",'SRV_Heat&amp;Cool'!S16))</f>
        <v/>
      </c>
      <c r="T59" s="288" t="str">
        <f>IF($A59="*","",IF('SRV_Heat&amp;Cool'!T16=0,"",'SRV_Heat&amp;Cool'!T16))</f>
        <v/>
      </c>
      <c r="U59" s="229">
        <f>IF($A59="*","",IF('SRV_Heat&amp;Cool'!U16=0,"",'SRV_Heat&amp;Cool'!U16))</f>
        <v>30</v>
      </c>
      <c r="V59" s="229" t="str">
        <f>IF($A59="*","",IF('SRV_Heat&amp;Cool'!V16=0,"",'SRV_Heat&amp;Cool'!V16))</f>
        <v/>
      </c>
      <c r="W59" s="85"/>
      <c r="X59" s="85"/>
      <c r="Y59" s="85"/>
      <c r="Z59" s="85"/>
      <c r="AA59" s="85"/>
      <c r="AB59" s="85">
        <f>IF($A59="*","",IF('SRV_Heat&amp;Cool'!AB16=0,"",'SRV_Heat&amp;Cool'!AB16))</f>
        <v>665</v>
      </c>
      <c r="AC59" s="85">
        <f>IF($A59="*","",IF('SRV_Heat&amp;Cool'!AC16=0,"",'SRV_Heat&amp;Cool'!AC16))</f>
        <v>665</v>
      </c>
      <c r="AD59" s="85">
        <f>IF($A59="*","",IF('SRV_Heat&amp;Cool'!AD16=0,"",'SRV_Heat&amp;Cool'!AD16))</f>
        <v>665</v>
      </c>
      <c r="AE59" s="85">
        <f>IF($A59="*","",IF('SRV_Heat&amp;Cool'!AE16=0,"",'SRV_Heat&amp;Cool'!AE16))</f>
        <v>665</v>
      </c>
      <c r="AF59" s="85">
        <f>IF($A59="*","",IF('SRV_Heat&amp;Cool'!AF16=0,"",'SRV_Heat&amp;Cool'!AF16))</f>
        <v>665</v>
      </c>
      <c r="AG59" s="52">
        <f>IF($A59="*","",IF('SRV_Heat&amp;Cool'!AG16=0,"",'SRV_Heat&amp;Cool'!AG16))</f>
        <v>10</v>
      </c>
      <c r="AH59" s="316" t="str">
        <f>IF($A59="*","",IF('SRV_Heat&amp;Cool'!AH16=0,"",'SRV_Heat&amp;Cool'!AH16))</f>
        <v/>
      </c>
      <c r="AI59" s="53" t="str">
        <f>IF($A59="*","",IF('SRV_Heat&amp;Cool'!AI16=0,"",'SRV_Heat&amp;Cool'!AI16))</f>
        <v/>
      </c>
      <c r="AJ59" s="53" t="str">
        <f>IF($A59="*","",IF('SRV_Heat&amp;Cool'!AJ16=0,"",'SRV_Heat&amp;Cool'!AJ16))</f>
        <v/>
      </c>
      <c r="AK59" s="83">
        <f>IF($A59="*","",31.536)</f>
        <v>31.536000000000001</v>
      </c>
      <c r="AL59" s="52"/>
      <c r="AM59" s="98">
        <f t="shared" si="30"/>
        <v>2019</v>
      </c>
      <c r="AN59" s="228"/>
      <c r="AO59" s="228"/>
      <c r="AP59" s="189"/>
      <c r="AQ59" s="51" t="str">
        <f t="shared" si="24"/>
        <v>PRE</v>
      </c>
      <c r="AR59" s="51" t="str">
        <f>IF($AS59="","",_xlfn.TEXTJOIN(",",TRUE,IF(LEFT(Regions!$C$3,1)&lt;&gt;"*",Regions!$C$3,""),IF(LEFT(Regions!$D$3,1)&lt;&gt;"*",Regions!$D$3,"")))</f>
        <v>IE,National</v>
      </c>
      <c r="AS59" s="51" t="str">
        <f t="shared" si="25"/>
        <v>S-SH-CS_ELC_N1</v>
      </c>
      <c r="AT59" s="51" t="str">
        <f t="shared" si="25"/>
        <v>Electric boiler_SH - Commercial Services</v>
      </c>
      <c r="AU59" s="51" t="str">
        <f t="shared" si="26"/>
        <v>PJ</v>
      </c>
      <c r="AV59" s="51" t="str">
        <f t="shared" si="27"/>
        <v>GW</v>
      </c>
      <c r="AW59" s="51"/>
      <c r="AX59" s="51"/>
      <c r="AY59" s="51" t="str">
        <f t="shared" si="31"/>
        <v>YES</v>
      </c>
    </row>
    <row r="60" spans="1:51" s="48" customFormat="1">
      <c r="A60" s="64" t="s">
        <v>102</v>
      </c>
      <c r="B60" s="64"/>
      <c r="C60" s="64"/>
      <c r="D60" s="64"/>
      <c r="E60" s="64"/>
      <c r="F60" s="289"/>
      <c r="G60" s="289"/>
      <c r="H60" s="289"/>
      <c r="I60" s="289"/>
      <c r="J60" s="289"/>
      <c r="K60" s="289"/>
      <c r="L60" s="289"/>
      <c r="M60" s="289"/>
      <c r="N60" s="289"/>
      <c r="O60" s="289"/>
      <c r="P60" s="289"/>
      <c r="Q60" s="289"/>
      <c r="R60" s="289"/>
      <c r="S60" s="289"/>
      <c r="T60" s="289"/>
      <c r="U60" s="237"/>
      <c r="V60" s="237"/>
      <c r="W60" s="240"/>
      <c r="X60" s="240"/>
      <c r="Y60" s="240"/>
      <c r="Z60" s="240"/>
      <c r="AA60" s="240"/>
      <c r="AB60" s="240"/>
      <c r="AC60" s="240"/>
      <c r="AD60" s="240"/>
      <c r="AE60" s="240"/>
      <c r="AF60" s="240"/>
      <c r="AG60" s="63"/>
      <c r="AH60" s="322"/>
      <c r="AI60" s="236" t="str">
        <f>IF($A60="*","",IF('SRV_Heat&amp;Cool'!AI17=0,"",'SRV_Heat&amp;Cool'!AI17))</f>
        <v/>
      </c>
      <c r="AJ60" s="236" t="str">
        <f>IF($A60="*","",IF('SRV_Heat&amp;Cool'!AJ17=0,"",'SRV_Heat&amp;Cool'!AJ17))</f>
        <v/>
      </c>
      <c r="AK60" s="84"/>
      <c r="AL60" s="63"/>
      <c r="AM60" s="99"/>
      <c r="AN60" s="228"/>
      <c r="AO60" s="228"/>
      <c r="AP60" s="189"/>
      <c r="AQ60" s="64" t="str">
        <f t="shared" si="24"/>
        <v>*Heat Pumps</v>
      </c>
      <c r="AR60" s="64" t="str">
        <f>IF($AS60="","",_xlfn.TEXTJOIN(",",TRUE,IF(LEFT(Regions!$C$3,1)&lt;&gt;"*",Regions!$C$3,""),IF(LEFT(Regions!$D$3,1)&lt;&gt;"*",Regions!$D$3,"")))</f>
        <v/>
      </c>
      <c r="AS60" s="64" t="str">
        <f t="shared" si="25"/>
        <v/>
      </c>
      <c r="AT60" s="64" t="str">
        <f t="shared" si="25"/>
        <v/>
      </c>
      <c r="AU60" s="64" t="str">
        <f t="shared" si="26"/>
        <v/>
      </c>
      <c r="AV60" s="64" t="str">
        <f t="shared" si="27"/>
        <v/>
      </c>
      <c r="AW60" s="64"/>
      <c r="AX60" s="64"/>
      <c r="AY60" s="64" t="str">
        <f t="shared" si="31"/>
        <v/>
      </c>
    </row>
    <row r="61" spans="1:51" s="48" customFormat="1">
      <c r="A61" s="48" t="str">
        <f>IF('SRV_Heat&amp;Cool'!AM18="","*","S-SH-"&amp;'SRV_Heat&amp;Cool'!$B$42&amp;"_"&amp;'SRV_Heat&amp;Cool'!$A18)</f>
        <v>S-SH-CS_ELC_N2</v>
      </c>
      <c r="B61" s="48" t="str">
        <f>IF(A61="*","",'SRV_Heat&amp;Cool'!B18&amp;" - "&amp;$A$42)</f>
        <v>Heat Pump Air-to-Air_SH - Commercial Services</v>
      </c>
      <c r="C61" s="48" t="str">
        <f>IF($A61="*","",'SRV_Heat&amp;Cool'!C18)</f>
        <v>SRVELC</v>
      </c>
      <c r="D61" s="48" t="str">
        <f>IF($A61="*","",'SRV_Heat&amp;Cool'!D18)</f>
        <v>SRVAHT</v>
      </c>
      <c r="E61" s="48" t="str">
        <f>IF($A61="*","",CONCATENATE(Legend!$C$4,Legend!$C$30,"-",$B$42))</f>
        <v>SRVSH-CS</v>
      </c>
      <c r="F61" s="290">
        <f>IF($A61="*","",IF('SRV_Heat&amp;Cool'!F18=0,"",'SRV_Heat&amp;Cool'!F18))</f>
        <v>1</v>
      </c>
      <c r="G61" s="290">
        <f>IF($A61="*","",IF('SRV_Heat&amp;Cool'!G18=0,"",'SRV_Heat&amp;Cool'!G18))</f>
        <v>1.0666666666666667</v>
      </c>
      <c r="H61" s="290">
        <f>IF($A61="*","",IF('SRV_Heat&amp;Cool'!H18=0,"",'SRV_Heat&amp;Cool'!H18))</f>
        <v>1.2333333333333334</v>
      </c>
      <c r="I61" s="290">
        <f>IF($A61="*","",IF('SRV_Heat&amp;Cool'!I18=0,"",'SRV_Heat&amp;Cool'!I18))</f>
        <v>1.3333333333333333</v>
      </c>
      <c r="J61" s="290">
        <f>IF($A61="*","",IF('SRV_Heat&amp;Cool'!J18=0,"",'SRV_Heat&amp;Cool'!J18))</f>
        <v>1.3333333333333333</v>
      </c>
      <c r="K61" s="290" t="str">
        <f>IF($A61="*","",IF('SRV_Heat&amp;Cool'!K18=0,"",'SRV_Heat&amp;Cool'!K18))</f>
        <v/>
      </c>
      <c r="L61" s="290" t="str">
        <f>IF($A61="*","",IF('SRV_Heat&amp;Cool'!L18=0,"",'SRV_Heat&amp;Cool'!L18))</f>
        <v/>
      </c>
      <c r="M61" s="290" t="str">
        <f>IF($A61="*","",IF('SRV_Heat&amp;Cool'!M18=0,"",'SRV_Heat&amp;Cool'!M18))</f>
        <v/>
      </c>
      <c r="N61" s="290" t="str">
        <f>IF($A61="*","",IF('SRV_Heat&amp;Cool'!N18=0,"",'SRV_Heat&amp;Cool'!N18))</f>
        <v/>
      </c>
      <c r="O61" s="290" t="str">
        <f>IF($A61="*","",IF('SRV_Heat&amp;Cool'!O18=0,"",'SRV_Heat&amp;Cool'!O18))</f>
        <v/>
      </c>
      <c r="P61" s="290" t="str">
        <f>IF($A61="*","",IF('SRV_Heat&amp;Cool'!P18=0,"",'SRV_Heat&amp;Cool'!P18))</f>
        <v/>
      </c>
      <c r="Q61" s="290" t="str">
        <f>IF($A61="*","",IF('SRV_Heat&amp;Cool'!Q18=0,"",'SRV_Heat&amp;Cool'!Q18))</f>
        <v/>
      </c>
      <c r="R61" s="290" t="str">
        <f>IF($A61="*","",IF('SRV_Heat&amp;Cool'!R18=0,"",'SRV_Heat&amp;Cool'!R18))</f>
        <v/>
      </c>
      <c r="S61" s="290" t="str">
        <f>IF($A61="*","",IF('SRV_Heat&amp;Cool'!S18=0,"",'SRV_Heat&amp;Cool'!S18))</f>
        <v/>
      </c>
      <c r="T61" s="290" t="str">
        <f>IF($A61="*","",IF('SRV_Heat&amp;Cool'!T18=0,"",'SRV_Heat&amp;Cool'!T18))</f>
        <v/>
      </c>
      <c r="U61" s="97">
        <f>IF($A61="*","",IF('SRV_Heat&amp;Cool'!U18=0,"",'SRV_Heat&amp;Cool'!U18))</f>
        <v>20</v>
      </c>
      <c r="V61" s="97" t="str">
        <f>IF($A61="*","",IF('SRV_Heat&amp;Cool'!V18=0,"",'SRV_Heat&amp;Cool'!V18))</f>
        <v/>
      </c>
      <c r="W61" s="100"/>
      <c r="X61" s="100"/>
      <c r="Y61" s="100"/>
      <c r="Z61" s="100"/>
      <c r="AA61" s="100"/>
      <c r="AB61" s="100">
        <f>IF($A61="*","",IF('SRV_Heat&amp;Cool'!AB18=0,"",'SRV_Heat&amp;Cool'!AB18))</f>
        <v>426.06279434850865</v>
      </c>
      <c r="AC61" s="100">
        <f>IF($A61="*","",IF('SRV_Heat&amp;Cool'!AC18=0,"",'SRV_Heat&amp;Cool'!AC18))</f>
        <v>404.75965463108315</v>
      </c>
      <c r="AD61" s="100">
        <f>IF($A61="*","",IF('SRV_Heat&amp;Cool'!AD18=0,"",'SRV_Heat&amp;Cool'!AD18))</f>
        <v>366.41400313971735</v>
      </c>
      <c r="AE61" s="100">
        <f>IF($A61="*","",IF('SRV_Heat&amp;Cool'!AE18=0,"",'SRV_Heat&amp;Cool'!AE18))</f>
        <v>349.37149136577699</v>
      </c>
      <c r="AF61" s="100">
        <f>IF($A61="*","",IF('SRV_Heat&amp;Cool'!AF18=0,"",'SRV_Heat&amp;Cool'!AF18))</f>
        <v>349.37149136577699</v>
      </c>
      <c r="AG61" s="46">
        <f>IF($A61="*","",IF('SRV_Heat&amp;Cool'!AG18=0,"",'SRV_Heat&amp;Cool'!AG18))</f>
        <v>10.204081632653061</v>
      </c>
      <c r="AH61" s="315" t="str">
        <f>IF($A61="*","",IF('SRV_Heat&amp;Cool'!AH18=0,"",'SRV_Heat&amp;Cool'!AH18))</f>
        <v/>
      </c>
      <c r="AI61" s="102" t="str">
        <f>IF($A61="*","",IF('SRV_Heat&amp;Cool'!AI18=0,"",'SRV_Heat&amp;Cool'!AI18))</f>
        <v/>
      </c>
      <c r="AJ61" s="102" t="str">
        <f>IF($A61="*","",IF('SRV_Heat&amp;Cool'!AJ18=0,"",'SRV_Heat&amp;Cool'!AJ18))</f>
        <v/>
      </c>
      <c r="AK61" s="82">
        <f t="shared" ref="AK61:AK70" si="32">IF($A61="*","",31.536)</f>
        <v>31.536000000000001</v>
      </c>
      <c r="AL61" s="46"/>
      <c r="AM61" s="97">
        <f t="shared" si="30"/>
        <v>2019</v>
      </c>
      <c r="AN61" s="228"/>
      <c r="AO61" s="228"/>
      <c r="AP61" s="189"/>
      <c r="AQ61" s="48" t="str">
        <f t="shared" si="24"/>
        <v>PRE</v>
      </c>
      <c r="AR61" s="48" t="str">
        <f>IF($AS61="","",_xlfn.TEXTJOIN(",",TRUE,IF(LEFT(Regions!$C$3,1)&lt;&gt;"*",Regions!$C$3,""),IF(LEFT(Regions!$D$3,1)&lt;&gt;"*",Regions!$D$3,"")))</f>
        <v>IE,National</v>
      </c>
      <c r="AS61" s="48" t="str">
        <f t="shared" si="25"/>
        <v>S-SH-CS_ELC_N2</v>
      </c>
      <c r="AT61" s="48" t="str">
        <f t="shared" si="25"/>
        <v>Heat Pump Air-to-Air_SH - Commercial Services</v>
      </c>
      <c r="AU61" s="48" t="str">
        <f t="shared" si="26"/>
        <v>PJ</v>
      </c>
      <c r="AV61" s="48" t="str">
        <f t="shared" si="27"/>
        <v>GW</v>
      </c>
      <c r="AY61" s="48" t="str">
        <f t="shared" si="31"/>
        <v>YES</v>
      </c>
    </row>
    <row r="62" spans="1:51" s="48" customFormat="1">
      <c r="A62" s="48" t="str">
        <f>IF('SRV_Heat&amp;Cool'!AM19="","*","S-SH-"&amp;'SRV_Heat&amp;Cool'!$B$42&amp;"_"&amp;'SRV_Heat&amp;Cool'!$A19)</f>
        <v>S-SH-CS_ELC_N3</v>
      </c>
      <c r="B62" s="48" t="str">
        <f>IF(A62="*","",'SRV_Heat&amp;Cool'!B19&amp;" - "&amp;$A$42)</f>
        <v>Heat Pump Air-to-Air_SH-SC - Commercial Services</v>
      </c>
      <c r="C62" s="48" t="str">
        <f>IF($A62="*","",'SRV_Heat&amp;Cool'!C19)</f>
        <v>SRVELC</v>
      </c>
      <c r="D62" s="48" t="str">
        <f>IF($A62="*","",'SRV_Heat&amp;Cool'!D19)</f>
        <v>SRVAHT</v>
      </c>
      <c r="E62" s="48" t="str">
        <f>IF($A62="*","",CONCATENATE(Legend!$C$4,Legend!$C$30,"-",$B$42,", ",Legend!$C$4,Legend!$C$32,"-",$B$42))</f>
        <v>SRVSH-CS, SRVSC-CS</v>
      </c>
      <c r="F62" s="290">
        <f>IF($A62="*","",IF('SRV_Heat&amp;Cool'!F19=0,"",'SRV_Heat&amp;Cool'!F19))</f>
        <v>1</v>
      </c>
      <c r="G62" s="290">
        <f>IF($A62="*","",IF('SRV_Heat&amp;Cool'!G19=0,"",'SRV_Heat&amp;Cool'!G19))</f>
        <v>1.0666666666666667</v>
      </c>
      <c r="H62" s="290">
        <f>IF($A62="*","",IF('SRV_Heat&amp;Cool'!H19=0,"",'SRV_Heat&amp;Cool'!H19))</f>
        <v>1.2333333333333334</v>
      </c>
      <c r="I62" s="290">
        <f>IF($A62="*","",IF('SRV_Heat&amp;Cool'!I19=0,"",'SRV_Heat&amp;Cool'!I19))</f>
        <v>1.3333333333333333</v>
      </c>
      <c r="J62" s="290">
        <f>IF($A62="*","",IF('SRV_Heat&amp;Cool'!J19=0,"",'SRV_Heat&amp;Cool'!J19))</f>
        <v>1.3333333333333333</v>
      </c>
      <c r="K62" s="290">
        <f>IF($A62="*","",IF('SRV_Heat&amp;Cool'!K19=0,"",'SRV_Heat&amp;Cool'!K19))</f>
        <v>1</v>
      </c>
      <c r="L62" s="290">
        <f>IF($A62="*","",IF('SRV_Heat&amp;Cool'!L19=0,"",'SRV_Heat&amp;Cool'!L19))</f>
        <v>1</v>
      </c>
      <c r="M62" s="290">
        <f>IF($A62="*","",IF('SRV_Heat&amp;Cool'!M19=0,"",'SRV_Heat&amp;Cool'!M19))</f>
        <v>1</v>
      </c>
      <c r="N62" s="290">
        <f>IF($A62="*","",IF('SRV_Heat&amp;Cool'!N19=0,"",'SRV_Heat&amp;Cool'!N19))</f>
        <v>1</v>
      </c>
      <c r="O62" s="290">
        <f>IF($A62="*","",IF('SRV_Heat&amp;Cool'!O19=0,"",'SRV_Heat&amp;Cool'!O19))</f>
        <v>1</v>
      </c>
      <c r="P62" s="290" t="str">
        <f>IF($A62="*","",IF('SRV_Heat&amp;Cool'!P19=0,"",'SRV_Heat&amp;Cool'!P19))</f>
        <v/>
      </c>
      <c r="Q62" s="290" t="str">
        <f>IF($A62="*","",IF('SRV_Heat&amp;Cool'!Q19=0,"",'SRV_Heat&amp;Cool'!Q19))</f>
        <v/>
      </c>
      <c r="R62" s="290" t="str">
        <f>IF($A62="*","",IF('SRV_Heat&amp;Cool'!R19=0,"",'SRV_Heat&amp;Cool'!R19))</f>
        <v/>
      </c>
      <c r="S62" s="290" t="str">
        <f>IF($A62="*","",IF('SRV_Heat&amp;Cool'!S19=0,"",'SRV_Heat&amp;Cool'!S19))</f>
        <v/>
      </c>
      <c r="T62" s="290" t="str">
        <f>IF($A62="*","",IF('SRV_Heat&amp;Cool'!T19=0,"",'SRV_Heat&amp;Cool'!T19))</f>
        <v/>
      </c>
      <c r="U62" s="97">
        <f>IF($A62="*","",IF('SRV_Heat&amp;Cool'!U19=0,"",'SRV_Heat&amp;Cool'!U19))</f>
        <v>20</v>
      </c>
      <c r="V62" s="97" t="str">
        <f>IF($A62="*","",IF('SRV_Heat&amp;Cool'!V19=0,"",'SRV_Heat&amp;Cool'!V19))</f>
        <v/>
      </c>
      <c r="W62" s="100"/>
      <c r="X62" s="100"/>
      <c r="Y62" s="100"/>
      <c r="Z62" s="100"/>
      <c r="AA62" s="100"/>
      <c r="AB62" s="100">
        <f>IF($A62="*","",IF('SRV_Heat&amp;Cool'!AB19=0,"",'SRV_Heat&amp;Cool'!AB19))</f>
        <v>447.36593406593408</v>
      </c>
      <c r="AC62" s="100">
        <f>IF($A62="*","",IF('SRV_Heat&amp;Cool'!AC19=0,"",'SRV_Heat&amp;Cool'!AC19))</f>
        <v>424.99763736263731</v>
      </c>
      <c r="AD62" s="100">
        <f>IF($A62="*","",IF('SRV_Heat&amp;Cool'!AD19=0,"",'SRV_Heat&amp;Cool'!AD19))</f>
        <v>384.73470329670323</v>
      </c>
      <c r="AE62" s="100">
        <f>IF($A62="*","",IF('SRV_Heat&amp;Cool'!AE19=0,"",'SRV_Heat&amp;Cool'!AE19))</f>
        <v>366.84006593406588</v>
      </c>
      <c r="AF62" s="100">
        <f>IF($A62="*","",IF('SRV_Heat&amp;Cool'!AF19=0,"",'SRV_Heat&amp;Cool'!AF19))</f>
        <v>366.84006593406588</v>
      </c>
      <c r="AG62" s="46">
        <f>IF($A62="*","",IF('SRV_Heat&amp;Cool'!AG19=0,"",'SRV_Heat&amp;Cool'!AG19))</f>
        <v>10.204081632653061</v>
      </c>
      <c r="AH62" s="315" t="str">
        <f>IF($A62="*","",IF('SRV_Heat&amp;Cool'!AH19=0,"",'SRV_Heat&amp;Cool'!AH19))</f>
        <v/>
      </c>
      <c r="AI62" s="102" t="str">
        <f>IF($A62="*","",IF('SRV_Heat&amp;Cool'!AI19=0,"",'SRV_Heat&amp;Cool'!AI19))</f>
        <v/>
      </c>
      <c r="AJ62" s="102" t="str">
        <f>IF($A62="*","",IF('SRV_Heat&amp;Cool'!AJ19=0,"",'SRV_Heat&amp;Cool'!AJ19))</f>
        <v/>
      </c>
      <c r="AK62" s="82">
        <f t="shared" si="32"/>
        <v>31.536000000000001</v>
      </c>
      <c r="AL62" s="46"/>
      <c r="AM62" s="97">
        <f t="shared" si="30"/>
        <v>2019</v>
      </c>
      <c r="AN62" s="228"/>
      <c r="AO62" s="228"/>
      <c r="AP62" s="189"/>
      <c r="AQ62" s="48" t="str">
        <f t="shared" si="24"/>
        <v>PRE</v>
      </c>
      <c r="AR62" s="48" t="str">
        <f>IF($AS62="","",_xlfn.TEXTJOIN(",",TRUE,IF(LEFT(Regions!$C$3,1)&lt;&gt;"*",Regions!$C$3,""),IF(LEFT(Regions!$D$3,1)&lt;&gt;"*",Regions!$D$3,"")))</f>
        <v>IE,National</v>
      </c>
      <c r="AS62" s="48" t="str">
        <f t="shared" si="25"/>
        <v>S-SH-CS_ELC_N3</v>
      </c>
      <c r="AT62" s="48" t="str">
        <f t="shared" si="25"/>
        <v>Heat Pump Air-to-Air_SH-SC - Commercial Services</v>
      </c>
      <c r="AU62" s="48" t="str">
        <f t="shared" si="26"/>
        <v>PJ</v>
      </c>
      <c r="AV62" s="48" t="str">
        <f t="shared" si="27"/>
        <v>GW</v>
      </c>
      <c r="AY62" s="48" t="str">
        <f t="shared" si="31"/>
        <v>YES</v>
      </c>
    </row>
    <row r="63" spans="1:51" s="48" customFormat="1">
      <c r="A63" s="48" t="str">
        <f>IF('SRV_Heat&amp;Cool'!AM20="","*","S-SH-"&amp;'SRV_Heat&amp;Cool'!$B$42&amp;"_"&amp;'SRV_Heat&amp;Cool'!$A20)</f>
        <v>S-SH-CS_ELC_N4</v>
      </c>
      <c r="B63" s="48" t="str">
        <f>IF(A63="*","",'SRV_Heat&amp;Cool'!B20&amp;" - "&amp;$A$42)</f>
        <v>Heat Pump Air-to-Water_SH - Commercial Services</v>
      </c>
      <c r="C63" s="48" t="str">
        <f>IF($A63="*","",'SRV_Heat&amp;Cool'!C20)</f>
        <v>SRVELC</v>
      </c>
      <c r="D63" s="48" t="str">
        <f>IF($A63="*","",'SRV_Heat&amp;Cool'!D20)</f>
        <v>SRVAHT</v>
      </c>
      <c r="E63" s="48" t="str">
        <f>IF($A63="*","",CONCATENATE(Legend!$C$4,Legend!$C$30,"-",$B$42))</f>
        <v>SRVSH-CS</v>
      </c>
      <c r="F63" s="290">
        <f>IF($A63="*","",IF('SRV_Heat&amp;Cool'!F20=0,"",'SRV_Heat&amp;Cool'!F20))</f>
        <v>1</v>
      </c>
      <c r="G63" s="290">
        <f>IF($A63="*","",IF('SRV_Heat&amp;Cool'!G20=0,"",'SRV_Heat&amp;Cool'!G20))</f>
        <v>1.0999999999999999</v>
      </c>
      <c r="H63" s="290">
        <f>IF($A63="*","",IF('SRV_Heat&amp;Cool'!H20=0,"",'SRV_Heat&amp;Cool'!H20))</f>
        <v>1.2333333333333334</v>
      </c>
      <c r="I63" s="290">
        <f>IF($A63="*","",IF('SRV_Heat&amp;Cool'!I20=0,"",'SRV_Heat&amp;Cool'!I20))</f>
        <v>1.3333333333333333</v>
      </c>
      <c r="J63" s="290">
        <f>IF($A63="*","",IF('SRV_Heat&amp;Cool'!J20=0,"",'SRV_Heat&amp;Cool'!J20))</f>
        <v>1.3333333333333333</v>
      </c>
      <c r="K63" s="290" t="str">
        <f>IF($A63="*","",IF('SRV_Heat&amp;Cool'!K20=0,"",'SRV_Heat&amp;Cool'!K20))</f>
        <v/>
      </c>
      <c r="L63" s="290" t="str">
        <f>IF($A63="*","",IF('SRV_Heat&amp;Cool'!L20=0,"",'SRV_Heat&amp;Cool'!L20))</f>
        <v/>
      </c>
      <c r="M63" s="290" t="str">
        <f>IF($A63="*","",IF('SRV_Heat&amp;Cool'!M20=0,"",'SRV_Heat&amp;Cool'!M20))</f>
        <v/>
      </c>
      <c r="N63" s="290" t="str">
        <f>IF($A63="*","",IF('SRV_Heat&amp;Cool'!N20=0,"",'SRV_Heat&amp;Cool'!N20))</f>
        <v/>
      </c>
      <c r="O63" s="290" t="str">
        <f>IF($A63="*","",IF('SRV_Heat&amp;Cool'!O20=0,"",'SRV_Heat&amp;Cool'!O20))</f>
        <v/>
      </c>
      <c r="P63" s="290" t="str">
        <f>IF($A63="*","",IF('SRV_Heat&amp;Cool'!P20=0,"",'SRV_Heat&amp;Cool'!P20))</f>
        <v/>
      </c>
      <c r="Q63" s="290" t="str">
        <f>IF($A63="*","",IF('SRV_Heat&amp;Cool'!Q20=0,"",'SRV_Heat&amp;Cool'!Q20))</f>
        <v/>
      </c>
      <c r="R63" s="290" t="str">
        <f>IF($A63="*","",IF('SRV_Heat&amp;Cool'!R20=0,"",'SRV_Heat&amp;Cool'!R20))</f>
        <v/>
      </c>
      <c r="S63" s="290" t="str">
        <f>IF($A63="*","",IF('SRV_Heat&amp;Cool'!S20=0,"",'SRV_Heat&amp;Cool'!S20))</f>
        <v/>
      </c>
      <c r="T63" s="290" t="str">
        <f>IF($A63="*","",IF('SRV_Heat&amp;Cool'!T20=0,"",'SRV_Heat&amp;Cool'!T20))</f>
        <v/>
      </c>
      <c r="U63" s="97">
        <f>IF($A63="*","",IF('SRV_Heat&amp;Cool'!U20=0,"",'SRV_Heat&amp;Cool'!U20))</f>
        <v>20</v>
      </c>
      <c r="V63" s="97" t="str">
        <f>IF($A63="*","",IF('SRV_Heat&amp;Cool'!V20=0,"",'SRV_Heat&amp;Cool'!V20))</f>
        <v/>
      </c>
      <c r="W63" s="100"/>
      <c r="X63" s="100"/>
      <c r="Y63" s="100"/>
      <c r="Z63" s="100"/>
      <c r="AA63" s="100"/>
      <c r="AB63" s="100">
        <f>IF($A63="*","",IF('SRV_Heat&amp;Cool'!AB20=0,"",'SRV_Heat&amp;Cool'!AB20))</f>
        <v>800</v>
      </c>
      <c r="AC63" s="100">
        <f>IF($A63="*","",IF('SRV_Heat&amp;Cool'!AC20=0,"",'SRV_Heat&amp;Cool'!AC20))</f>
        <v>800</v>
      </c>
      <c r="AD63" s="100">
        <f>IF($A63="*","",IF('SRV_Heat&amp;Cool'!AD20=0,"",'SRV_Heat&amp;Cool'!AD20))</f>
        <v>700</v>
      </c>
      <c r="AE63" s="100">
        <f>IF($A63="*","",IF('SRV_Heat&amp;Cool'!AE20=0,"",'SRV_Heat&amp;Cool'!AE20))</f>
        <v>700</v>
      </c>
      <c r="AF63" s="100">
        <f>IF($A63="*","",IF('SRV_Heat&amp;Cool'!AF20=0,"",'SRV_Heat&amp;Cool'!AF20))</f>
        <v>700</v>
      </c>
      <c r="AG63" s="46">
        <f>IF($A63="*","",IF('SRV_Heat&amp;Cool'!AG20=0,"",'SRV_Heat&amp;Cool'!AG20))</f>
        <v>1.125</v>
      </c>
      <c r="AH63" s="315" t="str">
        <f>IF($A63="*","",IF('SRV_Heat&amp;Cool'!AH20=0,"",'SRV_Heat&amp;Cool'!AH20))</f>
        <v/>
      </c>
      <c r="AI63" s="102" t="str">
        <f>IF($A63="*","",IF('SRV_Heat&amp;Cool'!AI20=0,"",'SRV_Heat&amp;Cool'!AI20))</f>
        <v/>
      </c>
      <c r="AJ63" s="102" t="str">
        <f>IF($A63="*","",IF('SRV_Heat&amp;Cool'!AJ20=0,"",'SRV_Heat&amp;Cool'!AJ20))</f>
        <v/>
      </c>
      <c r="AK63" s="82">
        <f t="shared" si="32"/>
        <v>31.536000000000001</v>
      </c>
      <c r="AL63" s="46"/>
      <c r="AM63" s="97">
        <f t="shared" si="30"/>
        <v>2019</v>
      </c>
      <c r="AN63" s="228"/>
      <c r="AO63" s="228"/>
      <c r="AP63" s="189"/>
      <c r="AQ63" s="48" t="str">
        <f t="shared" si="24"/>
        <v>PRE</v>
      </c>
      <c r="AR63" s="48" t="str">
        <f>IF($AS63="","",_xlfn.TEXTJOIN(",",TRUE,IF(LEFT(Regions!$C$3,1)&lt;&gt;"*",Regions!$C$3,""),IF(LEFT(Regions!$D$3,1)&lt;&gt;"*",Regions!$D$3,"")))</f>
        <v>IE,National</v>
      </c>
      <c r="AS63" s="48" t="str">
        <f t="shared" si="25"/>
        <v>S-SH-CS_ELC_N4</v>
      </c>
      <c r="AT63" s="48" t="str">
        <f t="shared" si="25"/>
        <v>Heat Pump Air-to-Water_SH - Commercial Services</v>
      </c>
      <c r="AU63" s="48" t="str">
        <f t="shared" si="26"/>
        <v>PJ</v>
      </c>
      <c r="AV63" s="48" t="str">
        <f t="shared" si="27"/>
        <v>GW</v>
      </c>
      <c r="AY63" s="48" t="str">
        <f t="shared" si="31"/>
        <v>YES</v>
      </c>
    </row>
    <row r="64" spans="1:51" s="48" customFormat="1">
      <c r="A64" s="48" t="str">
        <f>IF('SRV_Heat&amp;Cool'!AM21="","*","S-SH-"&amp;'SRV_Heat&amp;Cool'!$B$42&amp;"_"&amp;'SRV_Heat&amp;Cool'!$A21)</f>
        <v>S-SH-CS_ELC_N5</v>
      </c>
      <c r="B64" s="48" t="str">
        <f>IF(A64="*","",'SRV_Heat&amp;Cool'!B21&amp;" - "&amp;$A$42)</f>
        <v>Heat Pump Air-to-Water_SH-WH - Commercial Services</v>
      </c>
      <c r="C64" s="48" t="str">
        <f>IF($A64="*","",'SRV_Heat&amp;Cool'!C21)</f>
        <v>SRVELC</v>
      </c>
      <c r="D64" s="48" t="str">
        <f>IF($A64="*","",'SRV_Heat&amp;Cool'!D21)</f>
        <v>SRVAHT</v>
      </c>
      <c r="E64" s="48" t="str">
        <f>IF($A64="*","",CONCATENATE(Legend!$C$4,Legend!$C$30,"-",$B$42,", ",Legend!$C$4,Legend!$C$31,"-",$B$42))</f>
        <v>SRVSH-CS, SRVWH-CS</v>
      </c>
      <c r="F64" s="290">
        <f>IF($A64="*","",IF('SRV_Heat&amp;Cool'!F21=0,"",'SRV_Heat&amp;Cool'!F21))</f>
        <v>1</v>
      </c>
      <c r="G64" s="290">
        <f>IF($A64="*","",IF('SRV_Heat&amp;Cool'!G21=0,"",'SRV_Heat&amp;Cool'!G21))</f>
        <v>1.0999999999999999</v>
      </c>
      <c r="H64" s="290">
        <f>IF($A64="*","",IF('SRV_Heat&amp;Cool'!H21=0,"",'SRV_Heat&amp;Cool'!H21))</f>
        <v>1.2333333333333334</v>
      </c>
      <c r="I64" s="290">
        <f>IF($A64="*","",IF('SRV_Heat&amp;Cool'!I21=0,"",'SRV_Heat&amp;Cool'!I21))</f>
        <v>1.3333333333333333</v>
      </c>
      <c r="J64" s="290">
        <f>IF($A64="*","",IF('SRV_Heat&amp;Cool'!J21=0,"",'SRV_Heat&amp;Cool'!J21))</f>
        <v>1.3333333333333333</v>
      </c>
      <c r="K64" s="290" t="str">
        <f>IF($A64="*","",IF('SRV_Heat&amp;Cool'!K21=0,"",'SRV_Heat&amp;Cool'!K21))</f>
        <v/>
      </c>
      <c r="L64" s="290" t="str">
        <f>IF($A64="*","",IF('SRV_Heat&amp;Cool'!L21=0,"",'SRV_Heat&amp;Cool'!L21))</f>
        <v/>
      </c>
      <c r="M64" s="290" t="str">
        <f>IF($A64="*","",IF('SRV_Heat&amp;Cool'!M21=0,"",'SRV_Heat&amp;Cool'!M21))</f>
        <v/>
      </c>
      <c r="N64" s="290" t="str">
        <f>IF($A64="*","",IF('SRV_Heat&amp;Cool'!N21=0,"",'SRV_Heat&amp;Cool'!N21))</f>
        <v/>
      </c>
      <c r="O64" s="290" t="str">
        <f>IF($A64="*","",IF('SRV_Heat&amp;Cool'!O21=0,"",'SRV_Heat&amp;Cool'!O21))</f>
        <v/>
      </c>
      <c r="P64" s="67">
        <f>IF($A64="*","",IF('SRV_Heat&amp;Cool'!P21=0,"",'SRV_Heat&amp;Cool'!P21))</f>
        <v>0.7</v>
      </c>
      <c r="Q64" s="67">
        <f>IF($A64="*","",IF('SRV_Heat&amp;Cool'!Q21=0,"",'SRV_Heat&amp;Cool'!Q21))</f>
        <v>0.76999999999999991</v>
      </c>
      <c r="R64" s="67">
        <f>IF($A64="*","",IF('SRV_Heat&amp;Cool'!R21=0,"",'SRV_Heat&amp;Cool'!R21))</f>
        <v>0.86333333333333329</v>
      </c>
      <c r="S64" s="67">
        <f>IF($A64="*","",IF('SRV_Heat&amp;Cool'!S21=0,"",'SRV_Heat&amp;Cool'!S21))</f>
        <v>0.93333333333333324</v>
      </c>
      <c r="T64" s="67">
        <f>IF($A64="*","",IF('SRV_Heat&amp;Cool'!T21=0,"",'SRV_Heat&amp;Cool'!T21))</f>
        <v>0.93333333333333324</v>
      </c>
      <c r="U64" s="97">
        <f>IF($A64="*","",IF('SRV_Heat&amp;Cool'!U21=0,"",'SRV_Heat&amp;Cool'!U21))</f>
        <v>20</v>
      </c>
      <c r="V64" s="97" t="str">
        <f>IF($A64="*","",IF('SRV_Heat&amp;Cool'!V21=0,"",'SRV_Heat&amp;Cool'!V21))</f>
        <v/>
      </c>
      <c r="W64" s="100"/>
      <c r="X64" s="100"/>
      <c r="Y64" s="100"/>
      <c r="Z64" s="100"/>
      <c r="AA64" s="100"/>
      <c r="AB64" s="100">
        <f>IF($A64="*","",IF('SRV_Heat&amp;Cool'!AB21=0,"",'SRV_Heat&amp;Cool'!AB21))</f>
        <v>800</v>
      </c>
      <c r="AC64" s="100">
        <f>IF($A64="*","",IF('SRV_Heat&amp;Cool'!AC21=0,"",'SRV_Heat&amp;Cool'!AC21))</f>
        <v>800</v>
      </c>
      <c r="AD64" s="100">
        <f>IF($A64="*","",IF('SRV_Heat&amp;Cool'!AD21=0,"",'SRV_Heat&amp;Cool'!AD21))</f>
        <v>700</v>
      </c>
      <c r="AE64" s="100">
        <f>IF($A64="*","",IF('SRV_Heat&amp;Cool'!AE21=0,"",'SRV_Heat&amp;Cool'!AE21))</f>
        <v>700</v>
      </c>
      <c r="AF64" s="100">
        <f>IF($A64="*","",IF('SRV_Heat&amp;Cool'!AF21=0,"",'SRV_Heat&amp;Cool'!AF21))</f>
        <v>700</v>
      </c>
      <c r="AG64" s="46">
        <f>IF($A64="*","",IF('SRV_Heat&amp;Cool'!AG21=0,"",'SRV_Heat&amp;Cool'!AG21))</f>
        <v>1.125</v>
      </c>
      <c r="AH64" s="315" t="str">
        <f>IF($A64="*","",IF('SRV_Heat&amp;Cool'!AH21=0,"",'SRV_Heat&amp;Cool'!AH21))</f>
        <v/>
      </c>
      <c r="AI64" s="102" t="str">
        <f>IF($A64="*","",IF('SRV_Heat&amp;Cool'!AI21=0,"",'SRV_Heat&amp;Cool'!AI21))</f>
        <v/>
      </c>
      <c r="AJ64" s="102" t="str">
        <f>IF($A64="*","",IF('SRV_Heat&amp;Cool'!AJ21=0,"",'SRV_Heat&amp;Cool'!AJ21))</f>
        <v/>
      </c>
      <c r="AK64" s="82">
        <f t="shared" si="32"/>
        <v>31.536000000000001</v>
      </c>
      <c r="AL64" s="46"/>
      <c r="AM64" s="97">
        <f t="shared" si="30"/>
        <v>2019</v>
      </c>
      <c r="AN64" s="228"/>
      <c r="AO64" s="228"/>
      <c r="AP64" s="189"/>
      <c r="AQ64" s="48" t="str">
        <f t="shared" si="24"/>
        <v>PRE</v>
      </c>
      <c r="AR64" s="48" t="str">
        <f>IF($AS64="","",_xlfn.TEXTJOIN(",",TRUE,IF(LEFT(Regions!$C$3,1)&lt;&gt;"*",Regions!$C$3,""),IF(LEFT(Regions!$D$3,1)&lt;&gt;"*",Regions!$D$3,"")))</f>
        <v>IE,National</v>
      </c>
      <c r="AS64" s="48" t="str">
        <f t="shared" si="25"/>
        <v>S-SH-CS_ELC_N5</v>
      </c>
      <c r="AT64" s="48" t="str">
        <f t="shared" si="25"/>
        <v>Heat Pump Air-to-Water_SH-WH - Commercial Services</v>
      </c>
      <c r="AU64" s="48" t="str">
        <f t="shared" si="26"/>
        <v>PJ</v>
      </c>
      <c r="AV64" s="48" t="str">
        <f t="shared" si="27"/>
        <v>GW</v>
      </c>
      <c r="AY64" s="48" t="str">
        <f t="shared" si="31"/>
        <v>YES</v>
      </c>
    </row>
    <row r="65" spans="1:51" s="48" customFormat="1">
      <c r="A65" s="48" t="str">
        <f>IF('SRV_Heat&amp;Cool'!AM22="","*","S-SH-"&amp;'SRV_Heat&amp;Cool'!$B$42&amp;"_"&amp;'SRV_Heat&amp;Cool'!$A22)</f>
        <v>S-SH-CS_ELC_N6</v>
      </c>
      <c r="B65" s="48" t="str">
        <f>IF(A65="*","",'SRV_Heat&amp;Cool'!B22&amp;" - "&amp;$A$42)</f>
        <v>Heat Pump Air-to-Water + Solar thermal_SH-WH - Commercial Services</v>
      </c>
      <c r="C65" s="48" t="str">
        <f>IF($A65="*","",'SRV_Heat&amp;Cool'!C22)</f>
        <v>SRVELC, SRVSOL</v>
      </c>
      <c r="D65" s="48" t="str">
        <f>IF($A65="*","",'SRV_Heat&amp;Cool'!D22)</f>
        <v>SRVAHT</v>
      </c>
      <c r="E65" s="48" t="str">
        <f>IF($A65="*","",CONCATENATE(Legend!$C$4,Legend!$C$30,"-",$B$42,", ",Legend!$C$4,Legend!$C$31,"-",$B$42))</f>
        <v>SRVSH-CS, SRVWH-CS</v>
      </c>
      <c r="F65" s="291">
        <f>IF($A65="*","",IF('SRV_Heat&amp;Cool'!F22=0,"",'SRV_Heat&amp;Cool'!F22))</f>
        <v>1</v>
      </c>
      <c r="G65" s="291">
        <f>IF($A65="*","",IF('SRV_Heat&amp;Cool'!G22=0,"",'SRV_Heat&amp;Cool'!G22))</f>
        <v>1.0899999999999999</v>
      </c>
      <c r="H65" s="291">
        <f>IF($A65="*","",IF('SRV_Heat&amp;Cool'!H22=0,"",'SRV_Heat&amp;Cool'!H22))</f>
        <v>1.2053333333333334</v>
      </c>
      <c r="I65" s="291">
        <f>IF($A65="*","",IF('SRV_Heat&amp;Cool'!I22=0,"",'SRV_Heat&amp;Cool'!I22))</f>
        <v>1.2933333333333334</v>
      </c>
      <c r="J65" s="291">
        <f>IF($A65="*","",IF('SRV_Heat&amp;Cool'!J22=0,"",'SRV_Heat&amp;Cool'!J22))</f>
        <v>1.2933333333333334</v>
      </c>
      <c r="K65" s="291" t="str">
        <f>IF($A65="*","",IF('SRV_Heat&amp;Cool'!K22=0,"",'SRV_Heat&amp;Cool'!K22))</f>
        <v/>
      </c>
      <c r="L65" s="291" t="str">
        <f>IF($A65="*","",IF('SRV_Heat&amp;Cool'!L22=0,"",'SRV_Heat&amp;Cool'!L22))</f>
        <v/>
      </c>
      <c r="M65" s="291" t="str">
        <f>IF($A65="*","",IF('SRV_Heat&amp;Cool'!M22=0,"",'SRV_Heat&amp;Cool'!M22))</f>
        <v/>
      </c>
      <c r="N65" s="291" t="str">
        <f>IF($A65="*","",IF('SRV_Heat&amp;Cool'!N22=0,"",'SRV_Heat&amp;Cool'!N22))</f>
        <v/>
      </c>
      <c r="O65" s="291" t="str">
        <f>IF($A65="*","",IF('SRV_Heat&amp;Cool'!O22=0,"",'SRV_Heat&amp;Cool'!O22))</f>
        <v/>
      </c>
      <c r="P65" s="67">
        <f>IF($A65="*","",IF('SRV_Heat&amp;Cool'!P22=0,"",'SRV_Heat&amp;Cool'!P22))</f>
        <v>1.3849999999999998</v>
      </c>
      <c r="Q65" s="67">
        <f>IF($A65="*","",IF('SRV_Heat&amp;Cool'!Q22=0,"",'SRV_Heat&amp;Cool'!Q22))</f>
        <v>1.4584999999999999</v>
      </c>
      <c r="R65" s="67">
        <f>IF($A65="*","",IF('SRV_Heat&amp;Cool'!R22=0,"",'SRV_Heat&amp;Cool'!R22))</f>
        <v>1.4770000000000001</v>
      </c>
      <c r="S65" s="67">
        <f>IF($A65="*","",IF('SRV_Heat&amp;Cool'!S22=0,"",'SRV_Heat&amp;Cool'!S22))</f>
        <v>1.54</v>
      </c>
      <c r="T65" s="67">
        <f>IF($A65="*","",IF('SRV_Heat&amp;Cool'!T22=0,"",'SRV_Heat&amp;Cool'!T22))</f>
        <v>1.54</v>
      </c>
      <c r="U65" s="252">
        <f>IF($A65="*","",IF('SRV_Heat&amp;Cool'!U22=0,"",'SRV_Heat&amp;Cool'!U22))</f>
        <v>20</v>
      </c>
      <c r="V65" s="252" t="str">
        <f>IF($A65="*","",IF('SRV_Heat&amp;Cool'!V22=0,"",'SRV_Heat&amp;Cool'!V22))</f>
        <v/>
      </c>
      <c r="W65" s="100"/>
      <c r="X65" s="100"/>
      <c r="Y65" s="100"/>
      <c r="Z65" s="100"/>
      <c r="AA65" s="100"/>
      <c r="AB65" s="100">
        <f>IF($A65="*","",IF('SRV_Heat&amp;Cool'!AB22=0,"",'SRV_Heat&amp;Cool'!AB22))</f>
        <v>759.25925925925924</v>
      </c>
      <c r="AC65" s="100">
        <f>IF($A65="*","",IF('SRV_Heat&amp;Cool'!AC22=0,"",'SRV_Heat&amp;Cool'!AC22))</f>
        <v>759.25925925925924</v>
      </c>
      <c r="AD65" s="100">
        <f>IF($A65="*","",IF('SRV_Heat&amp;Cool'!AD22=0,"",'SRV_Heat&amp;Cool'!AD22))</f>
        <v>685.18518518518522</v>
      </c>
      <c r="AE65" s="100">
        <f>IF($A65="*","",IF('SRV_Heat&amp;Cool'!AE22=0,"",'SRV_Heat&amp;Cool'!AE22))</f>
        <v>685.18518518518522</v>
      </c>
      <c r="AF65" s="100">
        <f>IF($A65="*","",IF('SRV_Heat&amp;Cool'!AF22=0,"",'SRV_Heat&amp;Cool'!AF22))</f>
        <v>685.18518518518522</v>
      </c>
      <c r="AG65" s="46">
        <f>IF($A65="*","",IF('SRV_Heat&amp;Cool'!AG22=0,"",'SRV_Heat&amp;Cool'!AG22))</f>
        <v>4.3285714285714283</v>
      </c>
      <c r="AH65" s="315" t="str">
        <f>IF($A65="*","",IF('SRV_Heat&amp;Cool'!AH22=0,"",'SRV_Heat&amp;Cool'!AH22))</f>
        <v/>
      </c>
      <c r="AI65" s="102">
        <f>IF($A65="*","",IF('SRV_Heat&amp;Cool'!AI22=0,"",'SRV_Heat&amp;Cool'!AI22))</f>
        <v>0.35294117647058826</v>
      </c>
      <c r="AJ65" s="102" t="str">
        <f>IF($A65="*","",IF('SRV_Heat&amp;Cool'!AJ22=0,"",'SRV_Heat&amp;Cool'!AJ22))</f>
        <v/>
      </c>
      <c r="AK65" s="82">
        <f t="shared" si="32"/>
        <v>31.536000000000001</v>
      </c>
      <c r="AL65" s="46"/>
      <c r="AM65" s="97">
        <f t="shared" si="30"/>
        <v>2019</v>
      </c>
      <c r="AN65" s="228"/>
      <c r="AO65" s="228"/>
      <c r="AP65" s="189"/>
      <c r="AQ65" s="48" t="str">
        <f t="shared" si="24"/>
        <v>PRE</v>
      </c>
      <c r="AR65" s="48" t="str">
        <f>IF($AS65="","",_xlfn.TEXTJOIN(",",TRUE,IF(LEFT(Regions!$C$3,1)&lt;&gt;"*",Regions!$C$3,""),IF(LEFT(Regions!$D$3,1)&lt;&gt;"*",Regions!$D$3,"")))</f>
        <v>IE,National</v>
      </c>
      <c r="AS65" s="48" t="str">
        <f t="shared" si="25"/>
        <v>S-SH-CS_ELC_N6</v>
      </c>
      <c r="AT65" s="48" t="str">
        <f t="shared" si="25"/>
        <v>Heat Pump Air-to-Water + Solar thermal_SH-WH - Commercial Services</v>
      </c>
      <c r="AU65" s="48" t="str">
        <f t="shared" si="26"/>
        <v>PJ</v>
      </c>
      <c r="AV65" s="48" t="str">
        <f t="shared" si="27"/>
        <v>GW</v>
      </c>
      <c r="AY65" s="48" t="str">
        <f t="shared" si="31"/>
        <v>YES</v>
      </c>
    </row>
    <row r="66" spans="1:51" s="48" customFormat="1">
      <c r="A66" s="48" t="str">
        <f>IF('SRV_Heat&amp;Cool'!AM23="","*","S-SH-"&amp;'SRV_Heat&amp;Cool'!$B$42&amp;"_"&amp;'SRV_Heat&amp;Cool'!$A23)</f>
        <v>S-SH-CS_ELC_N7</v>
      </c>
      <c r="B66" s="48" t="str">
        <f>IF(A66="*","",'SRV_Heat&amp;Cool'!B23&amp;" - "&amp;$A$42)</f>
        <v>Heat Pump Ground Source_SH - Commercial Services</v>
      </c>
      <c r="C66" s="48" t="str">
        <f>IF($A66="*","",'SRV_Heat&amp;Cool'!C23)</f>
        <v>SRVELC</v>
      </c>
      <c r="D66" s="48" t="str">
        <f>IF($A66="*","",'SRV_Heat&amp;Cool'!D23)</f>
        <v>SRVAHT</v>
      </c>
      <c r="E66" s="48" t="str">
        <f>IF($A66="*","","COM-"&amp;$B$42&amp;"-SpHeat")</f>
        <v>COM-CS-SpHeat</v>
      </c>
      <c r="F66" s="290">
        <f>IF($A66="*","",IF('SRV_Heat&amp;Cool'!F23=0,"",'SRV_Heat&amp;Cool'!F23))</f>
        <v>1.0999999999999999</v>
      </c>
      <c r="G66" s="290">
        <f>IF($A66="*","",IF('SRV_Heat&amp;Cool'!G23=0,"",'SRV_Heat&amp;Cool'!G23))</f>
        <v>1.1666666666666667</v>
      </c>
      <c r="H66" s="290">
        <f>IF($A66="*","",IF('SRV_Heat&amp;Cool'!H23=0,"",'SRV_Heat&amp;Cool'!H23))</f>
        <v>1.3333333333333333</v>
      </c>
      <c r="I66" s="290">
        <f>IF($A66="*","",IF('SRV_Heat&amp;Cool'!I23=0,"",'SRV_Heat&amp;Cool'!I23))</f>
        <v>1.5</v>
      </c>
      <c r="J66" s="290">
        <f>IF($A66="*","",IF('SRV_Heat&amp;Cool'!J23=0,"",'SRV_Heat&amp;Cool'!J23))</f>
        <v>1.5</v>
      </c>
      <c r="K66" s="290" t="str">
        <f>IF($A66="*","",IF('SRV_Heat&amp;Cool'!K23=0,"",'SRV_Heat&amp;Cool'!K23))</f>
        <v/>
      </c>
      <c r="L66" s="290" t="str">
        <f>IF($A66="*","",IF('SRV_Heat&amp;Cool'!L23=0,"",'SRV_Heat&amp;Cool'!L23))</f>
        <v/>
      </c>
      <c r="M66" s="290" t="str">
        <f>IF($A66="*","",IF('SRV_Heat&amp;Cool'!M23=0,"",'SRV_Heat&amp;Cool'!M23))</f>
        <v/>
      </c>
      <c r="N66" s="290" t="str">
        <f>IF($A66="*","",IF('SRV_Heat&amp;Cool'!N23=0,"",'SRV_Heat&amp;Cool'!N23))</f>
        <v/>
      </c>
      <c r="O66" s="290" t="str">
        <f>IF($A66="*","",IF('SRV_Heat&amp;Cool'!O23=0,"",'SRV_Heat&amp;Cool'!O23))</f>
        <v/>
      </c>
      <c r="P66" s="290" t="str">
        <f>IF($A66="*","",IF('SRV_Heat&amp;Cool'!P23=0,"",'SRV_Heat&amp;Cool'!P23))</f>
        <v/>
      </c>
      <c r="Q66" s="290" t="str">
        <f>IF($A66="*","",IF('SRV_Heat&amp;Cool'!Q23=0,"",'SRV_Heat&amp;Cool'!Q23))</f>
        <v/>
      </c>
      <c r="R66" s="290" t="str">
        <f>IF($A66="*","",IF('SRV_Heat&amp;Cool'!R23=0,"",'SRV_Heat&amp;Cool'!R23))</f>
        <v/>
      </c>
      <c r="S66" s="290" t="str">
        <f>IF($A66="*","",IF('SRV_Heat&amp;Cool'!S23=0,"",'SRV_Heat&amp;Cool'!S23))</f>
        <v/>
      </c>
      <c r="T66" s="290" t="str">
        <f>IF($A66="*","",IF('SRV_Heat&amp;Cool'!T23=0,"",'SRV_Heat&amp;Cool'!T23))</f>
        <v/>
      </c>
      <c r="U66" s="97">
        <f>IF($A66="*","",IF('SRV_Heat&amp;Cool'!U23=0,"",'SRV_Heat&amp;Cool'!U23))</f>
        <v>20</v>
      </c>
      <c r="V66" s="97" t="str">
        <f>IF($A66="*","",IF('SRV_Heat&amp;Cool'!V23=0,"",'SRV_Heat&amp;Cool'!V23))</f>
        <v/>
      </c>
      <c r="W66" s="100"/>
      <c r="X66" s="100"/>
      <c r="Y66" s="100"/>
      <c r="Z66" s="100"/>
      <c r="AA66" s="100"/>
      <c r="AB66" s="100">
        <f>IF($A66="*","",IF('SRV_Heat&amp;Cool'!AB23=0,"",'SRV_Heat&amp;Cool'!AB23))</f>
        <v>901.35</v>
      </c>
      <c r="AC66" s="100">
        <f>IF($A66="*","",IF('SRV_Heat&amp;Cool'!AC23=0,"",'SRV_Heat&amp;Cool'!AC23))</f>
        <v>901.35</v>
      </c>
      <c r="AD66" s="100">
        <f>IF($A66="*","",IF('SRV_Heat&amp;Cool'!AD23=0,"",'SRV_Heat&amp;Cool'!AD23))</f>
        <v>801.35</v>
      </c>
      <c r="AE66" s="100">
        <f>IF($A66="*","",IF('SRV_Heat&amp;Cool'!AE23=0,"",'SRV_Heat&amp;Cool'!AE23))</f>
        <v>701.35</v>
      </c>
      <c r="AF66" s="100">
        <f>IF($A66="*","",IF('SRV_Heat&amp;Cool'!AF23=0,"",'SRV_Heat&amp;Cool'!AF23))</f>
        <v>701.35</v>
      </c>
      <c r="AG66" s="46">
        <f>IF($A66="*","",IF('SRV_Heat&amp;Cool'!AG23=0,"",'SRV_Heat&amp;Cool'!AG23))</f>
        <v>1.5</v>
      </c>
      <c r="AH66" s="315" t="str">
        <f>IF($A66="*","",IF('SRV_Heat&amp;Cool'!AH23=0,"",'SRV_Heat&amp;Cool'!AH23))</f>
        <v/>
      </c>
      <c r="AI66" s="102" t="str">
        <f>IF($A66="*","",IF('SRV_Heat&amp;Cool'!AI23=0,"",'SRV_Heat&amp;Cool'!AI23))</f>
        <v/>
      </c>
      <c r="AJ66" s="102" t="str">
        <f>IF($A66="*","",IF('SRV_Heat&amp;Cool'!AJ23=0,"",'SRV_Heat&amp;Cool'!AJ23))</f>
        <v/>
      </c>
      <c r="AK66" s="82">
        <f t="shared" si="32"/>
        <v>31.536000000000001</v>
      </c>
      <c r="AL66" s="46"/>
      <c r="AM66" s="97">
        <f t="shared" si="30"/>
        <v>2019</v>
      </c>
      <c r="AN66" s="228"/>
      <c r="AO66" s="228"/>
      <c r="AP66" s="189"/>
      <c r="AQ66" s="48" t="str">
        <f t="shared" si="24"/>
        <v>PRE</v>
      </c>
      <c r="AR66" s="48" t="str">
        <f>IF($AS66="","",_xlfn.TEXTJOIN(",",TRUE,IF(LEFT(Regions!$C$3,1)&lt;&gt;"*",Regions!$C$3,""),IF(LEFT(Regions!$D$3,1)&lt;&gt;"*",Regions!$D$3,"")))</f>
        <v>IE,National</v>
      </c>
      <c r="AS66" s="48" t="str">
        <f t="shared" si="25"/>
        <v>S-SH-CS_ELC_N7</v>
      </c>
      <c r="AT66" s="48" t="str">
        <f t="shared" si="25"/>
        <v>Heat Pump Ground Source_SH - Commercial Services</v>
      </c>
      <c r="AU66" s="48" t="str">
        <f t="shared" si="26"/>
        <v>PJ</v>
      </c>
      <c r="AV66" s="48" t="str">
        <f t="shared" si="27"/>
        <v>GW</v>
      </c>
      <c r="AY66" s="48" t="str">
        <f t="shared" si="31"/>
        <v>YES</v>
      </c>
    </row>
    <row r="67" spans="1:51" s="48" customFormat="1">
      <c r="A67" s="48" t="str">
        <f>IF('SRV_Heat&amp;Cool'!AM24="","*","S-SH-"&amp;'SRV_Heat&amp;Cool'!$B$42&amp;"_"&amp;'SRV_Heat&amp;Cool'!$A24)</f>
        <v>S-SH-CS_ELC_N8</v>
      </c>
      <c r="B67" s="48" t="str">
        <f>IF(A67="*","",'SRV_Heat&amp;Cool'!B24&amp;" - "&amp;$A$42)</f>
        <v>Heat Pump Ground Source_SH-SC - Commercial Services</v>
      </c>
      <c r="C67" s="48" t="str">
        <f>IF($A67="*","",'SRV_Heat&amp;Cool'!C24)</f>
        <v>SRVELC</v>
      </c>
      <c r="D67" s="48" t="str">
        <f>IF($A67="*","",'SRV_Heat&amp;Cool'!D24)</f>
        <v>SRVAHT</v>
      </c>
      <c r="E67" s="48" t="str">
        <f>IF($A67="*","",CONCATENATE(Legend!$C$4,Legend!$C$30,"-",$B$42,", ",Legend!$C$4,Legend!$C$32,"-",$B$42))</f>
        <v>SRVSH-CS, SRVSC-CS</v>
      </c>
      <c r="F67" s="290">
        <f>IF($A67="*","",IF('SRV_Heat&amp;Cool'!F24=0,"",'SRV_Heat&amp;Cool'!F24))</f>
        <v>1.0999999999999999</v>
      </c>
      <c r="G67" s="290">
        <f>IF($A67="*","",IF('SRV_Heat&amp;Cool'!G24=0,"",'SRV_Heat&amp;Cool'!G24))</f>
        <v>1.1666666666666667</v>
      </c>
      <c r="H67" s="290">
        <f>IF($A67="*","",IF('SRV_Heat&amp;Cool'!H24=0,"",'SRV_Heat&amp;Cool'!H24))</f>
        <v>1.3333333333333333</v>
      </c>
      <c r="I67" s="290">
        <f>IF($A67="*","",IF('SRV_Heat&amp;Cool'!I24=0,"",'SRV_Heat&amp;Cool'!I24))</f>
        <v>1.5</v>
      </c>
      <c r="J67" s="290">
        <f>IF($A67="*","",IF('SRV_Heat&amp;Cool'!J24=0,"",'SRV_Heat&amp;Cool'!J24))</f>
        <v>1.5</v>
      </c>
      <c r="K67" s="290">
        <f>IF($A67="*","",IF('SRV_Heat&amp;Cool'!K24=0,"",'SRV_Heat&amp;Cool'!K24))</f>
        <v>1.0999999999999999</v>
      </c>
      <c r="L67" s="290">
        <f>IF($A67="*","",IF('SRV_Heat&amp;Cool'!L24=0,"",'SRV_Heat&amp;Cool'!L24))</f>
        <v>1.1666666666666667</v>
      </c>
      <c r="M67" s="290">
        <f>IF($A67="*","",IF('SRV_Heat&amp;Cool'!M24=0,"",'SRV_Heat&amp;Cool'!M24))</f>
        <v>1.3333333333333333</v>
      </c>
      <c r="N67" s="290">
        <f>IF($A67="*","",IF('SRV_Heat&amp;Cool'!N24=0,"",'SRV_Heat&amp;Cool'!N24))</f>
        <v>1.5</v>
      </c>
      <c r="O67" s="290">
        <f>IF($A67="*","",IF('SRV_Heat&amp;Cool'!O24=0,"",'SRV_Heat&amp;Cool'!O24))</f>
        <v>1.5</v>
      </c>
      <c r="P67" s="290" t="str">
        <f>IF($A67="*","",IF('SRV_Heat&amp;Cool'!P24=0,"",'SRV_Heat&amp;Cool'!P24))</f>
        <v/>
      </c>
      <c r="Q67" s="290" t="str">
        <f>IF($A67="*","",IF('SRV_Heat&amp;Cool'!Q24=0,"",'SRV_Heat&amp;Cool'!Q24))</f>
        <v/>
      </c>
      <c r="R67" s="290" t="str">
        <f>IF($A67="*","",IF('SRV_Heat&amp;Cool'!R24=0,"",'SRV_Heat&amp;Cool'!R24))</f>
        <v/>
      </c>
      <c r="S67" s="290" t="str">
        <f>IF($A67="*","",IF('SRV_Heat&amp;Cool'!S24=0,"",'SRV_Heat&amp;Cool'!S24))</f>
        <v/>
      </c>
      <c r="T67" s="290" t="str">
        <f>IF($A67="*","",IF('SRV_Heat&amp;Cool'!T24=0,"",'SRV_Heat&amp;Cool'!T24))</f>
        <v/>
      </c>
      <c r="U67" s="97">
        <f>IF($A67="*","",IF('SRV_Heat&amp;Cool'!U24=0,"",'SRV_Heat&amp;Cool'!U24))</f>
        <v>20</v>
      </c>
      <c r="V67" s="97" t="str">
        <f>IF($A67="*","",IF('SRV_Heat&amp;Cool'!V24=0,"",'SRV_Heat&amp;Cool'!V24))</f>
        <v/>
      </c>
      <c r="W67" s="100"/>
      <c r="X67" s="100"/>
      <c r="Y67" s="100"/>
      <c r="Z67" s="100"/>
      <c r="AA67" s="100"/>
      <c r="AB67" s="100">
        <f>IF($A67="*","",IF('SRV_Heat&amp;Cool'!AB24=0,"",'SRV_Heat&amp;Cool'!AB24))</f>
        <v>901.35</v>
      </c>
      <c r="AC67" s="100">
        <f>IF($A67="*","",IF('SRV_Heat&amp;Cool'!AC24=0,"",'SRV_Heat&amp;Cool'!AC24))</f>
        <v>901.35</v>
      </c>
      <c r="AD67" s="100">
        <f>IF($A67="*","",IF('SRV_Heat&amp;Cool'!AD24=0,"",'SRV_Heat&amp;Cool'!AD24))</f>
        <v>801.35</v>
      </c>
      <c r="AE67" s="100">
        <f>IF($A67="*","",IF('SRV_Heat&amp;Cool'!AE24=0,"",'SRV_Heat&amp;Cool'!AE24))</f>
        <v>701.35</v>
      </c>
      <c r="AF67" s="100">
        <f>IF($A67="*","",IF('SRV_Heat&amp;Cool'!AF24=0,"",'SRV_Heat&amp;Cool'!AF24))</f>
        <v>701.35</v>
      </c>
      <c r="AG67" s="46">
        <f>IF($A67="*","",IF('SRV_Heat&amp;Cool'!AG24=0,"",'SRV_Heat&amp;Cool'!AG24))</f>
        <v>1.5</v>
      </c>
      <c r="AH67" s="315" t="str">
        <f>IF($A67="*","",IF('SRV_Heat&amp;Cool'!AH24=0,"",'SRV_Heat&amp;Cool'!AH24))</f>
        <v/>
      </c>
      <c r="AI67" s="102" t="str">
        <f>IF($A67="*","",IF('SRV_Heat&amp;Cool'!AI24=0,"",'SRV_Heat&amp;Cool'!AI24))</f>
        <v/>
      </c>
      <c r="AJ67" s="102" t="str">
        <f>IF($A67="*","",IF('SRV_Heat&amp;Cool'!AJ24=0,"",'SRV_Heat&amp;Cool'!AJ24))</f>
        <v/>
      </c>
      <c r="AK67" s="82">
        <f t="shared" si="32"/>
        <v>31.536000000000001</v>
      </c>
      <c r="AL67" s="46"/>
      <c r="AM67" s="97">
        <f t="shared" si="30"/>
        <v>2019</v>
      </c>
      <c r="AN67" s="228"/>
      <c r="AO67" s="228"/>
      <c r="AP67" s="189"/>
      <c r="AQ67" s="48" t="str">
        <f t="shared" si="24"/>
        <v>PRE</v>
      </c>
      <c r="AR67" s="48" t="str">
        <f>IF($AS67="","",_xlfn.TEXTJOIN(",",TRUE,IF(LEFT(Regions!$C$3,1)&lt;&gt;"*",Regions!$C$3,""),IF(LEFT(Regions!$D$3,1)&lt;&gt;"*",Regions!$D$3,"")))</f>
        <v>IE,National</v>
      </c>
      <c r="AS67" s="48" t="str">
        <f t="shared" si="25"/>
        <v>S-SH-CS_ELC_N8</v>
      </c>
      <c r="AT67" s="48" t="str">
        <f t="shared" si="25"/>
        <v>Heat Pump Ground Source_SH-SC - Commercial Services</v>
      </c>
      <c r="AU67" s="48" t="str">
        <f t="shared" si="26"/>
        <v>PJ</v>
      </c>
      <c r="AV67" s="48" t="str">
        <f t="shared" si="27"/>
        <v>GW</v>
      </c>
      <c r="AY67" s="48" t="str">
        <f t="shared" si="31"/>
        <v>YES</v>
      </c>
    </row>
    <row r="68" spans="1:51" s="48" customFormat="1">
      <c r="A68" s="48" t="str">
        <f>IF('SRV_Heat&amp;Cool'!AM25="","*","S-SH-"&amp;'SRV_Heat&amp;Cool'!$B$42&amp;"_"&amp;'SRV_Heat&amp;Cool'!$A25)</f>
        <v>S-SH-CS_ELC_N9</v>
      </c>
      <c r="B68" s="48" t="str">
        <f>IF(A68="*","",'SRV_Heat&amp;Cool'!B25&amp;" - "&amp;$A$42)</f>
        <v>Centralized Air-to-Air heat pump_SH-SC - Commercial Services</v>
      </c>
      <c r="C68" s="48" t="str">
        <f>IF($A68="*","",'SRV_Heat&amp;Cool'!C25)</f>
        <v>SRVELC</v>
      </c>
      <c r="D68" s="48" t="str">
        <f>IF($A68="*","",'SRV_Heat&amp;Cool'!D25)</f>
        <v>SRVAHT</v>
      </c>
      <c r="E68" s="48" t="str">
        <f>IF($A68="*","",CONCATENATE(Legend!$C$4,Legend!$C$30,"-",$B$42,", ",Legend!$C$4,Legend!$C$32,"-",$B$42))</f>
        <v>SRVSH-CS, SRVSC-CS</v>
      </c>
      <c r="F68" s="290">
        <f>IF($A68="*","",IF('SRV_Heat&amp;Cool'!F25=0,"",'SRV_Heat&amp;Cool'!F25))</f>
        <v>1</v>
      </c>
      <c r="G68" s="290">
        <f>IF($A68="*","",IF('SRV_Heat&amp;Cool'!G25=0,"",'SRV_Heat&amp;Cool'!G25))</f>
        <v>1.0333333333333334</v>
      </c>
      <c r="H68" s="290">
        <f>IF($A68="*","",IF('SRV_Heat&amp;Cool'!H25=0,"",'SRV_Heat&amp;Cool'!H25))</f>
        <v>1.1333333333333333</v>
      </c>
      <c r="I68" s="290">
        <f>IF($A68="*","",IF('SRV_Heat&amp;Cool'!I25=0,"",'SRV_Heat&amp;Cool'!I25))</f>
        <v>1.1666666666666667</v>
      </c>
      <c r="J68" s="290">
        <f>IF($A68="*","",IF('SRV_Heat&amp;Cool'!J25=0,"",'SRV_Heat&amp;Cool'!J25))</f>
        <v>1.1666666666666667</v>
      </c>
      <c r="K68" s="290">
        <f>IF($A68="*","",IF('SRV_Heat&amp;Cool'!K25=0,"",'SRV_Heat&amp;Cool'!K25))</f>
        <v>1</v>
      </c>
      <c r="L68" s="290">
        <f>IF($A68="*","",IF('SRV_Heat&amp;Cool'!L25=0,"",'SRV_Heat&amp;Cool'!L25))</f>
        <v>1.0333333333333334</v>
      </c>
      <c r="M68" s="290">
        <f>IF($A68="*","",IF('SRV_Heat&amp;Cool'!M25=0,"",'SRV_Heat&amp;Cool'!M25))</f>
        <v>1.1333333333333333</v>
      </c>
      <c r="N68" s="290">
        <f>IF($A68="*","",IF('SRV_Heat&amp;Cool'!N25=0,"",'SRV_Heat&amp;Cool'!N25))</f>
        <v>1.1666666666666667</v>
      </c>
      <c r="O68" s="290">
        <f>IF($A68="*","",IF('SRV_Heat&amp;Cool'!O25=0,"",'SRV_Heat&amp;Cool'!O25))</f>
        <v>1.1666666666666667</v>
      </c>
      <c r="P68" s="290" t="str">
        <f>IF($A68="*","",IF('SRV_Heat&amp;Cool'!P25=0,"",'SRV_Heat&amp;Cool'!P25))</f>
        <v/>
      </c>
      <c r="Q68" s="290" t="str">
        <f>IF($A68="*","",IF('SRV_Heat&amp;Cool'!Q25=0,"",'SRV_Heat&amp;Cool'!Q25))</f>
        <v/>
      </c>
      <c r="R68" s="290" t="str">
        <f>IF($A68="*","",IF('SRV_Heat&amp;Cool'!R25=0,"",'SRV_Heat&amp;Cool'!R25))</f>
        <v/>
      </c>
      <c r="S68" s="290" t="str">
        <f>IF($A68="*","",IF('SRV_Heat&amp;Cool'!S25=0,"",'SRV_Heat&amp;Cool'!S25))</f>
        <v/>
      </c>
      <c r="T68" s="290" t="str">
        <f>IF($A68="*","",IF('SRV_Heat&amp;Cool'!T25=0,"",'SRV_Heat&amp;Cool'!T25))</f>
        <v/>
      </c>
      <c r="U68" s="97">
        <f>IF($A68="*","",IF('SRV_Heat&amp;Cool'!U25=0,"",'SRV_Heat&amp;Cool'!U25))</f>
        <v>20</v>
      </c>
      <c r="V68" s="97" t="str">
        <f>IF($A68="*","",IF('SRV_Heat&amp;Cool'!V25=0,"",'SRV_Heat&amp;Cool'!V25))</f>
        <v/>
      </c>
      <c r="W68" s="100"/>
      <c r="X68" s="100"/>
      <c r="Y68" s="100"/>
      <c r="Z68" s="100"/>
      <c r="AA68" s="100"/>
      <c r="AB68" s="100">
        <f>IF($A68="*","",IF('SRV_Heat&amp;Cool'!AB25=0,"",'SRV_Heat&amp;Cool'!AB25))</f>
        <v>800</v>
      </c>
      <c r="AC68" s="100">
        <f>IF($A68="*","",IF('SRV_Heat&amp;Cool'!AC25=0,"",'SRV_Heat&amp;Cool'!AC25))</f>
        <v>800</v>
      </c>
      <c r="AD68" s="100">
        <f>IF($A68="*","",IF('SRV_Heat&amp;Cool'!AD25=0,"",'SRV_Heat&amp;Cool'!AD25))</f>
        <v>700</v>
      </c>
      <c r="AE68" s="100">
        <f>IF($A68="*","",IF('SRV_Heat&amp;Cool'!AE25=0,"",'SRV_Heat&amp;Cool'!AE25))</f>
        <v>700</v>
      </c>
      <c r="AF68" s="100">
        <f>IF($A68="*","",IF('SRV_Heat&amp;Cool'!AF25=0,"",'SRV_Heat&amp;Cool'!AF25))</f>
        <v>700</v>
      </c>
      <c r="AG68" s="46">
        <f>IF($A68="*","",IF('SRV_Heat&amp;Cool'!AG25=0,"",'SRV_Heat&amp;Cool'!AG25))</f>
        <v>4.2056074766355138</v>
      </c>
      <c r="AH68" s="315" t="str">
        <f>IF($A68="*","",IF('SRV_Heat&amp;Cool'!AH25=0,"",'SRV_Heat&amp;Cool'!AH25))</f>
        <v/>
      </c>
      <c r="AI68" s="102" t="str">
        <f>IF($A68="*","",IF('SRV_Heat&amp;Cool'!AI25=0,"",'SRV_Heat&amp;Cool'!AI25))</f>
        <v/>
      </c>
      <c r="AJ68" s="102" t="str">
        <f>IF($A68="*","",IF('SRV_Heat&amp;Cool'!AJ25=0,"",'SRV_Heat&amp;Cool'!AJ25))</f>
        <v/>
      </c>
      <c r="AK68" s="82">
        <f t="shared" si="32"/>
        <v>31.536000000000001</v>
      </c>
      <c r="AL68" s="46"/>
      <c r="AM68" s="97">
        <f t="shared" si="30"/>
        <v>2019</v>
      </c>
      <c r="AN68" s="228"/>
      <c r="AO68" s="228"/>
      <c r="AP68" s="189"/>
      <c r="AQ68" s="48" t="str">
        <f t="shared" ref="AQ68" si="33">IF(LEFT(A68)="*",A68,"PRE")</f>
        <v>PRE</v>
      </c>
      <c r="AR68" s="48" t="str">
        <f>IF($AS68="","",_xlfn.TEXTJOIN(",",TRUE,IF(LEFT(Regions!$C$3,1)&lt;&gt;"*",Regions!$C$3,""),IF(LEFT(Regions!$D$3,1)&lt;&gt;"*",Regions!$D$3,"")))</f>
        <v>IE,National</v>
      </c>
      <c r="AS68" s="48" t="str">
        <f t="shared" ref="AS68" si="34">IF(LEFT($A68)="*","",A68)</f>
        <v>S-SH-CS_ELC_N9</v>
      </c>
      <c r="AT68" s="48" t="str">
        <f t="shared" ref="AT68" si="35">IF(LEFT($A68)="*","",B68)</f>
        <v>Centralized Air-to-Air heat pump_SH-SC - Commercial Services</v>
      </c>
      <c r="AU68" s="48" t="str">
        <f t="shared" si="26"/>
        <v>PJ</v>
      </c>
      <c r="AV68" s="48" t="str">
        <f t="shared" si="27"/>
        <v>GW</v>
      </c>
      <c r="AY68" s="48" t="str">
        <f t="shared" si="31"/>
        <v>YES</v>
      </c>
    </row>
    <row r="69" spans="1:51" s="48" customFormat="1">
      <c r="A69" s="48" t="str">
        <f>IF('SRV_Heat&amp;Cool'!AM26="","*","S-SH-"&amp;'SRV_Heat&amp;Cool'!$B$42&amp;"_"&amp;'SRV_Heat&amp;Cool'!$A26)</f>
        <v>S-SH-CS_GAS_N5</v>
      </c>
      <c r="B69" s="48" t="str">
        <f>IF(A69="*","",'SRV_Heat&amp;Cool'!B26&amp;" - "&amp;$A$42)</f>
        <v>Gas-driven Heat Pump absorption_SH-WH - Commercial Services</v>
      </c>
      <c r="C69" s="48" t="str">
        <f>IF($A69="*","",'SRV_Heat&amp;Cool'!C26)</f>
        <v>SRVGAS</v>
      </c>
      <c r="D69" s="48" t="str">
        <f>IF($A69="*","",'SRV_Heat&amp;Cool'!D26)</f>
        <v>SRVAHT</v>
      </c>
      <c r="E69" s="48" t="str">
        <f>IF($A69="*","",CONCATENATE(Legend!$C$4,Legend!$C$30,"-",$B$42,", ",Legend!$C$4,Legend!$C$31,"-",$B$42))</f>
        <v>SRVSH-CS, SRVWH-CS</v>
      </c>
      <c r="F69" s="290">
        <f>IF($A69="*","",IF('SRV_Heat&amp;Cool'!F26=0,"",'SRV_Heat&amp;Cool'!F26))</f>
        <v>1.3235294117647058</v>
      </c>
      <c r="G69" s="290">
        <f>IF($A69="*","",IF('SRV_Heat&amp;Cool'!G26=0,"",'SRV_Heat&amp;Cool'!G26))</f>
        <v>1.4215686274509802</v>
      </c>
      <c r="H69" s="290">
        <f>IF($A69="*","",IF('SRV_Heat&amp;Cool'!H26=0,"",'SRV_Heat&amp;Cool'!H26))</f>
        <v>1.6666666666666665</v>
      </c>
      <c r="I69" s="290">
        <f>IF($A69="*","",IF('SRV_Heat&amp;Cool'!I26=0,"",'SRV_Heat&amp;Cool'!I26))</f>
        <v>1.6666666666666665</v>
      </c>
      <c r="J69" s="290">
        <f>IF($A69="*","",IF('SRV_Heat&amp;Cool'!J26=0,"",'SRV_Heat&amp;Cool'!J26))</f>
        <v>1.6666666666666665</v>
      </c>
      <c r="K69" s="290" t="str">
        <f>IF($A69="*","",IF('SRV_Heat&amp;Cool'!K26=0,"",'SRV_Heat&amp;Cool'!K26))</f>
        <v/>
      </c>
      <c r="L69" s="290" t="str">
        <f>IF($A69="*","",IF('SRV_Heat&amp;Cool'!L26=0,"",'SRV_Heat&amp;Cool'!L26))</f>
        <v/>
      </c>
      <c r="M69" s="290" t="str">
        <f>IF($A69="*","",IF('SRV_Heat&amp;Cool'!M26=0,"",'SRV_Heat&amp;Cool'!M26))</f>
        <v/>
      </c>
      <c r="N69" s="290" t="str">
        <f>IF($A69="*","",IF('SRV_Heat&amp;Cool'!N26=0,"",'SRV_Heat&amp;Cool'!N26))</f>
        <v/>
      </c>
      <c r="O69" s="290" t="str">
        <f>IF($A69="*","",IF('SRV_Heat&amp;Cool'!O26=0,"",'SRV_Heat&amp;Cool'!O26))</f>
        <v/>
      </c>
      <c r="P69" s="67">
        <f>IF($A69="*","",IF('SRV_Heat&amp;Cool'!P26=0,"",'SRV_Heat&amp;Cool'!P26))</f>
        <v>0.92647058823529405</v>
      </c>
      <c r="Q69" s="67">
        <f>IF($A69="*","",IF('SRV_Heat&amp;Cool'!Q26=0,"",'SRV_Heat&amp;Cool'!Q26))</f>
        <v>0.99509803921568607</v>
      </c>
      <c r="R69" s="67">
        <f>IF($A69="*","",IF('SRV_Heat&amp;Cool'!R26=0,"",'SRV_Heat&amp;Cool'!R26))</f>
        <v>1.1666666666666665</v>
      </c>
      <c r="S69" s="67">
        <f>IF($A69="*","",IF('SRV_Heat&amp;Cool'!S26=0,"",'SRV_Heat&amp;Cool'!S26))</f>
        <v>1.1666666666666665</v>
      </c>
      <c r="T69" s="67">
        <f>IF($A69="*","",IF('SRV_Heat&amp;Cool'!T26=0,"",'SRV_Heat&amp;Cool'!T26))</f>
        <v>1.1666666666666665</v>
      </c>
      <c r="U69" s="97">
        <f>IF($A69="*","",IF('SRV_Heat&amp;Cool'!U26=0,"",'SRV_Heat&amp;Cool'!U26))</f>
        <v>22</v>
      </c>
      <c r="V69" s="97" t="str">
        <f>IF($A69="*","",IF('SRV_Heat&amp;Cool'!V26=0,"",'SRV_Heat&amp;Cool'!V26))</f>
        <v/>
      </c>
      <c r="W69" s="100"/>
      <c r="X69" s="100"/>
      <c r="Y69" s="100"/>
      <c r="Z69" s="100"/>
      <c r="AA69" s="100"/>
      <c r="AB69" s="100">
        <f>IF($A69="*","",IF('SRV_Heat&amp;Cool'!AB26=0,"",'SRV_Heat&amp;Cool'!AB26))</f>
        <v>750</v>
      </c>
      <c r="AC69" s="100">
        <f>IF($A69="*","",IF('SRV_Heat&amp;Cool'!AC26=0,"",'SRV_Heat&amp;Cool'!AC26))</f>
        <v>750</v>
      </c>
      <c r="AD69" s="100">
        <f>IF($A69="*","",IF('SRV_Heat&amp;Cool'!AD26=0,"",'SRV_Heat&amp;Cool'!AD26))</f>
        <v>727.27272727272725</v>
      </c>
      <c r="AE69" s="100">
        <f>IF($A69="*","",IF('SRV_Heat&amp;Cool'!AE26=0,"",'SRV_Heat&amp;Cool'!AE26))</f>
        <v>727.27272727272725</v>
      </c>
      <c r="AF69" s="100">
        <f>IF($A69="*","",IF('SRV_Heat&amp;Cool'!AF26=0,"",'SRV_Heat&amp;Cool'!AF26))</f>
        <v>727.27272727272725</v>
      </c>
      <c r="AG69" s="46">
        <f>IF($A69="*","",IF('SRV_Heat&amp;Cool'!AG26=0,"",'SRV_Heat&amp;Cool'!AG26))</f>
        <v>5.3409090909090908</v>
      </c>
      <c r="AH69" s="315" t="str">
        <f>IF($A69="*","",IF('SRV_Heat&amp;Cool'!AH26=0,"",'SRV_Heat&amp;Cool'!AH26))</f>
        <v/>
      </c>
      <c r="AI69" s="102" t="str">
        <f>IF($A69="*","",IF('SRV_Heat&amp;Cool'!AI26=0,"",'SRV_Heat&amp;Cool'!AI26))</f>
        <v/>
      </c>
      <c r="AJ69" s="102" t="str">
        <f>IF($A69="*","",IF('SRV_Heat&amp;Cool'!AJ26=0,"",'SRV_Heat&amp;Cool'!AJ26))</f>
        <v/>
      </c>
      <c r="AK69" s="82">
        <f t="shared" si="32"/>
        <v>31.536000000000001</v>
      </c>
      <c r="AL69" s="46"/>
      <c r="AM69" s="97">
        <f t="shared" si="30"/>
        <v>2019</v>
      </c>
      <c r="AN69" s="228"/>
      <c r="AO69" s="228"/>
      <c r="AP69" s="189"/>
      <c r="AQ69" s="48" t="str">
        <f t="shared" si="24"/>
        <v>PRE</v>
      </c>
      <c r="AR69" s="48" t="str">
        <f>IF($AS69="","",_xlfn.TEXTJOIN(",",TRUE,IF(LEFT(Regions!$C$3,1)&lt;&gt;"*",Regions!$C$3,""),IF(LEFT(Regions!$D$3,1)&lt;&gt;"*",Regions!$D$3,"")))</f>
        <v>IE,National</v>
      </c>
      <c r="AS69" s="48" t="str">
        <f t="shared" si="25"/>
        <v>S-SH-CS_GAS_N5</v>
      </c>
      <c r="AT69" s="48" t="str">
        <f t="shared" si="25"/>
        <v>Gas-driven Heat Pump absorption_SH-WH - Commercial Services</v>
      </c>
      <c r="AU69" s="48" t="str">
        <f t="shared" si="26"/>
        <v>PJ</v>
      </c>
      <c r="AV69" s="48" t="str">
        <f t="shared" si="27"/>
        <v>GW</v>
      </c>
      <c r="AY69" s="48" t="str">
        <f t="shared" si="31"/>
        <v>YES</v>
      </c>
    </row>
    <row r="70" spans="1:51" s="48" customFormat="1">
      <c r="A70" s="51" t="str">
        <f>IF('SRV_Heat&amp;Cool'!AM27="","*","S-SH-"&amp;'SRV_Heat&amp;Cool'!$B$42&amp;"_"&amp;'SRV_Heat&amp;Cool'!$A27)</f>
        <v>S-SH-CS_GAS_N6</v>
      </c>
      <c r="B70" s="51" t="str">
        <f>IF(A70="*","",'SRV_Heat&amp;Cool'!B27&amp;" - "&amp;$A$42)</f>
        <v>Gas-driven Heat Pump engine_SH-WH - Commercial Services</v>
      </c>
      <c r="C70" s="51" t="str">
        <f>IF($A70="*","",'SRV_Heat&amp;Cool'!C27)</f>
        <v>SRVGAS</v>
      </c>
      <c r="D70" s="51" t="str">
        <f>IF($A70="*","",'SRV_Heat&amp;Cool'!D27)</f>
        <v>SRVAHT</v>
      </c>
      <c r="E70" s="51" t="str">
        <f>IF($A70="*","",CONCATENATE(Legend!$C$4,Legend!$C$30,"-",$B$42,", ",Legend!$C$4,Legend!$C$31,"-",$B$42))</f>
        <v>SRVSH-CS, SRVWH-CS</v>
      </c>
      <c r="F70" s="292">
        <f>IF($A70="*","",IF('SRV_Heat&amp;Cool'!F27=0,"",'SRV_Heat&amp;Cool'!F27))</f>
        <v>1.4705882352941175</v>
      </c>
      <c r="G70" s="292">
        <f>IF($A70="*","",IF('SRV_Heat&amp;Cool'!G27=0,"",'SRV_Heat&amp;Cool'!G27))</f>
        <v>1.5196078431372548</v>
      </c>
      <c r="H70" s="292">
        <f>IF($A70="*","",IF('SRV_Heat&amp;Cool'!H27=0,"",'SRV_Heat&amp;Cool'!H27))</f>
        <v>1.5196078431372548</v>
      </c>
      <c r="I70" s="292">
        <f>IF($A70="*","",IF('SRV_Heat&amp;Cool'!I27=0,"",'SRV_Heat&amp;Cool'!I27))</f>
        <v>1.5686274509803921</v>
      </c>
      <c r="J70" s="292">
        <f>IF($A70="*","",IF('SRV_Heat&amp;Cool'!J27=0,"",'SRV_Heat&amp;Cool'!J27))</f>
        <v>1.5686274509803921</v>
      </c>
      <c r="K70" s="292" t="str">
        <f>IF($A70="*","",IF('SRV_Heat&amp;Cool'!K27=0,"",'SRV_Heat&amp;Cool'!K27))</f>
        <v/>
      </c>
      <c r="L70" s="292" t="str">
        <f>IF($A70="*","",IF('SRV_Heat&amp;Cool'!L27=0,"",'SRV_Heat&amp;Cool'!L27))</f>
        <v/>
      </c>
      <c r="M70" s="292" t="str">
        <f>IF($A70="*","",IF('SRV_Heat&amp;Cool'!M27=0,"",'SRV_Heat&amp;Cool'!M27))</f>
        <v/>
      </c>
      <c r="N70" s="292" t="str">
        <f>IF($A70="*","",IF('SRV_Heat&amp;Cool'!N27=0,"",'SRV_Heat&amp;Cool'!N27))</f>
        <v/>
      </c>
      <c r="O70" s="292" t="str">
        <f>IF($A70="*","",IF('SRV_Heat&amp;Cool'!O27=0,"",'SRV_Heat&amp;Cool'!O27))</f>
        <v/>
      </c>
      <c r="P70" s="292">
        <f>IF($A70="*","",IF('SRV_Heat&amp;Cool'!P27=0,"",'SRV_Heat&amp;Cool'!P27))</f>
        <v>1.0294117647058822</v>
      </c>
      <c r="Q70" s="292">
        <f>IF($A70="*","",IF('SRV_Heat&amp;Cool'!Q27=0,"",'SRV_Heat&amp;Cool'!Q27))</f>
        <v>1.0637254901960782</v>
      </c>
      <c r="R70" s="292">
        <f>IF($A70="*","",IF('SRV_Heat&amp;Cool'!R27=0,"",'SRV_Heat&amp;Cool'!R27))</f>
        <v>1.0637254901960782</v>
      </c>
      <c r="S70" s="292">
        <f>IF($A70="*","",IF('SRV_Heat&amp;Cool'!S27=0,"",'SRV_Heat&amp;Cool'!S27))</f>
        <v>1.0980392156862744</v>
      </c>
      <c r="T70" s="292">
        <f>IF($A70="*","",IF('SRV_Heat&amp;Cool'!T27=0,"",'SRV_Heat&amp;Cool'!T27))</f>
        <v>1.0980392156862744</v>
      </c>
      <c r="U70" s="225" t="str">
        <f>IF($A70="*","",IF('SRV_Heat&amp;Cool'!U27=0,"",'SRV_Heat&amp;Cool'!U27))</f>
        <v>15-20</v>
      </c>
      <c r="V70" s="225" t="str">
        <f>IF($A70="*","",IF('SRV_Heat&amp;Cool'!V27=0,"",'SRV_Heat&amp;Cool'!V27))</f>
        <v/>
      </c>
      <c r="W70" s="85"/>
      <c r="X70" s="85"/>
      <c r="Y70" s="85"/>
      <c r="Z70" s="85"/>
      <c r="AA70" s="85"/>
      <c r="AB70" s="85">
        <f>IF($A70="*","",IF('SRV_Heat&amp;Cool'!AB27=0,"",'SRV_Heat&amp;Cool'!AB27))</f>
        <v>950</v>
      </c>
      <c r="AC70" s="85">
        <f>IF($A70="*","",IF('SRV_Heat&amp;Cool'!AC27=0,"",'SRV_Heat&amp;Cool'!AC27))</f>
        <v>950</v>
      </c>
      <c r="AD70" s="85">
        <f>IF($A70="*","",IF('SRV_Heat&amp;Cool'!AD27=0,"",'SRV_Heat&amp;Cool'!AD27))</f>
        <v>950</v>
      </c>
      <c r="AE70" s="85">
        <f>IF($A70="*","",IF('SRV_Heat&amp;Cool'!AE27=0,"",'SRV_Heat&amp;Cool'!AE27))</f>
        <v>950</v>
      </c>
      <c r="AF70" s="85">
        <f>IF($A70="*","",IF('SRV_Heat&amp;Cool'!AF27=0,"",'SRV_Heat&amp;Cool'!AF27))</f>
        <v>950</v>
      </c>
      <c r="AG70" s="52">
        <f>IF($A70="*","",IF('SRV_Heat&amp;Cool'!AG27=0,"",'SRV_Heat&amp;Cool'!AG27))</f>
        <v>4.7</v>
      </c>
      <c r="AH70" s="316" t="str">
        <f>IF($A70="*","",IF('SRV_Heat&amp;Cool'!AH27=0,"",'SRV_Heat&amp;Cool'!AH27))</f>
        <v/>
      </c>
      <c r="AI70" s="53" t="str">
        <f>IF($A70="*","",IF('SRV_Heat&amp;Cool'!AI27=0,"",'SRV_Heat&amp;Cool'!AI27))</f>
        <v/>
      </c>
      <c r="AJ70" s="53" t="str">
        <f>IF($A70="*","",IF('SRV_Heat&amp;Cool'!AJ27=0,"",'SRV_Heat&amp;Cool'!AJ27))</f>
        <v/>
      </c>
      <c r="AK70" s="83">
        <f t="shared" si="32"/>
        <v>31.536000000000001</v>
      </c>
      <c r="AL70" s="52"/>
      <c r="AM70" s="98">
        <f t="shared" si="30"/>
        <v>2019</v>
      </c>
      <c r="AN70" s="189"/>
      <c r="AO70" s="189"/>
      <c r="AP70" s="189"/>
      <c r="AQ70" s="51" t="str">
        <f t="shared" si="24"/>
        <v>PRE</v>
      </c>
      <c r="AR70" s="51" t="str">
        <f>IF($AS70="","",_xlfn.TEXTJOIN(",",TRUE,IF(LEFT(Regions!$C$3,1)&lt;&gt;"*",Regions!$C$3,""),IF(LEFT(Regions!$D$3,1)&lt;&gt;"*",Regions!$D$3,"")))</f>
        <v>IE,National</v>
      </c>
      <c r="AS70" s="51" t="str">
        <f t="shared" si="25"/>
        <v>S-SH-CS_GAS_N6</v>
      </c>
      <c r="AT70" s="51" t="str">
        <f t="shared" si="25"/>
        <v>Gas-driven Heat Pump engine_SH-WH - Commercial Services</v>
      </c>
      <c r="AU70" s="51" t="str">
        <f t="shared" si="26"/>
        <v>PJ</v>
      </c>
      <c r="AV70" s="51" t="str">
        <f t="shared" si="27"/>
        <v>GW</v>
      </c>
      <c r="AW70" s="51"/>
      <c r="AX70" s="51"/>
      <c r="AY70" s="51" t="str">
        <f t="shared" si="31"/>
        <v>YES</v>
      </c>
    </row>
    <row r="71" spans="1:51" s="48" customFormat="1">
      <c r="A71" s="64" t="s">
        <v>103</v>
      </c>
      <c r="B71" s="64"/>
      <c r="C71" s="64"/>
      <c r="D71" s="64"/>
      <c r="E71" s="64"/>
      <c r="F71" s="289"/>
      <c r="G71" s="289"/>
      <c r="H71" s="289"/>
      <c r="I71" s="289"/>
      <c r="J71" s="289"/>
      <c r="K71" s="289"/>
      <c r="L71" s="289"/>
      <c r="M71" s="289"/>
      <c r="N71" s="289"/>
      <c r="O71" s="289"/>
      <c r="P71" s="289"/>
      <c r="Q71" s="289"/>
      <c r="R71" s="289"/>
      <c r="S71" s="289"/>
      <c r="T71" s="289"/>
      <c r="U71" s="237"/>
      <c r="V71" s="237"/>
      <c r="W71" s="240"/>
      <c r="X71" s="240"/>
      <c r="Y71" s="240"/>
      <c r="Z71" s="240"/>
      <c r="AA71" s="240"/>
      <c r="AB71" s="240"/>
      <c r="AC71" s="240"/>
      <c r="AD71" s="240"/>
      <c r="AE71" s="240"/>
      <c r="AF71" s="240"/>
      <c r="AG71" s="226"/>
      <c r="AH71" s="321"/>
      <c r="AI71" s="232" t="str">
        <f>IF($A71="*","",IF('SRV_Heat&amp;Cool'!AI28=0,"",'SRV_Heat&amp;Cool'!AI28))</f>
        <v/>
      </c>
      <c r="AJ71" s="232" t="str">
        <f>IF($A71="*","",IF('SRV_Heat&amp;Cool'!AJ28=0,"",'SRV_Heat&amp;Cool'!AJ28))</f>
        <v/>
      </c>
      <c r="AK71" s="235"/>
      <c r="AL71" s="226"/>
      <c r="AM71" s="237"/>
      <c r="AN71" s="189"/>
      <c r="AO71" s="189"/>
      <c r="AP71" s="189"/>
      <c r="AQ71" s="64" t="str">
        <f t="shared" si="24"/>
        <v>*District Heating</v>
      </c>
      <c r="AR71" s="64" t="str">
        <f>IF($AS71="","",_xlfn.TEXTJOIN(",",TRUE,IF(LEFT(Regions!$C$3,1)&lt;&gt;"*",Regions!$C$3,""),IF(LEFT(Regions!$D$3,1)&lt;&gt;"*",Regions!$D$3,"")))</f>
        <v/>
      </c>
      <c r="AS71" s="64" t="str">
        <f t="shared" si="25"/>
        <v/>
      </c>
      <c r="AT71" s="64" t="str">
        <f t="shared" si="25"/>
        <v/>
      </c>
      <c r="AU71" s="64" t="str">
        <f t="shared" si="26"/>
        <v/>
      </c>
      <c r="AV71" s="64" t="str">
        <f t="shared" si="27"/>
        <v/>
      </c>
      <c r="AW71" s="64"/>
      <c r="AX71" s="64"/>
      <c r="AY71" s="64" t="str">
        <f t="shared" si="31"/>
        <v/>
      </c>
    </row>
    <row r="72" spans="1:51" s="48" customFormat="1">
      <c r="A72" s="51" t="str">
        <f>IF('SRV_Heat&amp;Cool'!AM29="","*","S-SH-"&amp;'SRV_Heat&amp;Cool'!$B$42&amp;"_"&amp;'SRV_Heat&amp;Cool'!$A29)</f>
        <v>S-SH-CS_HET_N1</v>
      </c>
      <c r="B72" s="51" t="str">
        <f>IF(A72="*","",'SRV_Heat&amp;Cool'!B29&amp;" - "&amp;$A$42)</f>
        <v>Centralized DistrictH_Heat Exchanger_SH-WH - Commercial Services</v>
      </c>
      <c r="C72" s="51" t="str">
        <f>IF($A72="*","",'SRV_Heat&amp;Cool'!C29)</f>
        <v>SRVHET</v>
      </c>
      <c r="D72" s="51"/>
      <c r="E72" s="51" t="str">
        <f>IF($A72="*","",CONCATENATE(Legend!$C$4,Legend!$C$30,"-",$B$42,", ",Legend!$C$4,Legend!$C$31,"-",$B$42))</f>
        <v>SRVSH-CS, SRVWH-CS</v>
      </c>
      <c r="F72" s="288">
        <f>IF($A72="*","",IF('SRV_Heat&amp;Cool'!F29=0,"",'SRV_Heat&amp;Cool'!F29))</f>
        <v>0.96078431372549011</v>
      </c>
      <c r="G72" s="288">
        <f>IF($A72="*","",IF('SRV_Heat&amp;Cool'!G29=0,"",'SRV_Heat&amp;Cool'!G29))</f>
        <v>0.96078431372549011</v>
      </c>
      <c r="H72" s="288">
        <f>IF($A72="*","",IF('SRV_Heat&amp;Cool'!H29=0,"",'SRV_Heat&amp;Cool'!H29))</f>
        <v>0.96078431372549011</v>
      </c>
      <c r="I72" s="288">
        <f>IF($A72="*","",IF('SRV_Heat&amp;Cool'!I29=0,"",'SRV_Heat&amp;Cool'!I29))</f>
        <v>0.96078431372549011</v>
      </c>
      <c r="J72" s="288">
        <f>IF($A72="*","",IF('SRV_Heat&amp;Cool'!J29=0,"",'SRV_Heat&amp;Cool'!J29))</f>
        <v>0.96078431372549011</v>
      </c>
      <c r="K72" s="288" t="str">
        <f>IF($A72="*","",IF('SRV_Heat&amp;Cool'!K29=0,"",'SRV_Heat&amp;Cool'!K29))</f>
        <v/>
      </c>
      <c r="L72" s="288" t="str">
        <f>IF($A72="*","",IF('SRV_Heat&amp;Cool'!L29=0,"",'SRV_Heat&amp;Cool'!L29))</f>
        <v/>
      </c>
      <c r="M72" s="288" t="str">
        <f>IF($A72="*","",IF('SRV_Heat&amp;Cool'!M29=0,"",'SRV_Heat&amp;Cool'!M29))</f>
        <v/>
      </c>
      <c r="N72" s="288" t="str">
        <f>IF($A72="*","",IF('SRV_Heat&amp;Cool'!N29=0,"",'SRV_Heat&amp;Cool'!N29))</f>
        <v/>
      </c>
      <c r="O72" s="288" t="str">
        <f>IF($A72="*","",IF('SRV_Heat&amp;Cool'!O29=0,"",'SRV_Heat&amp;Cool'!O29))</f>
        <v/>
      </c>
      <c r="P72" s="288">
        <f>IF($A72="*","",IF('SRV_Heat&amp;Cool'!P29=0,"",'SRV_Heat&amp;Cool'!P29))</f>
        <v>0.96078431372549011</v>
      </c>
      <c r="Q72" s="288">
        <f>IF($A72="*","",IF('SRV_Heat&amp;Cool'!Q29=0,"",'SRV_Heat&amp;Cool'!Q29))</f>
        <v>0.96078431372549011</v>
      </c>
      <c r="R72" s="288">
        <f>IF($A72="*","",IF('SRV_Heat&amp;Cool'!R29=0,"",'SRV_Heat&amp;Cool'!R29))</f>
        <v>0.96078431372549011</v>
      </c>
      <c r="S72" s="288">
        <f>IF($A72="*","",IF('SRV_Heat&amp;Cool'!S29=0,"",'SRV_Heat&amp;Cool'!S29))</f>
        <v>0.96078431372549011</v>
      </c>
      <c r="T72" s="288">
        <f>IF($A72="*","",IF('SRV_Heat&amp;Cool'!T29=0,"",'SRV_Heat&amp;Cool'!T29))</f>
        <v>0.96078431372549011</v>
      </c>
      <c r="U72" s="229">
        <f>IF($A72="*","",IF('SRV_Heat&amp;Cool'!U29=0,"",'SRV_Heat&amp;Cool'!U29))</f>
        <v>20</v>
      </c>
      <c r="V72" s="229" t="str">
        <f>IF($A72="*","",IF('SRV_Heat&amp;Cool'!V29=0,"",'SRV_Heat&amp;Cool'!V29))</f>
        <v/>
      </c>
      <c r="W72" s="85"/>
      <c r="X72" s="85"/>
      <c r="Y72" s="85"/>
      <c r="Z72" s="85"/>
      <c r="AA72" s="85"/>
      <c r="AB72" s="85">
        <f>IF($A72="*","",IF('SRV_Heat&amp;Cool'!AB29=0,"",'SRV_Heat&amp;Cool'!AB29))</f>
        <v>250</v>
      </c>
      <c r="AC72" s="85">
        <f>IF($A72="*","",IF('SRV_Heat&amp;Cool'!AC29=0,"",'SRV_Heat&amp;Cool'!AC29))</f>
        <v>250</v>
      </c>
      <c r="AD72" s="85">
        <f>IF($A72="*","",IF('SRV_Heat&amp;Cool'!AD29=0,"",'SRV_Heat&amp;Cool'!AD29))</f>
        <v>250</v>
      </c>
      <c r="AE72" s="85">
        <f>IF($A72="*","",IF('SRV_Heat&amp;Cool'!AE29=0,"",'SRV_Heat&amp;Cool'!AE29))</f>
        <v>250</v>
      </c>
      <c r="AF72" s="85">
        <f>IF($A72="*","",IF('SRV_Heat&amp;Cool'!AF29=0,"",'SRV_Heat&amp;Cool'!AF29))</f>
        <v>250</v>
      </c>
      <c r="AG72" s="227">
        <f>IF($A72="*","",IF('SRV_Heat&amp;Cool'!AG29=0,"",'SRV_Heat&amp;Cool'!AG29))</f>
        <v>15</v>
      </c>
      <c r="AH72" s="320" t="str">
        <f>IF($A72="*","",IF('SRV_Heat&amp;Cool'!AH29=0,"",'SRV_Heat&amp;Cool'!AH29))</f>
        <v/>
      </c>
      <c r="AI72" s="103" t="str">
        <f>IF($A72="*","",IF('SRV_Heat&amp;Cool'!AI29=0,"",'SRV_Heat&amp;Cool'!AI29))</f>
        <v/>
      </c>
      <c r="AJ72" s="103" t="str">
        <f>IF($A72="*","",IF('SRV_Heat&amp;Cool'!AJ29=0,"",'SRV_Heat&amp;Cool'!AJ29))</f>
        <v/>
      </c>
      <c r="AK72" s="231">
        <f>IF($A72="*","",31.536)</f>
        <v>31.536000000000001</v>
      </c>
      <c r="AL72" s="227"/>
      <c r="AM72" s="225">
        <f t="shared" si="30"/>
        <v>2019</v>
      </c>
      <c r="AN72" s="193"/>
      <c r="AO72" s="193"/>
      <c r="AP72" s="189"/>
      <c r="AQ72" s="51" t="str">
        <f t="shared" si="24"/>
        <v>PRE</v>
      </c>
      <c r="AR72" s="51" t="str">
        <f>IF($AS72="","",_xlfn.TEXTJOIN(",",TRUE,IF(LEFT(Regions!$C$3,1)&lt;&gt;"*",Regions!$C$3,""),IF(LEFT(Regions!$D$3,1)&lt;&gt;"*",Regions!$D$3,"")))</f>
        <v>IE,National</v>
      </c>
      <c r="AS72" s="51" t="str">
        <f t="shared" si="25"/>
        <v>S-SH-CS_HET_N1</v>
      </c>
      <c r="AT72" s="51" t="str">
        <f t="shared" si="25"/>
        <v>Centralized DistrictH_Heat Exchanger_SH-WH - Commercial Services</v>
      </c>
      <c r="AU72" s="51" t="str">
        <f t="shared" si="26"/>
        <v>PJ</v>
      </c>
      <c r="AV72" s="51" t="str">
        <f t="shared" si="27"/>
        <v>GW</v>
      </c>
      <c r="AW72" s="51"/>
      <c r="AX72" s="51"/>
      <c r="AY72" s="51" t="str">
        <f t="shared" si="31"/>
        <v>YES</v>
      </c>
    </row>
    <row r="73" spans="1:51" s="48" customFormat="1">
      <c r="A73" s="64" t="s">
        <v>104</v>
      </c>
      <c r="B73" s="64"/>
      <c r="C73" s="64"/>
      <c r="D73" s="64"/>
      <c r="E73" s="64"/>
      <c r="F73" s="289"/>
      <c r="G73" s="289"/>
      <c r="H73" s="289"/>
      <c r="I73" s="289"/>
      <c r="J73" s="289"/>
      <c r="K73" s="289"/>
      <c r="L73" s="289"/>
      <c r="M73" s="289"/>
      <c r="N73" s="289"/>
      <c r="O73" s="289"/>
      <c r="P73" s="289"/>
      <c r="Q73" s="289"/>
      <c r="R73" s="289"/>
      <c r="S73" s="289"/>
      <c r="T73" s="289"/>
      <c r="U73" s="237"/>
      <c r="V73" s="237"/>
      <c r="W73" s="240"/>
      <c r="X73" s="240"/>
      <c r="Y73" s="240"/>
      <c r="Z73" s="240"/>
      <c r="AA73" s="240"/>
      <c r="AB73" s="240"/>
      <c r="AC73" s="240"/>
      <c r="AD73" s="240"/>
      <c r="AE73" s="240"/>
      <c r="AF73" s="240"/>
      <c r="AG73" s="226"/>
      <c r="AH73" s="321"/>
      <c r="AI73" s="232" t="str">
        <f>IF($A73="*","",IF('SRV_Heat&amp;Cool'!AI30=0,"",'SRV_Heat&amp;Cool'!AI30))</f>
        <v/>
      </c>
      <c r="AJ73" s="232" t="str">
        <f>IF($A73="*","",IF('SRV_Heat&amp;Cool'!AJ30=0,"",'SRV_Heat&amp;Cool'!AJ30))</f>
        <v/>
      </c>
      <c r="AK73" s="235"/>
      <c r="AL73" s="226"/>
      <c r="AM73" s="237"/>
      <c r="AN73" s="189"/>
      <c r="AO73" s="189"/>
      <c r="AP73" s="189"/>
      <c r="AQ73" s="64" t="str">
        <f t="shared" si="24"/>
        <v>*Water Heat-only</v>
      </c>
      <c r="AR73" s="64" t="str">
        <f>IF($AS73="","",_xlfn.TEXTJOIN(",",TRUE,IF(LEFT(Regions!$C$3,1)&lt;&gt;"*",Regions!$C$3,""),IF(LEFT(Regions!$D$3,1)&lt;&gt;"*",Regions!$D$3,"")))</f>
        <v/>
      </c>
      <c r="AS73" s="64" t="str">
        <f t="shared" si="25"/>
        <v/>
      </c>
      <c r="AT73" s="64" t="str">
        <f t="shared" si="25"/>
        <v/>
      </c>
      <c r="AU73" s="64" t="str">
        <f t="shared" si="26"/>
        <v/>
      </c>
      <c r="AV73" s="64" t="str">
        <f t="shared" si="27"/>
        <v/>
      </c>
      <c r="AW73" s="64"/>
      <c r="AX73" s="64"/>
      <c r="AY73" s="64" t="str">
        <f t="shared" si="31"/>
        <v/>
      </c>
    </row>
    <row r="74" spans="1:51" s="48" customFormat="1">
      <c r="A74" s="48" t="str">
        <f>IF('SRV_Heat&amp;Cool'!AM31="","*","S-WH-"&amp;'SRV_Heat&amp;Cool'!$B$42&amp;"_"&amp;'SRV_Heat&amp;Cool'!$A31)</f>
        <v>S-WH-CS_ELC_N1</v>
      </c>
      <c r="B74" s="48" t="str">
        <f>IF(A74="*","",'SRV_Heat&amp;Cool'!B31&amp;" - "&amp;$A$42)</f>
        <v>Electric water heater_WH - Commercial Services</v>
      </c>
      <c r="C74" s="48" t="str">
        <f>IF($A74="*","",'SRV_Heat&amp;Cool'!C31)</f>
        <v>SRVELC</v>
      </c>
      <c r="E74" s="48" t="str">
        <f>IF($A74="*","",CONCATENATE(,Legend!$C$4,Legend!$C$31,"-",$B$42))</f>
        <v>SRVWH-CS</v>
      </c>
      <c r="F74" s="67" t="str">
        <f>IF($A74="*","",IF('SRV_Heat&amp;Cool'!F31=0,"",'SRV_Heat&amp;Cool'!F31))</f>
        <v/>
      </c>
      <c r="G74" s="67" t="str">
        <f>IF($A74="*","",IF('SRV_Heat&amp;Cool'!G31=0,"",'SRV_Heat&amp;Cool'!G31))</f>
        <v/>
      </c>
      <c r="H74" s="67" t="str">
        <f>IF($A74="*","",IF('SRV_Heat&amp;Cool'!H31=0,"",'SRV_Heat&amp;Cool'!H31))</f>
        <v/>
      </c>
      <c r="I74" s="67" t="str">
        <f>IF($A74="*","",IF('SRV_Heat&amp;Cool'!I31=0,"",'SRV_Heat&amp;Cool'!I31))</f>
        <v/>
      </c>
      <c r="J74" s="67" t="str">
        <f>IF($A74="*","",IF('SRV_Heat&amp;Cool'!J31=0,"",'SRV_Heat&amp;Cool'!J31))</f>
        <v/>
      </c>
      <c r="K74" s="67" t="str">
        <f>IF($A74="*","",IF('SRV_Heat&amp;Cool'!K31=0,"",'SRV_Heat&amp;Cool'!K31))</f>
        <v/>
      </c>
      <c r="L74" s="67" t="str">
        <f>IF($A74="*","",IF('SRV_Heat&amp;Cool'!L31=0,"",'SRV_Heat&amp;Cool'!L31))</f>
        <v/>
      </c>
      <c r="M74" s="67" t="str">
        <f>IF($A74="*","",IF('SRV_Heat&amp;Cool'!M31=0,"",'SRV_Heat&amp;Cool'!M31))</f>
        <v/>
      </c>
      <c r="N74" s="67" t="str">
        <f>IF($A74="*","",IF('SRV_Heat&amp;Cool'!N31=0,"",'SRV_Heat&amp;Cool'!N31))</f>
        <v/>
      </c>
      <c r="O74" s="67" t="str">
        <f>IF($A74="*","",IF('SRV_Heat&amp;Cool'!O31=0,"",'SRV_Heat&amp;Cool'!O31))</f>
        <v/>
      </c>
      <c r="P74" s="67">
        <f>IF($A74="*","",IF('SRV_Heat&amp;Cool'!P31=0,"",'SRV_Heat&amp;Cool'!P31))</f>
        <v>1</v>
      </c>
      <c r="Q74" s="67">
        <f>IF($A74="*","",IF('SRV_Heat&amp;Cool'!Q31=0,"",'SRV_Heat&amp;Cool'!Q31))</f>
        <v>1</v>
      </c>
      <c r="R74" s="67">
        <f>IF($A74="*","",IF('SRV_Heat&amp;Cool'!R31=0,"",'SRV_Heat&amp;Cool'!R31))</f>
        <v>1</v>
      </c>
      <c r="S74" s="67">
        <f>IF($A74="*","",IF('SRV_Heat&amp;Cool'!S31=0,"",'SRV_Heat&amp;Cool'!S31))</f>
        <v>1</v>
      </c>
      <c r="T74" s="67">
        <f>IF($A74="*","",IF('SRV_Heat&amp;Cool'!T31=0,"",'SRV_Heat&amp;Cool'!T31))</f>
        <v>1</v>
      </c>
      <c r="U74" s="234">
        <f>IF($A74="*","",IF('SRV_Heat&amp;Cool'!U31=0,"",'SRV_Heat&amp;Cool'!U31))</f>
        <v>30</v>
      </c>
      <c r="V74" s="234" t="str">
        <f>IF($A74="*","",IF('SRV_Heat&amp;Cool'!V31=0,"",'SRV_Heat&amp;Cool'!V31))</f>
        <v/>
      </c>
      <c r="W74" s="100"/>
      <c r="X74" s="100"/>
      <c r="Y74" s="100"/>
      <c r="Z74" s="100"/>
      <c r="AA74" s="100"/>
      <c r="AB74" s="100">
        <f>IF($A74="*","",IF('SRV_Heat&amp;Cool'!AB31=0,"",'SRV_Heat&amp;Cool'!AB31))</f>
        <v>665</v>
      </c>
      <c r="AC74" s="100">
        <f>IF($A74="*","",IF('SRV_Heat&amp;Cool'!AC31=0,"",'SRV_Heat&amp;Cool'!AC31))</f>
        <v>665</v>
      </c>
      <c r="AD74" s="100">
        <f>IF($A74="*","",IF('SRV_Heat&amp;Cool'!AD31=0,"",'SRV_Heat&amp;Cool'!AD31))</f>
        <v>665</v>
      </c>
      <c r="AE74" s="100">
        <f>IF($A74="*","",IF('SRV_Heat&amp;Cool'!AE31=0,"",'SRV_Heat&amp;Cool'!AE31))</f>
        <v>665</v>
      </c>
      <c r="AF74" s="100">
        <f>IF($A74="*","",IF('SRV_Heat&amp;Cool'!AF31=0,"",'SRV_Heat&amp;Cool'!AF31))</f>
        <v>665</v>
      </c>
      <c r="AG74" s="100">
        <f>IF($A74="*","",IF('SRV_Heat&amp;Cool'!AG31=0,"",'SRV_Heat&amp;Cool'!AG31))</f>
        <v>10</v>
      </c>
      <c r="AH74" s="315" t="str">
        <f>IF($A74="*","",IF('SRV_Heat&amp;Cool'!AH31=0,"",'SRV_Heat&amp;Cool'!AH31))</f>
        <v/>
      </c>
      <c r="AI74" s="102" t="str">
        <f>IF($A74="*","",IF('SRV_Heat&amp;Cool'!AI31=0,"",'SRV_Heat&amp;Cool'!AI31))</f>
        <v/>
      </c>
      <c r="AJ74" s="102" t="str">
        <f>IF($A74="*","",IF('SRV_Heat&amp;Cool'!AJ31=0,"",'SRV_Heat&amp;Cool'!AJ31))</f>
        <v/>
      </c>
      <c r="AK74" s="82">
        <f>IF($A74="*","",31.536)</f>
        <v>31.536000000000001</v>
      </c>
      <c r="AL74" s="100"/>
      <c r="AM74" s="97">
        <f t="shared" si="30"/>
        <v>2019</v>
      </c>
      <c r="AN74" s="189"/>
      <c r="AO74" s="189"/>
      <c r="AP74" s="189"/>
      <c r="AQ74" s="48" t="str">
        <f t="shared" si="24"/>
        <v>PRE</v>
      </c>
      <c r="AR74" s="48" t="str">
        <f>IF($AS74="","",_xlfn.TEXTJOIN(",",TRUE,IF(LEFT(Regions!$C$3,1)&lt;&gt;"*",Regions!$C$3,""),IF(LEFT(Regions!$D$3,1)&lt;&gt;"*",Regions!$D$3,"")))</f>
        <v>IE,National</v>
      </c>
      <c r="AS74" s="48" t="str">
        <f t="shared" si="25"/>
        <v>S-WH-CS_ELC_N1</v>
      </c>
      <c r="AT74" s="48" t="str">
        <f t="shared" si="25"/>
        <v>Electric water heater_WH - Commercial Services</v>
      </c>
      <c r="AU74" s="48" t="str">
        <f t="shared" si="26"/>
        <v>PJ</v>
      </c>
      <c r="AV74" s="48" t="str">
        <f t="shared" si="27"/>
        <v>GW</v>
      </c>
      <c r="AY74" s="48" t="str">
        <f t="shared" si="31"/>
        <v>YES</v>
      </c>
    </row>
    <row r="75" spans="1:51" s="48" customFormat="1">
      <c r="A75" s="48" t="str">
        <f>IF('SRV_Heat&amp;Cool'!AM32="","*","S-WH-"&amp;'SRV_Heat&amp;Cool'!$B$42&amp;"_"&amp;'SRV_Heat&amp;Cool'!$A32)</f>
        <v>S-WH-CS_SOL_N1</v>
      </c>
      <c r="B75" s="48" t="str">
        <f>IF(A75="*","",'SRV_Heat&amp;Cool'!B32&amp;" - "&amp;$A$42)</f>
        <v>Solar water heater_WH - Commercial Services</v>
      </c>
      <c r="C75" s="48" t="str">
        <f>IF($A75="*","",'SRV_Heat&amp;Cool'!C32)</f>
        <v>SRVSOL</v>
      </c>
      <c r="E75" s="48" t="str">
        <f>IF($A75="*","",CONCATENATE(,Legend!$C$4,Legend!$C$31,"-",$B$42))</f>
        <v>SRVWH-CS</v>
      </c>
      <c r="F75" s="67" t="str">
        <f>IF($A75="*","",IF('SRV_Heat&amp;Cool'!F32=0,"",'SRV_Heat&amp;Cool'!F32))</f>
        <v/>
      </c>
      <c r="G75" s="67" t="str">
        <f>IF($A75="*","",IF('SRV_Heat&amp;Cool'!G32=0,"",'SRV_Heat&amp;Cool'!G32))</f>
        <v/>
      </c>
      <c r="H75" s="67" t="str">
        <f>IF($A75="*","",IF('SRV_Heat&amp;Cool'!H32=0,"",'SRV_Heat&amp;Cool'!H32))</f>
        <v/>
      </c>
      <c r="I75" s="67" t="str">
        <f>IF($A75="*","",IF('SRV_Heat&amp;Cool'!I32=0,"",'SRV_Heat&amp;Cool'!I32))</f>
        <v/>
      </c>
      <c r="J75" s="67" t="str">
        <f>IF($A75="*","",IF('SRV_Heat&amp;Cool'!J32=0,"",'SRV_Heat&amp;Cool'!J32))</f>
        <v/>
      </c>
      <c r="K75" s="67" t="str">
        <f>IF($A75="*","",IF('SRV_Heat&amp;Cool'!K32=0,"",'SRV_Heat&amp;Cool'!K32))</f>
        <v/>
      </c>
      <c r="L75" s="67" t="str">
        <f>IF($A75="*","",IF('SRV_Heat&amp;Cool'!L32=0,"",'SRV_Heat&amp;Cool'!L32))</f>
        <v/>
      </c>
      <c r="M75" s="67" t="str">
        <f>IF($A75="*","",IF('SRV_Heat&amp;Cool'!M32=0,"",'SRV_Heat&amp;Cool'!M32))</f>
        <v/>
      </c>
      <c r="N75" s="67" t="str">
        <f>IF($A75="*","",IF('SRV_Heat&amp;Cool'!N32=0,"",'SRV_Heat&amp;Cool'!N32))</f>
        <v/>
      </c>
      <c r="O75" s="67" t="str">
        <f>IF($A75="*","",IF('SRV_Heat&amp;Cool'!O32=0,"",'SRV_Heat&amp;Cool'!O32))</f>
        <v/>
      </c>
      <c r="P75" s="67">
        <f>IF($A75="*","",IF('SRV_Heat&amp;Cool'!P32=0,"",'SRV_Heat&amp;Cool'!P32))</f>
        <v>1</v>
      </c>
      <c r="Q75" s="67">
        <f>IF($A75="*","",IF('SRV_Heat&amp;Cool'!Q32=0,"",'SRV_Heat&amp;Cool'!Q32))</f>
        <v>1</v>
      </c>
      <c r="R75" s="67">
        <f>IF($A75="*","",IF('SRV_Heat&amp;Cool'!R32=0,"",'SRV_Heat&amp;Cool'!R32))</f>
        <v>1</v>
      </c>
      <c r="S75" s="67">
        <f>IF($A75="*","",IF('SRV_Heat&amp;Cool'!S32=0,"",'SRV_Heat&amp;Cool'!S32))</f>
        <v>1</v>
      </c>
      <c r="T75" s="67">
        <f>IF($A75="*","",IF('SRV_Heat&amp;Cool'!T32=0,"",'SRV_Heat&amp;Cool'!T32))</f>
        <v>1</v>
      </c>
      <c r="U75" s="234">
        <f>IF($A75="*","",IF('SRV_Heat&amp;Cool'!U32=0,"",'SRV_Heat&amp;Cool'!U32))</f>
        <v>25</v>
      </c>
      <c r="V75" s="234">
        <f>IF($A75="*","",IF('SRV_Heat&amp;Cool'!V32=0,"",'SRV_Heat&amp;Cool'!V32))</f>
        <v>30</v>
      </c>
      <c r="W75" s="100"/>
      <c r="X75" s="100"/>
      <c r="Y75" s="100"/>
      <c r="Z75" s="100"/>
      <c r="AA75" s="100"/>
      <c r="AB75" s="100">
        <f>IF($A75="*","",IF('SRV_Heat&amp;Cool'!AB32=0,"",'SRV_Heat&amp;Cool'!AB32))</f>
        <v>642.85714285714289</v>
      </c>
      <c r="AC75" s="100">
        <f>IF($A75="*","",IF('SRV_Heat&amp;Cool'!AC32=0,"",'SRV_Heat&amp;Cool'!AC32))</f>
        <v>642.85714285714289</v>
      </c>
      <c r="AD75" s="100">
        <f>IF($A75="*","",IF('SRV_Heat&amp;Cool'!AD32=0,"",'SRV_Heat&amp;Cool'!AD32))</f>
        <v>642.85714285714289</v>
      </c>
      <c r="AE75" s="100">
        <f>IF($A75="*","",IF('SRV_Heat&amp;Cool'!AE32=0,"",'SRV_Heat&amp;Cool'!AE32))</f>
        <v>642.85714285714289</v>
      </c>
      <c r="AF75" s="100">
        <f>IF($A75="*","",IF('SRV_Heat&amp;Cool'!AF32=0,"",'SRV_Heat&amp;Cool'!AF32))</f>
        <v>642.85714285714289</v>
      </c>
      <c r="AG75" s="46">
        <f>IF($A75="*","",IF('SRV_Heat&amp;Cool'!AG32=0,"",'SRV_Heat&amp;Cool'!AG32))</f>
        <v>4.2857142857142856</v>
      </c>
      <c r="AH75" s="315" t="str">
        <f>IF($A75="*","",IF('SRV_Heat&amp;Cool'!AH32=0,"",'SRV_Heat&amp;Cool'!AH32))</f>
        <v/>
      </c>
      <c r="AI75" s="102" t="str">
        <f>IF($A75="*","",IF('SRV_Heat&amp;Cool'!AI32=0,"",'SRV_Heat&amp;Cool'!AI32))</f>
        <v/>
      </c>
      <c r="AJ75" s="102" t="str">
        <f>IF($A75="*","",IF('SRV_Heat&amp;Cool'!AJ32=0,"",'SRV_Heat&amp;Cool'!AJ32))</f>
        <v/>
      </c>
      <c r="AK75" s="82">
        <f>IF($A75="*","",31.536)</f>
        <v>31.536000000000001</v>
      </c>
      <c r="AL75" s="46"/>
      <c r="AM75" s="97">
        <f t="shared" si="30"/>
        <v>2019</v>
      </c>
      <c r="AN75" s="189"/>
      <c r="AO75" s="189"/>
      <c r="AP75" s="189"/>
      <c r="AQ75" s="48" t="str">
        <f t="shared" si="24"/>
        <v>PRE</v>
      </c>
      <c r="AR75" s="48" t="str">
        <f>IF($AS75="","",_xlfn.TEXTJOIN(",",TRUE,IF(LEFT(Regions!$C$3,1)&lt;&gt;"*",Regions!$C$3,""),IF(LEFT(Regions!$D$3,1)&lt;&gt;"*",Regions!$D$3,"")))</f>
        <v>IE,National</v>
      </c>
      <c r="AS75" s="48" t="str">
        <f t="shared" si="25"/>
        <v>S-WH-CS_SOL_N1</v>
      </c>
      <c r="AT75" s="48" t="str">
        <f t="shared" si="25"/>
        <v>Solar water heater_WH - Commercial Services</v>
      </c>
      <c r="AU75" s="48" t="str">
        <f t="shared" si="26"/>
        <v>PJ</v>
      </c>
      <c r="AV75" s="48" t="str">
        <f t="shared" si="27"/>
        <v>GW</v>
      </c>
      <c r="AY75" s="48" t="str">
        <f t="shared" si="31"/>
        <v>YES</v>
      </c>
    </row>
    <row r="76" spans="1:51" s="48" customFormat="1">
      <c r="A76" s="48" t="str">
        <f>IF('SRV_Heat&amp;Cool'!AM33="","*","S-WH-"&amp;'SRV_Heat&amp;Cool'!$B$42&amp;"_"&amp;'SRV_Heat&amp;Cool'!$A33)</f>
        <v>S-WH-CS_GAS_N1</v>
      </c>
      <c r="B76" s="48" t="str">
        <f>IF(A76="*","",'SRV_Heat&amp;Cool'!B33&amp;" - "&amp;$A$42)</f>
        <v>Gas water heater_WH - Commercial Services</v>
      </c>
      <c r="C76" s="48" t="str">
        <f>IF($A76="*","",'SRV_Heat&amp;Cool'!C33)</f>
        <v>SRVGAS</v>
      </c>
      <c r="E76" s="48" t="str">
        <f>IF($A76="*","",CONCATENATE(,Legend!$C$4,Legend!$C$31,"-",$B$42))</f>
        <v>SRVWH-CS</v>
      </c>
      <c r="F76" s="67" t="str">
        <f>IF($A76="*","",IF('SRV_Heat&amp;Cool'!F33=0,"",'SRV_Heat&amp;Cool'!F33))</f>
        <v/>
      </c>
      <c r="G76" s="67" t="str">
        <f>IF($A76="*","",IF('SRV_Heat&amp;Cool'!G33=0,"",'SRV_Heat&amp;Cool'!G33))</f>
        <v/>
      </c>
      <c r="H76" s="67" t="str">
        <f>IF($A76="*","",IF('SRV_Heat&amp;Cool'!H33=0,"",'SRV_Heat&amp;Cool'!H33))</f>
        <v/>
      </c>
      <c r="I76" s="67" t="str">
        <f>IF($A76="*","",IF('SRV_Heat&amp;Cool'!I33=0,"",'SRV_Heat&amp;Cool'!I33))</f>
        <v/>
      </c>
      <c r="J76" s="67" t="str">
        <f>IF($A76="*","",IF('SRV_Heat&amp;Cool'!J33=0,"",'SRV_Heat&amp;Cool'!J33))</f>
        <v/>
      </c>
      <c r="K76" s="67" t="str">
        <f>IF($A76="*","",IF('SRV_Heat&amp;Cool'!K33=0,"",'SRV_Heat&amp;Cool'!K33))</f>
        <v/>
      </c>
      <c r="L76" s="67" t="str">
        <f>IF($A76="*","",IF('SRV_Heat&amp;Cool'!L33=0,"",'SRV_Heat&amp;Cool'!L33))</f>
        <v/>
      </c>
      <c r="M76" s="67" t="str">
        <f>IF($A76="*","",IF('SRV_Heat&amp;Cool'!M33=0,"",'SRV_Heat&amp;Cool'!M33))</f>
        <v/>
      </c>
      <c r="N76" s="67" t="str">
        <f>IF($A76="*","",IF('SRV_Heat&amp;Cool'!N33=0,"",'SRV_Heat&amp;Cool'!N33))</f>
        <v/>
      </c>
      <c r="O76" s="67" t="str">
        <f>IF($A76="*","",IF('SRV_Heat&amp;Cool'!O33=0,"",'SRV_Heat&amp;Cool'!O33))</f>
        <v/>
      </c>
      <c r="P76" s="67">
        <f>IF($A76="*","",IF('SRV_Heat&amp;Cool'!P33=0,"",'SRV_Heat&amp;Cool'!P33))</f>
        <v>0.7</v>
      </c>
      <c r="Q76" s="67">
        <f>IF($A76="*","",IF('SRV_Heat&amp;Cool'!Q33=0,"",'SRV_Heat&amp;Cool'!Q33))</f>
        <v>0.7</v>
      </c>
      <c r="R76" s="67">
        <f>IF($A76="*","",IF('SRV_Heat&amp;Cool'!R33=0,"",'SRV_Heat&amp;Cool'!R33))</f>
        <v>0.7</v>
      </c>
      <c r="S76" s="67">
        <f>IF($A76="*","",IF('SRV_Heat&amp;Cool'!S33=0,"",'SRV_Heat&amp;Cool'!S33))</f>
        <v>0.7</v>
      </c>
      <c r="T76" s="67">
        <f>IF($A76="*","",IF('SRV_Heat&amp;Cool'!T33=0,"",'SRV_Heat&amp;Cool'!T33))</f>
        <v>0.7</v>
      </c>
      <c r="U76" s="234">
        <f>IF($A76="*","",IF('SRV_Heat&amp;Cool'!U33=0,"",'SRV_Heat&amp;Cool'!U33))</f>
        <v>25</v>
      </c>
      <c r="V76" s="234" t="str">
        <f>IF($A76="*","",IF('SRV_Heat&amp;Cool'!V33=0,"",'SRV_Heat&amp;Cool'!V33))</f>
        <v/>
      </c>
      <c r="W76" s="100"/>
      <c r="X76" s="100"/>
      <c r="Y76" s="100"/>
      <c r="Z76" s="100"/>
      <c r="AA76" s="100"/>
      <c r="AB76" s="100">
        <f>IF($A76="*","",IF('SRV_Heat&amp;Cool'!AB33=0,"",'SRV_Heat&amp;Cool'!AB33))</f>
        <v>58.441558441558442</v>
      </c>
      <c r="AC76" s="100">
        <f>IF($A76="*","",IF('SRV_Heat&amp;Cool'!AC33=0,"",'SRV_Heat&amp;Cool'!AC33))</f>
        <v>51.948051948051948</v>
      </c>
      <c r="AD76" s="100">
        <f>IF($A76="*","",IF('SRV_Heat&amp;Cool'!AD33=0,"",'SRV_Heat&amp;Cool'!AD33))</f>
        <v>45.454545454545453</v>
      </c>
      <c r="AE76" s="100">
        <f>IF($A76="*","",IF('SRV_Heat&amp;Cool'!AE33=0,"",'SRV_Heat&amp;Cool'!AE33))</f>
        <v>45.454545454545453</v>
      </c>
      <c r="AF76" s="100">
        <f>IF($A76="*","",IF('SRV_Heat&amp;Cool'!AF33=0,"",'SRV_Heat&amp;Cool'!AF33))</f>
        <v>45.454545454545453</v>
      </c>
      <c r="AG76" s="100">
        <f>IF($A76="*","",IF('SRV_Heat&amp;Cool'!AG33=0,"",'SRV_Heat&amp;Cool'!AG33))</f>
        <v>4</v>
      </c>
      <c r="AH76" s="315">
        <f>IF($A76="*","",IF('SRV_Heat&amp;Cool'!AH33=0,"",'SRV_Heat&amp;Cool'!AH33))</f>
        <v>2</v>
      </c>
      <c r="AI76" s="102" t="str">
        <f>IF($A76="*","",IF('SRV_Heat&amp;Cool'!AI33=0,"",'SRV_Heat&amp;Cool'!AI33))</f>
        <v/>
      </c>
      <c r="AJ76" s="102" t="str">
        <f>IF($A76="*","",IF('SRV_Heat&amp;Cool'!AJ33=0,"",'SRV_Heat&amp;Cool'!AJ33))</f>
        <v/>
      </c>
      <c r="AK76" s="82">
        <f>IF($A76="*","",31.536)</f>
        <v>31.536000000000001</v>
      </c>
      <c r="AL76" s="100"/>
      <c r="AM76" s="97">
        <f t="shared" si="30"/>
        <v>2019</v>
      </c>
      <c r="AN76" s="189"/>
      <c r="AO76" s="189"/>
      <c r="AP76" s="189"/>
      <c r="AQ76" s="48" t="str">
        <f t="shared" si="24"/>
        <v>PRE</v>
      </c>
      <c r="AR76" s="48" t="str">
        <f>IF($AS76="","",_xlfn.TEXTJOIN(",",TRUE,IF(LEFT(Regions!$C$3,1)&lt;&gt;"*",Regions!$C$3,""),IF(LEFT(Regions!$D$3,1)&lt;&gt;"*",Regions!$D$3,"")))</f>
        <v>IE,National</v>
      </c>
      <c r="AS76" s="48" t="str">
        <f t="shared" si="25"/>
        <v>S-WH-CS_GAS_N1</v>
      </c>
      <c r="AT76" s="48" t="str">
        <f t="shared" si="25"/>
        <v>Gas water heater_WH - Commercial Services</v>
      </c>
      <c r="AU76" s="48" t="str">
        <f t="shared" si="26"/>
        <v>PJ</v>
      </c>
      <c r="AV76" s="48" t="str">
        <f t="shared" si="27"/>
        <v>GW</v>
      </c>
      <c r="AY76" s="48" t="str">
        <f t="shared" si="31"/>
        <v>YES</v>
      </c>
    </row>
    <row r="77" spans="1:51" s="48" customFormat="1">
      <c r="A77" s="48" t="str">
        <f>IF('SRV_Heat&amp;Cool'!AM34="","*","S-WH-"&amp;'SRV_Heat&amp;Cool'!$B$42&amp;"_"&amp;'SRV_Heat&amp;Cool'!$A34)</f>
        <v>S-WH-CS_BIO_N1</v>
      </c>
      <c r="B77" s="48" t="str">
        <f>IF(A77="*","",'SRV_Heat&amp;Cool'!B34&amp;" - "&amp;$A$42)</f>
        <v>Biomass water heater_WH - Commercial Services</v>
      </c>
      <c r="C77" s="48" t="str">
        <f>IF($A77="*","",'SRV_Heat&amp;Cool'!C34)</f>
        <v>SRVBIO</v>
      </c>
      <c r="E77" s="48" t="str">
        <f>IF($A77="*","",CONCATENATE(,Legend!$C$4,Legend!$C$31,"-",$B$42))</f>
        <v>SRVWH-CS</v>
      </c>
      <c r="F77" s="67" t="str">
        <f>IF($A77="*","",IF('SRV_Heat&amp;Cool'!F34=0,"",'SRV_Heat&amp;Cool'!F34))</f>
        <v/>
      </c>
      <c r="G77" s="67" t="str">
        <f>IF($A77="*","",IF('SRV_Heat&amp;Cool'!G34=0,"",'SRV_Heat&amp;Cool'!G34))</f>
        <v/>
      </c>
      <c r="H77" s="67" t="str">
        <f>IF($A77="*","",IF('SRV_Heat&amp;Cool'!H34=0,"",'SRV_Heat&amp;Cool'!H34))</f>
        <v/>
      </c>
      <c r="I77" s="67" t="str">
        <f>IF($A77="*","",IF('SRV_Heat&amp;Cool'!I34=0,"",'SRV_Heat&amp;Cool'!I34))</f>
        <v/>
      </c>
      <c r="J77" s="67" t="str">
        <f>IF($A77="*","",IF('SRV_Heat&amp;Cool'!J34=0,"",'SRV_Heat&amp;Cool'!J34))</f>
        <v/>
      </c>
      <c r="K77" s="67" t="str">
        <f>IF($A77="*","",IF('SRV_Heat&amp;Cool'!K34=0,"",'SRV_Heat&amp;Cool'!K34))</f>
        <v/>
      </c>
      <c r="L77" s="67" t="str">
        <f>IF($A77="*","",IF('SRV_Heat&amp;Cool'!L34=0,"",'SRV_Heat&amp;Cool'!L34))</f>
        <v/>
      </c>
      <c r="M77" s="67" t="str">
        <f>IF($A77="*","",IF('SRV_Heat&amp;Cool'!M34=0,"",'SRV_Heat&amp;Cool'!M34))</f>
        <v/>
      </c>
      <c r="N77" s="67" t="str">
        <f>IF($A77="*","",IF('SRV_Heat&amp;Cool'!N34=0,"",'SRV_Heat&amp;Cool'!N34))</f>
        <v/>
      </c>
      <c r="O77" s="67" t="str">
        <f>IF($A77="*","",IF('SRV_Heat&amp;Cool'!O34=0,"",'SRV_Heat&amp;Cool'!O34))</f>
        <v/>
      </c>
      <c r="P77" s="67">
        <f>IF($A77="*","",IF('SRV_Heat&amp;Cool'!P34=0,"",'SRV_Heat&amp;Cool'!P34))</f>
        <v>0.7</v>
      </c>
      <c r="Q77" s="67">
        <f>IF($A77="*","",IF('SRV_Heat&amp;Cool'!Q34=0,"",'SRV_Heat&amp;Cool'!Q34))</f>
        <v>0.71647058823529397</v>
      </c>
      <c r="R77" s="67">
        <f>IF($A77="*","",IF('SRV_Heat&amp;Cool'!R34=0,"",'SRV_Heat&amp;Cool'!R34))</f>
        <v>0.74941176470588233</v>
      </c>
      <c r="S77" s="67">
        <f>IF($A77="*","",IF('SRV_Heat&amp;Cool'!S34=0,"",'SRV_Heat&amp;Cool'!S34))</f>
        <v>0.78235294117647058</v>
      </c>
      <c r="T77" s="67">
        <f>IF($A77="*","",IF('SRV_Heat&amp;Cool'!T34=0,"",'SRV_Heat&amp;Cool'!T34))</f>
        <v>0.78235294117647058</v>
      </c>
      <c r="U77" s="234">
        <f>IF($A77="*","",IF('SRV_Heat&amp;Cool'!U34=0,"",'SRV_Heat&amp;Cool'!U34))</f>
        <v>20</v>
      </c>
      <c r="V77" s="234" t="str">
        <f>IF($A77="*","",IF('SRV_Heat&amp;Cool'!V34=0,"",'SRV_Heat&amp;Cool'!V34))</f>
        <v/>
      </c>
      <c r="W77" s="100"/>
      <c r="X77" s="100"/>
      <c r="Y77" s="100"/>
      <c r="Z77" s="100"/>
      <c r="AA77" s="100"/>
      <c r="AB77" s="100">
        <f>IF($A77="*","",IF('SRV_Heat&amp;Cool'!AB34=0,"",'SRV_Heat&amp;Cool'!AB34))</f>
        <v>197.27272727272728</v>
      </c>
      <c r="AC77" s="100">
        <f>IF($A77="*","",IF('SRV_Heat&amp;Cool'!AC34=0,"",'SRV_Heat&amp;Cool'!AC34))</f>
        <v>197.27272727272728</v>
      </c>
      <c r="AD77" s="100">
        <f>IF($A77="*","",IF('SRV_Heat&amp;Cool'!AD34=0,"",'SRV_Heat&amp;Cool'!AD34))</f>
        <v>203.63636363636363</v>
      </c>
      <c r="AE77" s="100">
        <f>IF($A77="*","",IF('SRV_Heat&amp;Cool'!AE34=0,"",'SRV_Heat&amp;Cool'!AE34))</f>
        <v>203.63636363636363</v>
      </c>
      <c r="AF77" s="100">
        <f>IF($A77="*","",IF('SRV_Heat&amp;Cool'!AF34=0,"",'SRV_Heat&amp;Cool'!AF34))</f>
        <v>203.63636363636363</v>
      </c>
      <c r="AG77" s="100">
        <f>IF($A77="*","",IF('SRV_Heat&amp;Cool'!AG34=0,"",'SRV_Heat&amp;Cool'!AG34))</f>
        <v>5.7272727272727274E-2</v>
      </c>
      <c r="AH77" s="315" t="str">
        <f>IF($A77="*","",IF('SRV_Heat&amp;Cool'!AH34=0,"",'SRV_Heat&amp;Cool'!AH34))</f>
        <v/>
      </c>
      <c r="AI77" s="102" t="str">
        <f>IF($A77="*","",IF('SRV_Heat&amp;Cool'!AI34=0,"",'SRV_Heat&amp;Cool'!AI34))</f>
        <v/>
      </c>
      <c r="AJ77" s="102" t="str">
        <f>IF($A77="*","",IF('SRV_Heat&amp;Cool'!AJ34=0,"",'SRV_Heat&amp;Cool'!AJ34))</f>
        <v/>
      </c>
      <c r="AK77" s="82">
        <f t="shared" ref="AK77:AK78" si="36">IF($A77="*","",31.536)</f>
        <v>31.536000000000001</v>
      </c>
      <c r="AL77" s="100"/>
      <c r="AM77" s="97">
        <f t="shared" si="30"/>
        <v>2019</v>
      </c>
      <c r="AN77" s="189"/>
      <c r="AO77" s="189"/>
      <c r="AP77" s="189"/>
      <c r="AQ77" s="48" t="str">
        <f t="shared" si="24"/>
        <v>PRE</v>
      </c>
      <c r="AR77" s="48" t="str">
        <f>IF($AS77="","",_xlfn.TEXTJOIN(",",TRUE,IF(LEFT(Regions!$C$3,1)&lt;&gt;"*",Regions!$C$3,""),IF(LEFT(Regions!$D$3,1)&lt;&gt;"*",Regions!$D$3,"")))</f>
        <v>IE,National</v>
      </c>
      <c r="AS77" s="48" t="str">
        <f t="shared" si="25"/>
        <v>S-WH-CS_BIO_N1</v>
      </c>
      <c r="AT77" s="48" t="str">
        <f t="shared" si="25"/>
        <v>Biomass water heater_WH - Commercial Services</v>
      </c>
      <c r="AU77" s="48" t="str">
        <f t="shared" si="26"/>
        <v>PJ</v>
      </c>
      <c r="AV77" s="48" t="str">
        <f t="shared" si="27"/>
        <v>GW</v>
      </c>
      <c r="AY77" s="48" t="str">
        <f t="shared" si="31"/>
        <v>YES</v>
      </c>
    </row>
    <row r="78" spans="1:51" s="48" customFormat="1">
      <c r="A78" s="51" t="str">
        <f>IF('SRV_Heat&amp;Cool'!AM35="","*","S-WH-"&amp;'SRV_Heat&amp;Cool'!$B$42&amp;"_"&amp;'SRV_Heat&amp;Cool'!$A35)</f>
        <v>S-WH-CS_LPG_N1</v>
      </c>
      <c r="B78" s="51" t="str">
        <f>IF(A78="*","",'SRV_Heat&amp;Cool'!B35&amp;" - "&amp;$A$42)</f>
        <v>LPG water heater_WH - Commercial Services</v>
      </c>
      <c r="C78" s="51" t="str">
        <f>IF($A78="*","",'SRV_Heat&amp;Cool'!C35)</f>
        <v>SRVLPG</v>
      </c>
      <c r="D78" s="51"/>
      <c r="E78" s="51" t="str">
        <f>IF($A78="*","",CONCATENATE(,Legend!$C$4,Legend!$C$31,"-",$B$42))</f>
        <v>SRVWH-CS</v>
      </c>
      <c r="F78" s="288" t="str">
        <f>IF($A78="*","",IF('SRV_Heat&amp;Cool'!F35=0,"",'SRV_Heat&amp;Cool'!F35))</f>
        <v/>
      </c>
      <c r="G78" s="288" t="str">
        <f>IF($A78="*","",IF('SRV_Heat&amp;Cool'!G35=0,"",'SRV_Heat&amp;Cool'!G35))</f>
        <v/>
      </c>
      <c r="H78" s="288" t="str">
        <f>IF($A78="*","",IF('SRV_Heat&amp;Cool'!H35=0,"",'SRV_Heat&amp;Cool'!H35))</f>
        <v/>
      </c>
      <c r="I78" s="288" t="str">
        <f>IF($A78="*","",IF('SRV_Heat&amp;Cool'!I35=0,"",'SRV_Heat&amp;Cool'!I35))</f>
        <v/>
      </c>
      <c r="J78" s="288" t="str">
        <f>IF($A78="*","",IF('SRV_Heat&amp;Cool'!J35=0,"",'SRV_Heat&amp;Cool'!J35))</f>
        <v/>
      </c>
      <c r="K78" s="288" t="str">
        <f>IF($A78="*","",IF('SRV_Heat&amp;Cool'!K35=0,"",'SRV_Heat&amp;Cool'!K35))</f>
        <v/>
      </c>
      <c r="L78" s="288" t="str">
        <f>IF($A78="*","",IF('SRV_Heat&amp;Cool'!L35=0,"",'SRV_Heat&amp;Cool'!L35))</f>
        <v/>
      </c>
      <c r="M78" s="288" t="str">
        <f>IF($A78="*","",IF('SRV_Heat&amp;Cool'!M35=0,"",'SRV_Heat&amp;Cool'!M35))</f>
        <v/>
      </c>
      <c r="N78" s="288" t="str">
        <f>IF($A78="*","",IF('SRV_Heat&amp;Cool'!N35=0,"",'SRV_Heat&amp;Cool'!N35))</f>
        <v/>
      </c>
      <c r="O78" s="288" t="str">
        <f>IF($A78="*","",IF('SRV_Heat&amp;Cool'!O35=0,"",'SRV_Heat&amp;Cool'!O35))</f>
        <v/>
      </c>
      <c r="P78" s="288">
        <f>IF($A78="*","",IF('SRV_Heat&amp;Cool'!P35=0,"",'SRV_Heat&amp;Cool'!P35))</f>
        <v>0.7</v>
      </c>
      <c r="Q78" s="288">
        <f>IF($A78="*","",IF('SRV_Heat&amp;Cool'!Q35=0,"",'SRV_Heat&amp;Cool'!Q35))</f>
        <v>0.7</v>
      </c>
      <c r="R78" s="288">
        <f>IF($A78="*","",IF('SRV_Heat&amp;Cool'!R35=0,"",'SRV_Heat&amp;Cool'!R35))</f>
        <v>0.7</v>
      </c>
      <c r="S78" s="288">
        <f>IF($A78="*","",IF('SRV_Heat&amp;Cool'!S35=0,"",'SRV_Heat&amp;Cool'!S35))</f>
        <v>0.7</v>
      </c>
      <c r="T78" s="288">
        <f>IF($A78="*","",IF('SRV_Heat&amp;Cool'!T35=0,"",'SRV_Heat&amp;Cool'!T35))</f>
        <v>0.7</v>
      </c>
      <c r="U78" s="229">
        <f>IF($A78="*","",IF('SRV_Heat&amp;Cool'!U35=0,"",'SRV_Heat&amp;Cool'!U35))</f>
        <v>25</v>
      </c>
      <c r="V78" s="229" t="str">
        <f>IF($A78="*","",IF('SRV_Heat&amp;Cool'!V35=0,"",'SRV_Heat&amp;Cool'!V35))</f>
        <v/>
      </c>
      <c r="W78" s="85"/>
      <c r="X78" s="85"/>
      <c r="Y78" s="85"/>
      <c r="Z78" s="85"/>
      <c r="AA78" s="85"/>
      <c r="AB78" s="85">
        <f>IF($A78="*","",IF('SRV_Heat&amp;Cool'!AB35=0,"",'SRV_Heat&amp;Cool'!AB35))</f>
        <v>58.441558441558442</v>
      </c>
      <c r="AC78" s="85">
        <f>IF($A78="*","",IF('SRV_Heat&amp;Cool'!AC35=0,"",'SRV_Heat&amp;Cool'!AC35))</f>
        <v>51.948051948051948</v>
      </c>
      <c r="AD78" s="85">
        <f>IF($A78="*","",IF('SRV_Heat&amp;Cool'!AD35=0,"",'SRV_Heat&amp;Cool'!AD35))</f>
        <v>45.454545454545453</v>
      </c>
      <c r="AE78" s="85">
        <f>IF($A78="*","",IF('SRV_Heat&amp;Cool'!AE35=0,"",'SRV_Heat&amp;Cool'!AE35))</f>
        <v>45.454545454545453</v>
      </c>
      <c r="AF78" s="85">
        <f>IF($A78="*","",IF('SRV_Heat&amp;Cool'!AF35=0,"",'SRV_Heat&amp;Cool'!AF35))</f>
        <v>45.454545454545453</v>
      </c>
      <c r="AG78" s="85">
        <f>IF($A78="*","",IF('SRV_Heat&amp;Cool'!AG35=0,"",'SRV_Heat&amp;Cool'!AG35))</f>
        <v>4</v>
      </c>
      <c r="AH78" s="320">
        <f>IF($A78="*","",IF('SRV_Heat&amp;Cool'!AH35=0,"",'SRV_Heat&amp;Cool'!AH35))</f>
        <v>2</v>
      </c>
      <c r="AI78" s="103" t="str">
        <f>IF($A78="*","",IF('SRV_Heat&amp;Cool'!AI35=0,"",'SRV_Heat&amp;Cool'!AI35))</f>
        <v/>
      </c>
      <c r="AJ78" s="103" t="str">
        <f>IF($A78="*","",IF('SRV_Heat&amp;Cool'!AJ35=0,"",'SRV_Heat&amp;Cool'!AJ35))</f>
        <v/>
      </c>
      <c r="AK78" s="231">
        <f t="shared" si="36"/>
        <v>31.536000000000001</v>
      </c>
      <c r="AL78" s="85"/>
      <c r="AM78" s="225">
        <f t="shared" si="30"/>
        <v>2019</v>
      </c>
      <c r="AN78" s="228"/>
      <c r="AO78" s="228"/>
      <c r="AP78" s="189"/>
      <c r="AQ78" s="51" t="str">
        <f t="shared" si="24"/>
        <v>PRE</v>
      </c>
      <c r="AR78" s="51" t="str">
        <f>IF($AS78="","",_xlfn.TEXTJOIN(",",TRUE,IF(LEFT(Regions!$C$3,1)&lt;&gt;"*",Regions!$C$3,""),IF(LEFT(Regions!$D$3,1)&lt;&gt;"*",Regions!$D$3,"")))</f>
        <v>IE,National</v>
      </c>
      <c r="AS78" s="51" t="str">
        <f t="shared" si="25"/>
        <v>S-WH-CS_LPG_N1</v>
      </c>
      <c r="AT78" s="51" t="str">
        <f t="shared" si="25"/>
        <v>LPG water heater_WH - Commercial Services</v>
      </c>
      <c r="AU78" s="51" t="str">
        <f t="shared" si="26"/>
        <v>PJ</v>
      </c>
      <c r="AV78" s="51" t="str">
        <f t="shared" si="27"/>
        <v>GW</v>
      </c>
      <c r="AW78" s="51"/>
      <c r="AX78" s="51"/>
      <c r="AY78" s="51" t="str">
        <f t="shared" si="31"/>
        <v>YES</v>
      </c>
    </row>
    <row r="79" spans="1:51" s="48" customFormat="1">
      <c r="A79" s="64" t="s">
        <v>105</v>
      </c>
      <c r="B79" s="64"/>
      <c r="C79" s="64"/>
      <c r="D79" s="64"/>
      <c r="E79" s="64"/>
      <c r="F79" s="289"/>
      <c r="G79" s="289"/>
      <c r="H79" s="289"/>
      <c r="I79" s="289"/>
      <c r="J79" s="289"/>
      <c r="K79" s="289"/>
      <c r="L79" s="289"/>
      <c r="M79" s="289"/>
      <c r="N79" s="289"/>
      <c r="O79" s="289"/>
      <c r="P79" s="289"/>
      <c r="Q79" s="289"/>
      <c r="R79" s="289"/>
      <c r="S79" s="289"/>
      <c r="T79" s="289"/>
      <c r="U79" s="237"/>
      <c r="V79" s="237"/>
      <c r="W79" s="240"/>
      <c r="X79" s="240"/>
      <c r="Y79" s="240"/>
      <c r="Z79" s="240"/>
      <c r="AA79" s="240"/>
      <c r="AB79" s="240"/>
      <c r="AC79" s="240"/>
      <c r="AD79" s="240"/>
      <c r="AE79" s="240"/>
      <c r="AF79" s="240"/>
      <c r="AG79" s="240"/>
      <c r="AH79" s="321"/>
      <c r="AI79" s="232" t="str">
        <f>IF($A79="*","",IF('SRV_Heat&amp;Cool'!AI36=0,"",'SRV_Heat&amp;Cool'!AI36))</f>
        <v/>
      </c>
      <c r="AJ79" s="232" t="str">
        <f>IF($A79="*","",IF('SRV_Heat&amp;Cool'!AJ36=0,"",'SRV_Heat&amp;Cool'!AJ36))</f>
        <v/>
      </c>
      <c r="AK79" s="235"/>
      <c r="AL79" s="240"/>
      <c r="AM79" s="237"/>
      <c r="AN79" s="228"/>
      <c r="AO79" s="228"/>
      <c r="AP79" s="189"/>
      <c r="AQ79" s="64" t="str">
        <f t="shared" si="24"/>
        <v>*Cooling-only</v>
      </c>
      <c r="AR79" s="64" t="str">
        <f>IF($AS79="","",_xlfn.TEXTJOIN(",",TRUE,IF(LEFT(Regions!$C$3,1)&lt;&gt;"*",Regions!$C$3,""),IF(LEFT(Regions!$D$3,1)&lt;&gt;"*",Regions!$D$3,"")))</f>
        <v/>
      </c>
      <c r="AS79" s="64" t="str">
        <f t="shared" si="25"/>
        <v/>
      </c>
      <c r="AT79" s="64" t="str">
        <f t="shared" si="25"/>
        <v/>
      </c>
      <c r="AU79" s="64" t="str">
        <f t="shared" si="26"/>
        <v/>
      </c>
      <c r="AV79" s="64" t="str">
        <f t="shared" si="27"/>
        <v/>
      </c>
      <c r="AW79" s="64"/>
      <c r="AX79" s="64"/>
      <c r="AY79" s="64" t="str">
        <f t="shared" si="31"/>
        <v/>
      </c>
    </row>
    <row r="80" spans="1:51" s="48" customFormat="1">
      <c r="A80" s="48" t="str">
        <f>IF('SRV_Heat&amp;Cool'!AM37="","*","S-SC-"&amp;'SRV_Heat&amp;Cool'!$B$42&amp;"_"&amp;'SRV_Heat&amp;Cool'!$A37)</f>
        <v>S-SC-CS_ELC_N1</v>
      </c>
      <c r="B80" s="48" t="str">
        <f>IF(A80="*","",'SRV_Heat&amp;Cool'!B37&amp;" - "&amp;$A$42)</f>
        <v>Room air conditioning Air-to-Air_SC - Commercial Services</v>
      </c>
      <c r="C80" s="48" t="str">
        <f>IF($A80="*","",'SRV_Heat&amp;Cool'!C37)</f>
        <v>SRVELC</v>
      </c>
      <c r="E80" s="48" t="str">
        <f>IF($A80="*","",CONCATENATE(Legend!$C$4,Legend!$C$32,"-",$B$42))</f>
        <v>SRVSC-CS</v>
      </c>
      <c r="F80" s="290" t="str">
        <f>IF($A80="*","",IF('SRV_Heat&amp;Cool'!F37=0,"",'SRV_Heat&amp;Cool'!F37))</f>
        <v/>
      </c>
      <c r="G80" s="290" t="str">
        <f>IF($A80="*","",IF('SRV_Heat&amp;Cool'!G37=0,"",'SRV_Heat&amp;Cool'!G37))</f>
        <v/>
      </c>
      <c r="H80" s="290" t="str">
        <f>IF($A80="*","",IF('SRV_Heat&amp;Cool'!H37=0,"",'SRV_Heat&amp;Cool'!H37))</f>
        <v/>
      </c>
      <c r="I80" s="290" t="str">
        <f>IF($A80="*","",IF('SRV_Heat&amp;Cool'!I37=0,"",'SRV_Heat&amp;Cool'!I37))</f>
        <v/>
      </c>
      <c r="J80" s="290" t="str">
        <f>IF($A80="*","",IF('SRV_Heat&amp;Cool'!J37=0,"",'SRV_Heat&amp;Cool'!J37))</f>
        <v/>
      </c>
      <c r="K80" s="290">
        <f>IF($A80="*","",IF('SRV_Heat&amp;Cool'!K37=0,"",'SRV_Heat&amp;Cool'!K37))</f>
        <v>1</v>
      </c>
      <c r="L80" s="290">
        <f>IF($A80="*","",IF('SRV_Heat&amp;Cool'!L37=0,"",'SRV_Heat&amp;Cool'!L37))</f>
        <v>1</v>
      </c>
      <c r="M80" s="290">
        <f>IF($A80="*","",IF('SRV_Heat&amp;Cool'!M37=0,"",'SRV_Heat&amp;Cool'!M37))</f>
        <v>1</v>
      </c>
      <c r="N80" s="290">
        <f>IF($A80="*","",IF('SRV_Heat&amp;Cool'!N37=0,"",'SRV_Heat&amp;Cool'!N37))</f>
        <v>1</v>
      </c>
      <c r="O80" s="290">
        <f>IF($A80="*","",IF('SRV_Heat&amp;Cool'!O37=0,"",'SRV_Heat&amp;Cool'!O37))</f>
        <v>1</v>
      </c>
      <c r="P80" s="290" t="str">
        <f>IF($A80="*","",IF('SRV_Heat&amp;Cool'!P37=0,"",'SRV_Heat&amp;Cool'!P37))</f>
        <v/>
      </c>
      <c r="Q80" s="290" t="str">
        <f>IF($A80="*","",IF('SRV_Heat&amp;Cool'!Q37=0,"",'SRV_Heat&amp;Cool'!Q37))</f>
        <v/>
      </c>
      <c r="R80" s="290" t="str">
        <f>IF($A80="*","",IF('SRV_Heat&amp;Cool'!R37=0,"",'SRV_Heat&amp;Cool'!R37))</f>
        <v/>
      </c>
      <c r="S80" s="290" t="str">
        <f>IF($A80="*","",IF('SRV_Heat&amp;Cool'!S37=0,"",'SRV_Heat&amp;Cool'!S37))</f>
        <v/>
      </c>
      <c r="T80" s="290" t="str">
        <f>IF($A80="*","",IF('SRV_Heat&amp;Cool'!T37=0,"",'SRV_Heat&amp;Cool'!T37))</f>
        <v/>
      </c>
      <c r="U80" s="97">
        <f>IF($A80="*","",IF('SRV_Heat&amp;Cool'!U37=0,"",'SRV_Heat&amp;Cool'!U37))</f>
        <v>20</v>
      </c>
      <c r="V80" s="97" t="str">
        <f>IF($A80="*","",IF('SRV_Heat&amp;Cool'!V37=0,"",'SRV_Heat&amp;Cool'!V37))</f>
        <v/>
      </c>
      <c r="W80" s="100"/>
      <c r="X80" s="100"/>
      <c r="Y80" s="100"/>
      <c r="Z80" s="100"/>
      <c r="AA80" s="100"/>
      <c r="AB80" s="100">
        <f>IF($A80="*","",IF('SRV_Heat&amp;Cool'!AB37=0,"",'SRV_Heat&amp;Cool'!AB37))</f>
        <v>426.06279434850865</v>
      </c>
      <c r="AC80" s="100">
        <f>IF($A80="*","",IF('SRV_Heat&amp;Cool'!AC37=0,"",'SRV_Heat&amp;Cool'!AC37))</f>
        <v>404.75965463108315</v>
      </c>
      <c r="AD80" s="100">
        <f>IF($A80="*","",IF('SRV_Heat&amp;Cool'!AD37=0,"",'SRV_Heat&amp;Cool'!AD37))</f>
        <v>366.41400313971735</v>
      </c>
      <c r="AE80" s="100">
        <f>IF($A80="*","",IF('SRV_Heat&amp;Cool'!AE37=0,"",'SRV_Heat&amp;Cool'!AE37))</f>
        <v>349.37149136577699</v>
      </c>
      <c r="AF80" s="100">
        <f>IF($A80="*","",IF('SRV_Heat&amp;Cool'!AF37=0,"",'SRV_Heat&amp;Cool'!AF37))</f>
        <v>349.37149136577699</v>
      </c>
      <c r="AG80" s="100">
        <f>IF($A80="*","",IF('SRV_Heat&amp;Cool'!AG37=0,"",'SRV_Heat&amp;Cool'!AG37))</f>
        <v>10.204081632653061</v>
      </c>
      <c r="AH80" s="315" t="str">
        <f>IF($A80="*","",IF('SRV_Heat&amp;Cool'!AH37=0,"",'SRV_Heat&amp;Cool'!AH37))</f>
        <v/>
      </c>
      <c r="AI80" s="102" t="str">
        <f>IF($A80="*","",IF('SRV_Heat&amp;Cool'!AI37=0,"",'SRV_Heat&amp;Cool'!AI37))</f>
        <v/>
      </c>
      <c r="AJ80" s="102" t="str">
        <f>IF($A80="*","",IF('SRV_Heat&amp;Cool'!AJ37=0,"",'SRV_Heat&amp;Cool'!AJ37))</f>
        <v/>
      </c>
      <c r="AK80" s="82">
        <f>IF($A80="*","",31.536)</f>
        <v>31.536000000000001</v>
      </c>
      <c r="AL80" s="100"/>
      <c r="AM80" s="97">
        <f t="shared" si="30"/>
        <v>2019</v>
      </c>
      <c r="AN80" s="189"/>
      <c r="AO80" s="189"/>
      <c r="AP80" s="189"/>
      <c r="AQ80" s="48" t="str">
        <f t="shared" si="24"/>
        <v>PRE</v>
      </c>
      <c r="AR80" s="48" t="str">
        <f>IF($AS80="","",_xlfn.TEXTJOIN(",",TRUE,IF(LEFT(Regions!$C$3,1)&lt;&gt;"*",Regions!$C$3,""),IF(LEFT(Regions!$D$3,1)&lt;&gt;"*",Regions!$D$3,"")))</f>
        <v>IE,National</v>
      </c>
      <c r="AS80" s="48" t="str">
        <f t="shared" si="25"/>
        <v>S-SC-CS_ELC_N1</v>
      </c>
      <c r="AT80" s="48" t="str">
        <f t="shared" si="25"/>
        <v>Room air conditioning Air-to-Air_SC - Commercial Services</v>
      </c>
      <c r="AU80" s="48" t="str">
        <f t="shared" si="26"/>
        <v>PJ</v>
      </c>
      <c r="AV80" s="48" t="str">
        <f t="shared" si="27"/>
        <v>GW</v>
      </c>
      <c r="AY80" s="48" t="str">
        <f t="shared" si="31"/>
        <v>YES</v>
      </c>
    </row>
    <row r="81" spans="1:51" s="48" customFormat="1">
      <c r="A81" s="51" t="str">
        <f>IF('SRV_Heat&amp;Cool'!AM38="","*","S-SC-"&amp;'SRV_Heat&amp;Cool'!$B$42&amp;"_"&amp;'SRV_Heat&amp;Cool'!$A38)</f>
        <v>S-SC-CS_ELC_N2</v>
      </c>
      <c r="B81" s="51" t="str">
        <f>IF(A81="*","",'SRV_Heat&amp;Cool'!B38&amp;" - "&amp;$A$42)</f>
        <v>Centralized air conditioning_SC - Commercial Services</v>
      </c>
      <c r="C81" s="51" t="str">
        <f>IF($A81="*","",'SRV_Heat&amp;Cool'!C38)</f>
        <v>SRVELC</v>
      </c>
      <c r="D81" s="51"/>
      <c r="E81" s="51" t="str">
        <f>IF($A81="*","",CONCATENATE(Legend!$C$4,Legend!$C$32,"-",$B$42))</f>
        <v>SRVSC-CS</v>
      </c>
      <c r="F81" s="292" t="str">
        <f>IF($A81="*","",IF('SRV_Heat&amp;Cool'!F38=0,"",'SRV_Heat&amp;Cool'!F38))</f>
        <v/>
      </c>
      <c r="G81" s="292" t="str">
        <f>IF($A81="*","",IF('SRV_Heat&amp;Cool'!G38=0,"",'SRV_Heat&amp;Cool'!G38))</f>
        <v/>
      </c>
      <c r="H81" s="292" t="str">
        <f>IF($A81="*","",IF('SRV_Heat&amp;Cool'!H38=0,"",'SRV_Heat&amp;Cool'!H38))</f>
        <v/>
      </c>
      <c r="I81" s="292" t="str">
        <f>IF($A81="*","",IF('SRV_Heat&amp;Cool'!I38=0,"",'SRV_Heat&amp;Cool'!I38))</f>
        <v/>
      </c>
      <c r="J81" s="292" t="str">
        <f>IF($A81="*","",IF('SRV_Heat&amp;Cool'!J38=0,"",'SRV_Heat&amp;Cool'!J38))</f>
        <v/>
      </c>
      <c r="K81" s="292">
        <f>IF($A81="*","",IF('SRV_Heat&amp;Cool'!K38=0,"",'SRV_Heat&amp;Cool'!K38))</f>
        <v>0.81081081081081074</v>
      </c>
      <c r="L81" s="292">
        <f>IF($A81="*","",IF('SRV_Heat&amp;Cool'!L38=0,"",'SRV_Heat&amp;Cool'!L38))</f>
        <v>0.83783783783783783</v>
      </c>
      <c r="M81" s="292">
        <f>IF($A81="*","",IF('SRV_Heat&amp;Cool'!M38=0,"",'SRV_Heat&amp;Cool'!M38))</f>
        <v>0.91891891891891886</v>
      </c>
      <c r="N81" s="292">
        <f>IF($A81="*","",IF('SRV_Heat&amp;Cool'!N38=0,"",'SRV_Heat&amp;Cool'!N38))</f>
        <v>0.94594594594594594</v>
      </c>
      <c r="O81" s="292">
        <f>IF($A81="*","",IF('SRV_Heat&amp;Cool'!O38=0,"",'SRV_Heat&amp;Cool'!O38))</f>
        <v>0.94594594594594594</v>
      </c>
      <c r="P81" s="292" t="str">
        <f>IF($A81="*","",IF('SRV_Heat&amp;Cool'!P38=0,"",'SRV_Heat&amp;Cool'!P38))</f>
        <v/>
      </c>
      <c r="Q81" s="292" t="str">
        <f>IF($A81="*","",IF('SRV_Heat&amp;Cool'!Q38=0,"",'SRV_Heat&amp;Cool'!Q38))</f>
        <v/>
      </c>
      <c r="R81" s="292" t="str">
        <f>IF($A81="*","",IF('SRV_Heat&amp;Cool'!R38=0,"",'SRV_Heat&amp;Cool'!R38))</f>
        <v/>
      </c>
      <c r="S81" s="292" t="str">
        <f>IF($A81="*","",IF('SRV_Heat&amp;Cool'!S38=0,"",'SRV_Heat&amp;Cool'!S38))</f>
        <v/>
      </c>
      <c r="T81" s="292" t="str">
        <f>IF($A81="*","",IF('SRV_Heat&amp;Cool'!T38=0,"",'SRV_Heat&amp;Cool'!T38))</f>
        <v/>
      </c>
      <c r="U81" s="225">
        <f>IF($A81="*","",IF('SRV_Heat&amp;Cool'!U38=0,"",'SRV_Heat&amp;Cool'!U38))</f>
        <v>20</v>
      </c>
      <c r="V81" s="225" t="str">
        <f>IF($A81="*","",IF('SRV_Heat&amp;Cool'!V38=0,"",'SRV_Heat&amp;Cool'!V38))</f>
        <v/>
      </c>
      <c r="W81" s="85"/>
      <c r="X81" s="85"/>
      <c r="Y81" s="85"/>
      <c r="Z81" s="85"/>
      <c r="AA81" s="85"/>
      <c r="AB81" s="85">
        <f>IF($A81="*","",IF('SRV_Heat&amp;Cool'!AB38=0,"",'SRV_Heat&amp;Cool'!AB38))</f>
        <v>800</v>
      </c>
      <c r="AC81" s="85">
        <f>IF($A81="*","",IF('SRV_Heat&amp;Cool'!AC38=0,"",'SRV_Heat&amp;Cool'!AC38))</f>
        <v>800</v>
      </c>
      <c r="AD81" s="85">
        <f>IF($A81="*","",IF('SRV_Heat&amp;Cool'!AD38=0,"",'SRV_Heat&amp;Cool'!AD38))</f>
        <v>700</v>
      </c>
      <c r="AE81" s="85">
        <f>IF($A81="*","",IF('SRV_Heat&amp;Cool'!AE38=0,"",'SRV_Heat&amp;Cool'!AE38))</f>
        <v>700</v>
      </c>
      <c r="AF81" s="85">
        <f>IF($A81="*","",IF('SRV_Heat&amp;Cool'!AF38=0,"",'SRV_Heat&amp;Cool'!AF38))</f>
        <v>700</v>
      </c>
      <c r="AG81" s="85">
        <f>IF($A81="*","",IF('SRV_Heat&amp;Cool'!AG38=0,"",'SRV_Heat&amp;Cool'!AG38))</f>
        <v>4.2056074766355138</v>
      </c>
      <c r="AH81" s="320" t="str">
        <f>IF($A81="*","",IF('SRV_Heat&amp;Cool'!AH38=0,"",'SRV_Heat&amp;Cool'!AH38))</f>
        <v/>
      </c>
      <c r="AI81" s="103" t="str">
        <f>IF($A81="*","",IF('SRV_Heat&amp;Cool'!AI38=0,"",'SRV_Heat&amp;Cool'!AI38))</f>
        <v/>
      </c>
      <c r="AJ81" s="103" t="str">
        <f>IF($A81="*","",IF('SRV_Heat&amp;Cool'!AJ38=0,"",'SRV_Heat&amp;Cool'!AJ38))</f>
        <v/>
      </c>
      <c r="AK81" s="231">
        <f>IF($A81="*","",31.536)</f>
        <v>31.536000000000001</v>
      </c>
      <c r="AL81" s="85"/>
      <c r="AM81" s="225">
        <f t="shared" si="30"/>
        <v>2019</v>
      </c>
      <c r="AQ81" s="51" t="str">
        <f t="shared" ref="AQ81" si="37">IF(LEFT(A81)="*",A81,"PRE")</f>
        <v>PRE</v>
      </c>
      <c r="AR81" s="51" t="str">
        <f>IF($AS81="","",_xlfn.TEXTJOIN(",",TRUE,IF(LEFT(Regions!$C$3,1)&lt;&gt;"*",Regions!$C$3,""),IF(LEFT(Regions!$D$3,1)&lt;&gt;"*",Regions!$D$3,"")))</f>
        <v>IE,National</v>
      </c>
      <c r="AS81" s="51" t="str">
        <f t="shared" ref="AS81" si="38">IF(LEFT($A81)="*","",A81)</f>
        <v>S-SC-CS_ELC_N2</v>
      </c>
      <c r="AT81" s="51" t="str">
        <f t="shared" ref="AT81" si="39">IF(LEFT($A81)="*","",B81)</f>
        <v>Centralized air conditioning_SC - Commercial Services</v>
      </c>
      <c r="AU81" s="51" t="str">
        <f t="shared" si="26"/>
        <v>PJ</v>
      </c>
      <c r="AV81" s="51" t="str">
        <f t="shared" si="27"/>
        <v>GW</v>
      </c>
      <c r="AW81" s="51"/>
      <c r="AX81" s="51"/>
      <c r="AY81" s="51" t="str">
        <f t="shared" si="31"/>
        <v>YES</v>
      </c>
    </row>
    <row r="82" spans="1:51">
      <c r="A82" s="36"/>
      <c r="B82" s="48"/>
      <c r="C82" s="36"/>
      <c r="D82" s="36"/>
      <c r="E82" s="36"/>
      <c r="F82" s="293"/>
      <c r="G82" s="293"/>
      <c r="H82" s="293"/>
      <c r="I82" s="293"/>
      <c r="J82" s="293"/>
      <c r="K82" s="293"/>
      <c r="L82" s="293"/>
      <c r="M82" s="293"/>
      <c r="N82" s="293"/>
      <c r="O82" s="293"/>
      <c r="P82" s="293"/>
      <c r="Q82" s="293"/>
      <c r="R82" s="293"/>
      <c r="S82" s="293"/>
      <c r="T82" s="293"/>
      <c r="U82" s="39"/>
      <c r="V82" s="39"/>
      <c r="W82" s="39"/>
      <c r="X82" s="39"/>
      <c r="Y82" s="39"/>
      <c r="Z82" s="39"/>
      <c r="AA82" s="39"/>
      <c r="AB82" s="39"/>
      <c r="AC82" s="39"/>
      <c r="AD82" s="39"/>
      <c r="AE82" s="39"/>
      <c r="AF82" s="39"/>
      <c r="AG82" s="40"/>
      <c r="AH82" s="311"/>
      <c r="AI82" s="39"/>
      <c r="AJ82" s="39"/>
      <c r="AK82" s="36"/>
      <c r="AL82" s="36"/>
      <c r="AM82" s="36"/>
      <c r="AN82" s="36"/>
      <c r="AO82" s="36"/>
    </row>
    <row r="83" spans="1:51" ht="21">
      <c r="A83" s="95" t="str">
        <f>Legend!A28</f>
        <v>Public Services</v>
      </c>
      <c r="B83" s="96" t="str">
        <f>Legend!C28</f>
        <v>PU</v>
      </c>
      <c r="C83" s="36"/>
      <c r="D83" s="36"/>
      <c r="E83" s="36"/>
      <c r="F83" s="293"/>
      <c r="G83" s="293"/>
      <c r="H83" s="293"/>
      <c r="I83" s="293"/>
      <c r="J83" s="293"/>
      <c r="K83" s="293"/>
      <c r="L83" s="293"/>
      <c r="M83" s="293"/>
      <c r="N83" s="293"/>
      <c r="O83" s="293"/>
      <c r="P83" s="293"/>
      <c r="Q83" s="293"/>
      <c r="R83" s="293"/>
      <c r="S83" s="293"/>
      <c r="T83" s="293"/>
      <c r="U83" s="39"/>
      <c r="V83" s="39"/>
      <c r="W83" s="39"/>
      <c r="X83" s="39"/>
      <c r="Y83" s="39"/>
      <c r="Z83" s="39"/>
      <c r="AA83" s="39"/>
      <c r="AB83" s="39"/>
      <c r="AC83" s="39"/>
      <c r="AD83" s="39"/>
      <c r="AE83" s="39"/>
      <c r="AF83" s="39"/>
      <c r="AG83" s="40"/>
      <c r="AH83" s="311"/>
      <c r="AI83" s="39"/>
      <c r="AJ83" s="39"/>
      <c r="AK83" s="36"/>
      <c r="AL83" s="36"/>
      <c r="AM83" s="36"/>
      <c r="AN83" s="36"/>
      <c r="AO83" s="36"/>
    </row>
    <row r="84" spans="1:51">
      <c r="A84" s="36"/>
      <c r="B84" s="36"/>
      <c r="C84" s="48"/>
      <c r="D84" s="48"/>
      <c r="E84" s="74" t="s">
        <v>114</v>
      </c>
      <c r="F84" s="293"/>
      <c r="G84" s="293"/>
      <c r="H84" s="293"/>
      <c r="I84" s="293"/>
      <c r="J84" s="293"/>
      <c r="K84" s="293"/>
      <c r="L84" s="293"/>
      <c r="M84" s="293"/>
      <c r="N84" s="293"/>
      <c r="O84" s="293"/>
      <c r="P84" s="293"/>
      <c r="Q84" s="293"/>
      <c r="R84" s="293"/>
      <c r="S84" s="293"/>
      <c r="T84" s="293"/>
      <c r="U84" s="39"/>
      <c r="V84" s="39"/>
      <c r="W84" s="39"/>
      <c r="X84" s="39"/>
      <c r="Y84" s="39"/>
      <c r="Z84" s="39"/>
      <c r="AA84" s="39"/>
      <c r="AB84" s="39"/>
      <c r="AK84" s="39"/>
      <c r="AL84" s="36"/>
      <c r="AM84" s="36"/>
      <c r="AN84" s="36"/>
      <c r="AO84" s="36"/>
      <c r="AQ84" s="74" t="s">
        <v>115</v>
      </c>
      <c r="AR84" s="74"/>
      <c r="AS84" s="39"/>
      <c r="AT84" s="39"/>
      <c r="AU84" s="39"/>
      <c r="AV84" s="39"/>
      <c r="AW84" s="40"/>
      <c r="AX84" s="39"/>
      <c r="AY84" s="39"/>
    </row>
    <row r="85" spans="1:51" ht="45.75" thickBot="1">
      <c r="A85" s="76" t="s">
        <v>116</v>
      </c>
      <c r="B85" s="75" t="s">
        <v>136</v>
      </c>
      <c r="C85" s="76" t="s">
        <v>117</v>
      </c>
      <c r="D85" s="242" t="s">
        <v>418</v>
      </c>
      <c r="E85" s="76" t="s">
        <v>118</v>
      </c>
      <c r="F85" s="294" t="str">
        <f>"CEFF~"&amp;CONCATENATE(Legend!$C$4,Legend!$C$30,"-",$B$83)</f>
        <v>CEFF~SRVSH-PU</v>
      </c>
      <c r="G85" s="294" t="str">
        <f>"CEFF~"&amp;CONCATENATE(Legend!$C$4,Legend!$C$30,"-",$B$83)&amp;"~"&amp;G$3</f>
        <v>CEFF~SRVSH-PU~2020</v>
      </c>
      <c r="H85" s="294" t="str">
        <f>"CEFF~"&amp;CONCATENATE(Legend!$C$4,Legend!$C$30,"-",$B$83)&amp;"~"&amp;H$3</f>
        <v>CEFF~SRVSH-PU~2030</v>
      </c>
      <c r="I85" s="294" t="str">
        <f>"CEFF~"&amp;CONCATENATE(Legend!$C$4,Legend!$C$30,"-",$B$83)&amp;"~"&amp;I$3</f>
        <v>CEFF~SRVSH-PU~2040</v>
      </c>
      <c r="J85" s="294" t="str">
        <f>"CEFF~"&amp;CONCATENATE(Legend!$C$4,Legend!$C$30,"-",$B$83)&amp;"~"&amp;J$3</f>
        <v>CEFF~SRVSH-PU~2050</v>
      </c>
      <c r="K85" s="294" t="str">
        <f>"CEFF~"&amp;CONCATENATE(Legend!$C$4,Legend!$C$31,"-",$B$83)</f>
        <v>CEFF~SRVWH-PU</v>
      </c>
      <c r="L85" s="294" t="str">
        <f>"CEFF~"&amp;CONCATENATE(Legend!$C$4,Legend!$C$31,"-",$B$83)&amp;"~"&amp;L$3</f>
        <v>CEFF~SRVWH-PU~2020</v>
      </c>
      <c r="M85" s="294" t="str">
        <f>"CEFF~"&amp;CONCATENATE(Legend!$C$4,Legend!$C$31,"-",$B$83)&amp;"~"&amp;M$3</f>
        <v>CEFF~SRVWH-PU~2030</v>
      </c>
      <c r="N85" s="294" t="str">
        <f>"CEFF~"&amp;CONCATENATE(Legend!$C$4,Legend!$C$31,"-",$B$83)&amp;"~"&amp;N$3</f>
        <v>CEFF~SRVWH-PU~2040</v>
      </c>
      <c r="O85" s="294" t="str">
        <f>"CEFF~"&amp;CONCATENATE(Legend!$C$4,Legend!$C$31,"-",$B$83)&amp;"~"&amp;O$3</f>
        <v>CEFF~SRVWH-PU~2050</v>
      </c>
      <c r="P85" s="294" t="str">
        <f>"CEFF~"&amp;CONCATENATE(Legend!$C$4,Legend!$C$32,"-",$B$83)</f>
        <v>CEFF~SRVSC-PU</v>
      </c>
      <c r="Q85" s="294" t="str">
        <f>"CEFF~"&amp;CONCATENATE(Legend!$C$4,Legend!$C$32,"-",$B$83)&amp;"~"&amp;Q3</f>
        <v>CEFF~SRVSC-PU~2020</v>
      </c>
      <c r="R85" s="294" t="str">
        <f>"CEFF~"&amp;CONCATENATE(Legend!$C$4,Legend!$C$32,"-",$B$83)&amp;"~"&amp;R3</f>
        <v>CEFF~SRVSC-PU~2030</v>
      </c>
      <c r="S85" s="294" t="str">
        <f>"CEFF~"&amp;CONCATENATE(Legend!$C$4,Legend!$C$32,"-",$B$83)&amp;"~"&amp;S3</f>
        <v>CEFF~SRVSC-PU~2040</v>
      </c>
      <c r="T85" s="294" t="str">
        <f>"CEFF~"&amp;CONCATENATE(Legend!$C$4,Legend!$C$32,"-",$B$83)&amp;"~"&amp;T3</f>
        <v>CEFF~SRVSC-PU~2050</v>
      </c>
      <c r="U85" s="78" t="s">
        <v>119</v>
      </c>
      <c r="V85" s="78" t="s">
        <v>139</v>
      </c>
      <c r="W85" s="78" t="s">
        <v>113</v>
      </c>
      <c r="X85" s="78" t="s">
        <v>113</v>
      </c>
      <c r="Y85" s="78" t="s">
        <v>113</v>
      </c>
      <c r="Z85" s="78" t="s">
        <v>113</v>
      </c>
      <c r="AA85" s="78" t="s">
        <v>113</v>
      </c>
      <c r="AB85" s="78" t="s">
        <v>144</v>
      </c>
      <c r="AC85" s="77" t="str">
        <f>"INVCOST~"&amp;'SRV_Heat&amp;Cool'!AC3</f>
        <v>INVCOST~2020</v>
      </c>
      <c r="AD85" s="77" t="str">
        <f>"INVCOST~"&amp;'SRV_Heat&amp;Cool'!AD3</f>
        <v>INVCOST~2030</v>
      </c>
      <c r="AE85" s="77" t="str">
        <f>"INVCOST~"&amp;'SRV_Heat&amp;Cool'!AE3</f>
        <v>INVCOST~2040</v>
      </c>
      <c r="AF85" s="77" t="str">
        <f>"INVCOST~"&amp;'SRV_Heat&amp;Cool'!AF3</f>
        <v>INVCOST~2050</v>
      </c>
      <c r="AG85" s="77" t="s">
        <v>147</v>
      </c>
      <c r="AH85" s="317" t="s">
        <v>152</v>
      </c>
      <c r="AI85" s="77" t="str">
        <f>"Share-I~UP~"&amp;Legend!$C$48</f>
        <v>Share-I~UP~SRVSOL</v>
      </c>
      <c r="AJ85" s="77" t="str">
        <f>"Share-I~UP~"&amp;Legend!$C$46</f>
        <v>Share-I~UP~SRVBIO</v>
      </c>
      <c r="AK85" s="77" t="s">
        <v>120</v>
      </c>
      <c r="AL85" s="77" t="s">
        <v>153</v>
      </c>
      <c r="AM85" s="77" t="s">
        <v>171</v>
      </c>
      <c r="AN85" s="36"/>
      <c r="AO85" s="36"/>
      <c r="AQ85" s="78" t="s">
        <v>121</v>
      </c>
      <c r="AR85" s="78"/>
      <c r="AS85" s="78" t="s">
        <v>116</v>
      </c>
      <c r="AT85" s="78" t="s">
        <v>122</v>
      </c>
      <c r="AU85" s="78" t="s">
        <v>123</v>
      </c>
      <c r="AV85" s="78" t="s">
        <v>124</v>
      </c>
      <c r="AW85" s="78" t="s">
        <v>125</v>
      </c>
      <c r="AX85" s="78" t="s">
        <v>126</v>
      </c>
      <c r="AY85" s="78" t="s">
        <v>127</v>
      </c>
    </row>
    <row r="86" spans="1:51" s="113" customFormat="1" ht="38.25">
      <c r="A86" s="110" t="s">
        <v>189</v>
      </c>
      <c r="B86" s="110" t="s">
        <v>132</v>
      </c>
      <c r="C86" s="110" t="s">
        <v>137</v>
      </c>
      <c r="D86" s="243" t="s">
        <v>419</v>
      </c>
      <c r="E86" s="110" t="s">
        <v>138</v>
      </c>
      <c r="F86" s="295" t="s">
        <v>140</v>
      </c>
      <c r="G86" s="296"/>
      <c r="H86" s="296"/>
      <c r="I86" s="296"/>
      <c r="J86" s="296"/>
      <c r="K86" s="295" t="s">
        <v>141</v>
      </c>
      <c r="L86" s="296"/>
      <c r="M86" s="296"/>
      <c r="N86" s="296"/>
      <c r="O86" s="296"/>
      <c r="P86" s="295" t="s">
        <v>142</v>
      </c>
      <c r="Q86" s="296"/>
      <c r="R86" s="296"/>
      <c r="S86" s="296"/>
      <c r="T86" s="296"/>
      <c r="U86" s="111" t="s">
        <v>112</v>
      </c>
      <c r="V86" s="111"/>
      <c r="W86" s="110"/>
      <c r="X86" s="110"/>
      <c r="Y86" s="110"/>
      <c r="Z86" s="110"/>
      <c r="AA86" s="110"/>
      <c r="AB86" s="110" t="s">
        <v>145</v>
      </c>
      <c r="AC86" s="110"/>
      <c r="AD86" s="110"/>
      <c r="AE86" s="110"/>
      <c r="AF86" s="110"/>
      <c r="AG86" s="110"/>
      <c r="AH86" s="318"/>
      <c r="AI86" s="112" t="s">
        <v>180</v>
      </c>
      <c r="AJ86" s="112" t="s">
        <v>180</v>
      </c>
      <c r="AK86" s="110" t="s">
        <v>157</v>
      </c>
      <c r="AL86" s="110" t="s">
        <v>154</v>
      </c>
      <c r="AM86" s="110"/>
      <c r="AQ86" s="110" t="s">
        <v>130</v>
      </c>
      <c r="AR86" s="110"/>
      <c r="AS86" s="110" t="s">
        <v>131</v>
      </c>
      <c r="AT86" s="110" t="s">
        <v>132</v>
      </c>
      <c r="AU86" s="110" t="s">
        <v>133</v>
      </c>
      <c r="AV86" s="110" t="s">
        <v>134</v>
      </c>
      <c r="AW86" s="110"/>
      <c r="AX86" s="110" t="s">
        <v>135</v>
      </c>
      <c r="AY86" s="110"/>
    </row>
    <row r="87" spans="1:51" s="113" customFormat="1" ht="12.75">
      <c r="A87" s="110" t="s">
        <v>128</v>
      </c>
      <c r="B87" s="110"/>
      <c r="C87" s="110"/>
      <c r="D87" s="110"/>
      <c r="E87" s="110"/>
      <c r="F87" s="110" t="s">
        <v>426</v>
      </c>
      <c r="G87" s="296"/>
      <c r="H87" s="296"/>
      <c r="I87" s="296"/>
      <c r="J87" s="296"/>
      <c r="K87" s="110" t="s">
        <v>426</v>
      </c>
      <c r="L87" s="296"/>
      <c r="M87" s="296"/>
      <c r="N87" s="296"/>
      <c r="O87" s="296"/>
      <c r="P87" s="110" t="s">
        <v>426</v>
      </c>
      <c r="Q87" s="296"/>
      <c r="R87" s="296"/>
      <c r="S87" s="296"/>
      <c r="T87" s="296"/>
      <c r="U87" s="110" t="s">
        <v>129</v>
      </c>
      <c r="V87" s="110"/>
      <c r="W87" s="110"/>
      <c r="X87" s="110"/>
      <c r="Y87" s="110"/>
      <c r="Z87" s="110"/>
      <c r="AA87" s="110"/>
      <c r="AB87" s="110" t="s">
        <v>146</v>
      </c>
      <c r="AC87" s="110"/>
      <c r="AD87" s="110"/>
      <c r="AE87" s="110"/>
      <c r="AF87" s="110"/>
      <c r="AG87" s="110" t="s">
        <v>148</v>
      </c>
      <c r="AH87" s="318" t="s">
        <v>149</v>
      </c>
      <c r="AI87" s="110" t="s">
        <v>143</v>
      </c>
      <c r="AJ87" s="110" t="s">
        <v>143</v>
      </c>
      <c r="AK87" s="114" t="s">
        <v>158</v>
      </c>
      <c r="AL87" s="110" t="s">
        <v>143</v>
      </c>
      <c r="AM87" s="110" t="s">
        <v>181</v>
      </c>
      <c r="AQ87" s="110" t="s">
        <v>113</v>
      </c>
      <c r="AR87" s="110"/>
      <c r="AS87" s="110"/>
      <c r="AT87" s="110"/>
      <c r="AU87" s="110"/>
      <c r="AV87" s="110"/>
      <c r="AW87" s="110"/>
      <c r="AX87" s="110"/>
      <c r="AY87" s="110"/>
    </row>
    <row r="88" spans="1:51" s="48" customFormat="1">
      <c r="A88" s="241" t="s">
        <v>100</v>
      </c>
      <c r="B88" s="241"/>
      <c r="C88" s="241"/>
      <c r="D88" s="241"/>
      <c r="E88" s="241"/>
      <c r="F88" s="297"/>
      <c r="G88" s="297"/>
      <c r="H88" s="297"/>
      <c r="I88" s="297"/>
      <c r="J88" s="297"/>
      <c r="K88" s="297"/>
      <c r="L88" s="297"/>
      <c r="M88" s="297"/>
      <c r="N88" s="297"/>
      <c r="O88" s="297"/>
      <c r="P88" s="297"/>
      <c r="Q88" s="297"/>
      <c r="R88" s="297"/>
      <c r="S88" s="297"/>
      <c r="T88" s="297"/>
      <c r="U88" s="228"/>
      <c r="V88" s="228"/>
      <c r="W88" s="228"/>
      <c r="X88" s="228"/>
      <c r="Y88" s="228"/>
      <c r="Z88" s="228"/>
      <c r="AA88" s="228"/>
      <c r="AB88" s="228"/>
      <c r="AC88" s="228"/>
      <c r="AD88" s="228"/>
      <c r="AE88" s="228"/>
      <c r="AF88" s="228"/>
      <c r="AG88" s="228"/>
      <c r="AH88" s="319"/>
      <c r="AI88" s="228"/>
      <c r="AJ88" s="228"/>
      <c r="AK88" s="228"/>
      <c r="AL88" s="228"/>
      <c r="AM88" s="228"/>
      <c r="AN88" s="228"/>
      <c r="AO88" s="228"/>
      <c r="AP88" s="189"/>
      <c r="AQ88" s="241" t="str">
        <f t="shared" ref="AQ88:AQ121" si="40">IF(LEFT(A88)="*",A88,"PRE")</f>
        <v>*Boilers</v>
      </c>
      <c r="AR88" s="241" t="str">
        <f>IF($AS88="","",_xlfn.TEXTJOIN(",",TRUE,IF(LEFT(Regions!$C$3,1)&lt;&gt;"*",Regions!$C$3,""),IF(LEFT(Regions!$D$3,1)&lt;&gt;"*",Regions!$D$3,"")))</f>
        <v/>
      </c>
      <c r="AS88" s="241" t="str">
        <f t="shared" ref="AS88:AT121" si="41">IF(LEFT($A88)="*","",A88)</f>
        <v/>
      </c>
      <c r="AT88" s="241" t="str">
        <f t="shared" si="41"/>
        <v/>
      </c>
      <c r="AU88" s="241" t="str">
        <f t="shared" ref="AU88:AU122" si="42">IF(LEFT($A88)="*","","PJ")</f>
        <v/>
      </c>
      <c r="AV88" s="241" t="str">
        <f t="shared" ref="AV88:AV122" si="43">IF(LEFT($A88)="*","","GW")</f>
        <v/>
      </c>
      <c r="AW88" s="48" t="str">
        <f>IF(LEFT($A88)="*","","DayNite")</f>
        <v/>
      </c>
      <c r="AX88" s="241"/>
      <c r="AY88" s="241" t="str">
        <f t="shared" ref="AY88:AY122" si="44">IF($AS88="","","YES")</f>
        <v/>
      </c>
    </row>
    <row r="89" spans="1:51" s="48" customFormat="1">
      <c r="A89" s="48" t="str">
        <f>IF('SRV_Heat&amp;Cool'!AN5="","*","S-SH-"&amp;'SRV_Heat&amp;Cool'!$B$83&amp;"_"&amp;'SRV_Heat&amp;Cool'!$A5)</f>
        <v>S-SH-PU_OIL_N1</v>
      </c>
      <c r="B89" s="48" t="str">
        <f>IF(A89="*","",'SRV_Heat&amp;Cool'!B5&amp;" - "&amp;$A$83)</f>
        <v>Oil boiler condensing_SH - Public Services</v>
      </c>
      <c r="C89" s="48" t="str">
        <f>IF($A89="*","",'SRV_Heat&amp;Cool'!C5)</f>
        <v>SRVOIL</v>
      </c>
      <c r="E89" s="48" t="str">
        <f>IF($A89="*","",CONCATENATE(Legend!$C$4,Legend!$C$30,"-",$B$83))</f>
        <v>SRVSH-PU</v>
      </c>
      <c r="F89" s="67">
        <f>IF($A89="*","",IF('SRV_Heat&amp;Cool'!F5=0,"",'SRV_Heat&amp;Cool'!F5))</f>
        <v>1</v>
      </c>
      <c r="G89" s="67">
        <f>IF($A89="*","",IF('SRV_Heat&amp;Cool'!G5=0,"",'SRV_Heat&amp;Cool'!G5))</f>
        <v>1</v>
      </c>
      <c r="H89" s="67">
        <f>IF($A89="*","",IF('SRV_Heat&amp;Cool'!H5=0,"",'SRV_Heat&amp;Cool'!H5))</f>
        <v>1</v>
      </c>
      <c r="I89" s="67">
        <f>IF($A89="*","",IF('SRV_Heat&amp;Cool'!I5=0,"",'SRV_Heat&amp;Cool'!I5))</f>
        <v>1</v>
      </c>
      <c r="J89" s="67">
        <f>IF($A89="*","",IF('SRV_Heat&amp;Cool'!J5=0,"",'SRV_Heat&amp;Cool'!J5))</f>
        <v>1</v>
      </c>
      <c r="K89" s="67" t="str">
        <f>IF($A89="*","",IF('SRV_Heat&amp;Cool'!K5=0,"",'SRV_Heat&amp;Cool'!K5))</f>
        <v/>
      </c>
      <c r="L89" s="67" t="str">
        <f>IF($A89="*","",IF('SRV_Heat&amp;Cool'!L5=0,"",'SRV_Heat&amp;Cool'!L5))</f>
        <v/>
      </c>
      <c r="M89" s="67" t="str">
        <f>IF($A89="*","",IF('SRV_Heat&amp;Cool'!M5=0,"",'SRV_Heat&amp;Cool'!M5))</f>
        <v/>
      </c>
      <c r="N89" s="67" t="str">
        <f>IF($A89="*","",IF('SRV_Heat&amp;Cool'!N5=0,"",'SRV_Heat&amp;Cool'!N5))</f>
        <v/>
      </c>
      <c r="O89" s="67" t="str">
        <f>IF($A89="*","",IF('SRV_Heat&amp;Cool'!O5=0,"",'SRV_Heat&amp;Cool'!O5))</f>
        <v/>
      </c>
      <c r="P89" s="67" t="str">
        <f>IF($A89="*","",IF('SRV_Heat&amp;Cool'!P5=0,"",'SRV_Heat&amp;Cool'!P5))</f>
        <v/>
      </c>
      <c r="Q89" s="67" t="str">
        <f>IF($A89="*","",IF('SRV_Heat&amp;Cool'!Q5=0,"",'SRV_Heat&amp;Cool'!Q5))</f>
        <v/>
      </c>
      <c r="R89" s="67" t="str">
        <f>IF($A89="*","",IF('SRV_Heat&amp;Cool'!R5=0,"",'SRV_Heat&amp;Cool'!R5))</f>
        <v/>
      </c>
      <c r="S89" s="67" t="str">
        <f>IF($A89="*","",IF('SRV_Heat&amp;Cool'!S5=0,"",'SRV_Heat&amp;Cool'!S5))</f>
        <v/>
      </c>
      <c r="T89" s="67" t="str">
        <f>IF($A89="*","",IF('SRV_Heat&amp;Cool'!T5=0,"",'SRV_Heat&amp;Cool'!T5))</f>
        <v/>
      </c>
      <c r="U89" s="234">
        <f>IF($A89="*","",IF('SRV_Heat&amp;Cool'!U5=0,"",'SRV_Heat&amp;Cool'!U5))</f>
        <v>20</v>
      </c>
      <c r="V89" s="234" t="str">
        <f>IF($A89="*","",IF('SRV_Heat&amp;Cool'!V5=0,"",'SRV_Heat&amp;Cool'!V5))</f>
        <v/>
      </c>
      <c r="W89" s="100"/>
      <c r="X89" s="100"/>
      <c r="Y89" s="100"/>
      <c r="Z89" s="100"/>
      <c r="AA89" s="100"/>
      <c r="AB89" s="100">
        <f>IF($A89="*","",IF('SRV_Heat&amp;Cool'!AB5=0,"",'SRV_Heat&amp;Cool'!AB5))</f>
        <v>80</v>
      </c>
      <c r="AC89" s="100">
        <f>IF($A89="*","",IF('SRV_Heat&amp;Cool'!AC5=0,"",'SRV_Heat&amp;Cool'!AC5))</f>
        <v>80</v>
      </c>
      <c r="AD89" s="100">
        <f>IF($A89="*","",IF('SRV_Heat&amp;Cool'!AD5=0,"",'SRV_Heat&amp;Cool'!AD5))</f>
        <v>80</v>
      </c>
      <c r="AE89" s="100">
        <f>IF($A89="*","",IF('SRV_Heat&amp;Cool'!AE5=0,"",'SRV_Heat&amp;Cool'!AE5))</f>
        <v>80</v>
      </c>
      <c r="AF89" s="100">
        <f>IF($A89="*","",IF('SRV_Heat&amp;Cool'!AF5=0,"",'SRV_Heat&amp;Cool'!AF5))</f>
        <v>80</v>
      </c>
      <c r="AG89" s="46">
        <f>IF($A89="*","",IF('SRV_Heat&amp;Cool'!AG5=0,"",'SRV_Heat&amp;Cool'!AG5))</f>
        <v>1.25</v>
      </c>
      <c r="AH89" s="315" t="str">
        <f>IF($A89="*","",IF('SRV_Heat&amp;Cool'!AH5=0,"",'SRV_Heat&amp;Cool'!AH5))</f>
        <v/>
      </c>
      <c r="AI89" s="46" t="str">
        <f>IF($A89="*","",IF('SRV_Heat&amp;Cool'!AI5=0,"",'SRV_Heat&amp;Cool'!AI5))</f>
        <v/>
      </c>
      <c r="AJ89" s="46" t="str">
        <f>IF($A89="*","",IF('SRV_Heat&amp;Cool'!AJ5=0,"",'SRV_Heat&amp;Cool'!AJ5))</f>
        <v/>
      </c>
      <c r="AK89" s="82">
        <f t="shared" ref="AK89:AK98" si="45">IF($A89="*","",31.536)</f>
        <v>31.536000000000001</v>
      </c>
      <c r="AL89" s="46"/>
      <c r="AM89" s="97">
        <f>IF($A89="*","",2019)</f>
        <v>2019</v>
      </c>
      <c r="AN89" s="228"/>
      <c r="AO89" s="228"/>
      <c r="AP89" s="189"/>
      <c r="AQ89" s="48" t="str">
        <f t="shared" si="40"/>
        <v>PRE</v>
      </c>
      <c r="AR89" s="48" t="str">
        <f>IF($AS89="","",_xlfn.TEXTJOIN(",",TRUE,IF(LEFT(Regions!$C$3,1)&lt;&gt;"*",Regions!$C$3,""),IF(LEFT(Regions!$D$3,1)&lt;&gt;"*",Regions!$D$3,"")))</f>
        <v>IE,National</v>
      </c>
      <c r="AS89" s="48" t="str">
        <f t="shared" si="41"/>
        <v>S-SH-PU_OIL_N1</v>
      </c>
      <c r="AT89" s="48" t="str">
        <f t="shared" si="41"/>
        <v>Oil boiler condensing_SH - Public Services</v>
      </c>
      <c r="AU89" s="48" t="str">
        <f t="shared" si="42"/>
        <v>PJ</v>
      </c>
      <c r="AV89" s="48" t="str">
        <f t="shared" si="43"/>
        <v>GW</v>
      </c>
      <c r="AY89" s="48" t="str">
        <f t="shared" si="44"/>
        <v>YES</v>
      </c>
    </row>
    <row r="90" spans="1:51" s="48" customFormat="1">
      <c r="A90" s="48" t="str">
        <f>IF('SRV_Heat&amp;Cool'!AN6="","*","S-SH-"&amp;'SRV_Heat&amp;Cool'!$B$83&amp;"_"&amp;'SRV_Heat&amp;Cool'!$A6)</f>
        <v>S-SH-PU_OIL_N2</v>
      </c>
      <c r="B90" s="48" t="str">
        <f>IF(A90="*","",'SRV_Heat&amp;Cool'!B6&amp;" - "&amp;$A$83)</f>
        <v>Oil boiler condensing_SH-WH - Public Services</v>
      </c>
      <c r="C90" s="48" t="str">
        <f>IF($A90="*","",'SRV_Heat&amp;Cool'!C6)</f>
        <v>SRVOIL</v>
      </c>
      <c r="E90" s="48" t="str">
        <f>IF($A90="*","",CONCATENATE(Legend!$C$4,Legend!$C$30,"-",$B$83,", ",Legend!$C$4,Legend!$C$31,"-",$B$83))</f>
        <v>SRVSH-PU, SRVWH-PU</v>
      </c>
      <c r="F90" s="67">
        <f>IF($A90="*","",IF('SRV_Heat&amp;Cool'!F6=0,"",'SRV_Heat&amp;Cool'!F6))</f>
        <v>1</v>
      </c>
      <c r="G90" s="67">
        <f>IF($A90="*","",IF('SRV_Heat&amp;Cool'!G6=0,"",'SRV_Heat&amp;Cool'!G6))</f>
        <v>1</v>
      </c>
      <c r="H90" s="67">
        <f>IF($A90="*","",IF('SRV_Heat&amp;Cool'!H6=0,"",'SRV_Heat&amp;Cool'!H6))</f>
        <v>1</v>
      </c>
      <c r="I90" s="67">
        <f>IF($A90="*","",IF('SRV_Heat&amp;Cool'!I6=0,"",'SRV_Heat&amp;Cool'!I6))</f>
        <v>1</v>
      </c>
      <c r="J90" s="67">
        <f>IF($A90="*","",IF('SRV_Heat&amp;Cool'!J6=0,"",'SRV_Heat&amp;Cool'!J6))</f>
        <v>1</v>
      </c>
      <c r="K90" s="67" t="str">
        <f>IF($A90="*","",IF('SRV_Heat&amp;Cool'!K6=0,"",'SRV_Heat&amp;Cool'!K6))</f>
        <v/>
      </c>
      <c r="L90" s="67" t="str">
        <f>IF($A90="*","",IF('SRV_Heat&amp;Cool'!L6=0,"",'SRV_Heat&amp;Cool'!L6))</f>
        <v/>
      </c>
      <c r="M90" s="67" t="str">
        <f>IF($A90="*","",IF('SRV_Heat&amp;Cool'!M6=0,"",'SRV_Heat&amp;Cool'!M6))</f>
        <v/>
      </c>
      <c r="N90" s="67" t="str">
        <f>IF($A90="*","",IF('SRV_Heat&amp;Cool'!N6=0,"",'SRV_Heat&amp;Cool'!N6))</f>
        <v/>
      </c>
      <c r="O90" s="67" t="str">
        <f>IF($A90="*","",IF('SRV_Heat&amp;Cool'!O6=0,"",'SRV_Heat&amp;Cool'!O6))</f>
        <v/>
      </c>
      <c r="P90" s="67">
        <f>IF($A90="*","",IF('SRV_Heat&amp;Cool'!P6=0,"",'SRV_Heat&amp;Cool'!P6))</f>
        <v>0.7</v>
      </c>
      <c r="Q90" s="67">
        <f>IF($A90="*","",IF('SRV_Heat&amp;Cool'!Q6=0,"",'SRV_Heat&amp;Cool'!Q6))</f>
        <v>0.7</v>
      </c>
      <c r="R90" s="67">
        <f>IF($A90="*","",IF('SRV_Heat&amp;Cool'!R6=0,"",'SRV_Heat&amp;Cool'!R6))</f>
        <v>0.7</v>
      </c>
      <c r="S90" s="67">
        <f>IF($A90="*","",IF('SRV_Heat&amp;Cool'!S6=0,"",'SRV_Heat&amp;Cool'!S6))</f>
        <v>0.7</v>
      </c>
      <c r="T90" s="67">
        <f>IF($A90="*","",IF('SRV_Heat&amp;Cool'!T6=0,"",'SRV_Heat&amp;Cool'!T6))</f>
        <v>0.7</v>
      </c>
      <c r="U90" s="234">
        <f>IF($A90="*","",IF('SRV_Heat&amp;Cool'!U6=0,"",'SRV_Heat&amp;Cool'!U6))</f>
        <v>20</v>
      </c>
      <c r="V90" s="234" t="str">
        <f>IF($A90="*","",IF('SRV_Heat&amp;Cool'!V6=0,"",'SRV_Heat&amp;Cool'!V6))</f>
        <v/>
      </c>
      <c r="W90" s="100"/>
      <c r="X90" s="100"/>
      <c r="Y90" s="100"/>
      <c r="Z90" s="100"/>
      <c r="AA90" s="100"/>
      <c r="AB90" s="100">
        <f>IF($A90="*","",IF('SRV_Heat&amp;Cool'!AB6=0,"",'SRV_Heat&amp;Cool'!AB6))</f>
        <v>84</v>
      </c>
      <c r="AC90" s="100">
        <f>IF($A90="*","",IF('SRV_Heat&amp;Cool'!AC6=0,"",'SRV_Heat&amp;Cool'!AC6))</f>
        <v>84</v>
      </c>
      <c r="AD90" s="100">
        <f>IF($A90="*","",IF('SRV_Heat&amp;Cool'!AD6=0,"",'SRV_Heat&amp;Cool'!AD6))</f>
        <v>84</v>
      </c>
      <c r="AE90" s="100">
        <f>IF($A90="*","",IF('SRV_Heat&amp;Cool'!AE6=0,"",'SRV_Heat&amp;Cool'!AE6))</f>
        <v>84</v>
      </c>
      <c r="AF90" s="100">
        <f>IF($A90="*","",IF('SRV_Heat&amp;Cool'!AF6=0,"",'SRV_Heat&amp;Cool'!AF6))</f>
        <v>84</v>
      </c>
      <c r="AG90" s="46">
        <f>IF($A90="*","",IF('SRV_Heat&amp;Cool'!AG6=0,"",'SRV_Heat&amp;Cool'!AG6))</f>
        <v>1.25</v>
      </c>
      <c r="AH90" s="315" t="str">
        <f>IF($A90="*","",IF('SRV_Heat&amp;Cool'!AH6=0,"",'SRV_Heat&amp;Cool'!AH6))</f>
        <v/>
      </c>
      <c r="AI90" s="102" t="str">
        <f>IF($A90="*","",IF('SRV_Heat&amp;Cool'!AI6=0,"",'SRV_Heat&amp;Cool'!AI6))</f>
        <v/>
      </c>
      <c r="AJ90" s="102" t="str">
        <f>IF($A90="*","",IF('SRV_Heat&amp;Cool'!AJ6=0,"",'SRV_Heat&amp;Cool'!AJ6))</f>
        <v/>
      </c>
      <c r="AK90" s="82">
        <f t="shared" si="45"/>
        <v>31.536000000000001</v>
      </c>
      <c r="AL90" s="46"/>
      <c r="AM90" s="97">
        <f t="shared" ref="AM90:AM122" si="46">IF($A90="*","",2019)</f>
        <v>2019</v>
      </c>
      <c r="AN90" s="228"/>
      <c r="AO90" s="228"/>
      <c r="AP90" s="189"/>
      <c r="AQ90" s="48" t="str">
        <f t="shared" si="40"/>
        <v>PRE</v>
      </c>
      <c r="AR90" s="48" t="str">
        <f>IF($AS90="","",_xlfn.TEXTJOIN(",",TRUE,IF(LEFT(Regions!$C$3,1)&lt;&gt;"*",Regions!$C$3,""),IF(LEFT(Regions!$D$3,1)&lt;&gt;"*",Regions!$D$3,"")))</f>
        <v>IE,National</v>
      </c>
      <c r="AS90" s="48" t="str">
        <f t="shared" si="41"/>
        <v>S-SH-PU_OIL_N2</v>
      </c>
      <c r="AT90" s="48" t="str">
        <f t="shared" si="41"/>
        <v>Oil boiler condensing_SH-WH - Public Services</v>
      </c>
      <c r="AU90" s="48" t="str">
        <f t="shared" si="42"/>
        <v>PJ</v>
      </c>
      <c r="AV90" s="48" t="str">
        <f t="shared" si="43"/>
        <v>GW</v>
      </c>
      <c r="AY90" s="48" t="str">
        <f t="shared" si="44"/>
        <v>YES</v>
      </c>
    </row>
    <row r="91" spans="1:51" s="48" customFormat="1">
      <c r="A91" s="48" t="str">
        <f>IF('SRV_Heat&amp;Cool'!AN7="","*","S-SH-"&amp;'SRV_Heat&amp;Cool'!$B$83&amp;"_"&amp;'SRV_Heat&amp;Cool'!$A7)</f>
        <v>S-SH-PU_GAS_N1</v>
      </c>
      <c r="B91" s="48" t="str">
        <f>IF(A91="*","",'SRV_Heat&amp;Cool'!B7&amp;" - "&amp;$A$83)</f>
        <v>Gas boiler condensing_SH - Public Services</v>
      </c>
      <c r="C91" s="48" t="str">
        <f>IF($A91="*","",'SRV_Heat&amp;Cool'!C7)</f>
        <v>SRVGAS</v>
      </c>
      <c r="E91" s="48" t="str">
        <f>IF($A91="*","",CONCATENATE(Legend!$C$4,Legend!$C$30,"-",$B$83))</f>
        <v>SRVSH-PU</v>
      </c>
      <c r="F91" s="67">
        <f>IF($A91="*","",IF('SRV_Heat&amp;Cool'!F7=0,"",'SRV_Heat&amp;Cool'!F7))</f>
        <v>1</v>
      </c>
      <c r="G91" s="67">
        <f>IF($A91="*","",IF('SRV_Heat&amp;Cool'!G7=0,"",'SRV_Heat&amp;Cool'!G7))</f>
        <v>1</v>
      </c>
      <c r="H91" s="67">
        <f>IF($A91="*","",IF('SRV_Heat&amp;Cool'!H7=0,"",'SRV_Heat&amp;Cool'!H7))</f>
        <v>1</v>
      </c>
      <c r="I91" s="67">
        <f>IF($A91="*","",IF('SRV_Heat&amp;Cool'!I7=0,"",'SRV_Heat&amp;Cool'!I7))</f>
        <v>1</v>
      </c>
      <c r="J91" s="67">
        <f>IF($A91="*","",IF('SRV_Heat&amp;Cool'!J7=0,"",'SRV_Heat&amp;Cool'!J7))</f>
        <v>1</v>
      </c>
      <c r="K91" s="67" t="str">
        <f>IF($A91="*","",IF('SRV_Heat&amp;Cool'!K7=0,"",'SRV_Heat&amp;Cool'!K7))</f>
        <v/>
      </c>
      <c r="L91" s="67" t="str">
        <f>IF($A91="*","",IF('SRV_Heat&amp;Cool'!L7=0,"",'SRV_Heat&amp;Cool'!L7))</f>
        <v/>
      </c>
      <c r="M91" s="67" t="str">
        <f>IF($A91="*","",IF('SRV_Heat&amp;Cool'!M7=0,"",'SRV_Heat&amp;Cool'!M7))</f>
        <v/>
      </c>
      <c r="N91" s="67" t="str">
        <f>IF($A91="*","",IF('SRV_Heat&amp;Cool'!N7=0,"",'SRV_Heat&amp;Cool'!N7))</f>
        <v/>
      </c>
      <c r="O91" s="67" t="str">
        <f>IF($A91="*","",IF('SRV_Heat&amp;Cool'!O7=0,"",'SRV_Heat&amp;Cool'!O7))</f>
        <v/>
      </c>
      <c r="P91" s="67" t="str">
        <f>IF($A91="*","",IF('SRV_Heat&amp;Cool'!P7=0,"",'SRV_Heat&amp;Cool'!P7))</f>
        <v/>
      </c>
      <c r="Q91" s="67" t="str">
        <f>IF($A91="*","",IF('SRV_Heat&amp;Cool'!Q7=0,"",'SRV_Heat&amp;Cool'!Q7))</f>
        <v/>
      </c>
      <c r="R91" s="67" t="str">
        <f>IF($A91="*","",IF('SRV_Heat&amp;Cool'!R7=0,"",'SRV_Heat&amp;Cool'!R7))</f>
        <v/>
      </c>
      <c r="S91" s="67" t="str">
        <f>IF($A91="*","",IF('SRV_Heat&amp;Cool'!S7=0,"",'SRV_Heat&amp;Cool'!S7))</f>
        <v/>
      </c>
      <c r="T91" s="67" t="str">
        <f>IF($A91="*","",IF('SRV_Heat&amp;Cool'!T7=0,"",'SRV_Heat&amp;Cool'!T7))</f>
        <v/>
      </c>
      <c r="U91" s="234">
        <f>IF($A91="*","",IF('SRV_Heat&amp;Cool'!U7=0,"",'SRV_Heat&amp;Cool'!U7))</f>
        <v>25</v>
      </c>
      <c r="V91" s="234" t="str">
        <f>IF($A91="*","",IF('SRV_Heat&amp;Cool'!V7=0,"",'SRV_Heat&amp;Cool'!V7))</f>
        <v/>
      </c>
      <c r="W91" s="100"/>
      <c r="X91" s="100"/>
      <c r="Y91" s="100"/>
      <c r="Z91" s="100"/>
      <c r="AA91" s="100"/>
      <c r="AB91" s="100">
        <f>IF($A91="*","",IF('SRV_Heat&amp;Cool'!AB7=0,"",'SRV_Heat&amp;Cool'!AB7))</f>
        <v>58.441558441558442</v>
      </c>
      <c r="AC91" s="100">
        <f>IF($A91="*","",IF('SRV_Heat&amp;Cool'!AC7=0,"",'SRV_Heat&amp;Cool'!AC7))</f>
        <v>51.948051948051948</v>
      </c>
      <c r="AD91" s="100">
        <f>IF($A91="*","",IF('SRV_Heat&amp;Cool'!AD7=0,"",'SRV_Heat&amp;Cool'!AD7))</f>
        <v>45.454545454545453</v>
      </c>
      <c r="AE91" s="100">
        <f>IF($A91="*","",IF('SRV_Heat&amp;Cool'!AE7=0,"",'SRV_Heat&amp;Cool'!AE7))</f>
        <v>45.454545454545453</v>
      </c>
      <c r="AF91" s="100">
        <f>IF($A91="*","",IF('SRV_Heat&amp;Cool'!AF7=0,"",'SRV_Heat&amp;Cool'!AF7))</f>
        <v>45.454545454545453</v>
      </c>
      <c r="AG91" s="46">
        <f>IF($A91="*","",IF('SRV_Heat&amp;Cool'!AG7=0,"",'SRV_Heat&amp;Cool'!AG7))</f>
        <v>4</v>
      </c>
      <c r="AH91" s="315">
        <f>IF($A91="*","",IF('SRV_Heat&amp;Cool'!AH7=0,"",'SRV_Heat&amp;Cool'!AH7))</f>
        <v>2</v>
      </c>
      <c r="AI91" s="102" t="str">
        <f>IF($A91="*","",IF('SRV_Heat&amp;Cool'!AI7=0,"",'SRV_Heat&amp;Cool'!AI7))</f>
        <v/>
      </c>
      <c r="AJ91" s="102" t="str">
        <f>IF($A91="*","",IF('SRV_Heat&amp;Cool'!AJ7=0,"",'SRV_Heat&amp;Cool'!AJ7))</f>
        <v/>
      </c>
      <c r="AK91" s="82">
        <f t="shared" si="45"/>
        <v>31.536000000000001</v>
      </c>
      <c r="AL91" s="46"/>
      <c r="AM91" s="97">
        <f t="shared" si="46"/>
        <v>2019</v>
      </c>
      <c r="AN91" s="228"/>
      <c r="AO91" s="228"/>
      <c r="AP91" s="189"/>
      <c r="AQ91" s="48" t="str">
        <f t="shared" si="40"/>
        <v>PRE</v>
      </c>
      <c r="AR91" s="48" t="str">
        <f>IF($AS91="","",_xlfn.TEXTJOIN(",",TRUE,IF(LEFT(Regions!$C$3,1)&lt;&gt;"*",Regions!$C$3,""),IF(LEFT(Regions!$D$3,1)&lt;&gt;"*",Regions!$D$3,"")))</f>
        <v>IE,National</v>
      </c>
      <c r="AS91" s="48" t="str">
        <f t="shared" si="41"/>
        <v>S-SH-PU_GAS_N1</v>
      </c>
      <c r="AT91" s="48" t="str">
        <f t="shared" si="41"/>
        <v>Gas boiler condensing_SH - Public Services</v>
      </c>
      <c r="AU91" s="48" t="str">
        <f t="shared" si="42"/>
        <v>PJ</v>
      </c>
      <c r="AV91" s="48" t="str">
        <f t="shared" si="43"/>
        <v>GW</v>
      </c>
      <c r="AY91" s="48" t="str">
        <f t="shared" si="44"/>
        <v>YES</v>
      </c>
    </row>
    <row r="92" spans="1:51" s="48" customFormat="1">
      <c r="A92" s="48" t="str">
        <f>IF('SRV_Heat&amp;Cool'!AN8="","*","S-SH-"&amp;'SRV_Heat&amp;Cool'!$B$83&amp;"_"&amp;'SRV_Heat&amp;Cool'!$A8)</f>
        <v>S-SH-PU_GAS_N2</v>
      </c>
      <c r="B92" s="48" t="str">
        <f>IF(A92="*","",'SRV_Heat&amp;Cool'!B8&amp;" - "&amp;$A$83)</f>
        <v>Gas boiler condensing_SH-WH  - Public Services</v>
      </c>
      <c r="C92" s="48" t="str">
        <f>IF($A92="*","",'SRV_Heat&amp;Cool'!C8)</f>
        <v>SRVGAS</v>
      </c>
      <c r="E92" s="48" t="str">
        <f>IF($A92="*","",CONCATENATE(Legend!$C$4,Legend!$C$30,"-",$B$83,", ",Legend!$C$4,Legend!$C$31,"-",$B$83))</f>
        <v>SRVSH-PU, SRVWH-PU</v>
      </c>
      <c r="F92" s="67">
        <f>IF($A92="*","",IF('SRV_Heat&amp;Cool'!F8=0,"",'SRV_Heat&amp;Cool'!F8))</f>
        <v>1</v>
      </c>
      <c r="G92" s="67">
        <f>IF($A92="*","",IF('SRV_Heat&amp;Cool'!G8=0,"",'SRV_Heat&amp;Cool'!G8))</f>
        <v>1</v>
      </c>
      <c r="H92" s="67">
        <f>IF($A92="*","",IF('SRV_Heat&amp;Cool'!H8=0,"",'SRV_Heat&amp;Cool'!H8))</f>
        <v>1</v>
      </c>
      <c r="I92" s="67">
        <f>IF($A92="*","",IF('SRV_Heat&amp;Cool'!I8=0,"",'SRV_Heat&amp;Cool'!I8))</f>
        <v>1</v>
      </c>
      <c r="J92" s="67">
        <f>IF($A92="*","",IF('SRV_Heat&amp;Cool'!J8=0,"",'SRV_Heat&amp;Cool'!J8))</f>
        <v>1</v>
      </c>
      <c r="K92" s="67" t="str">
        <f>IF($A92="*","",IF('SRV_Heat&amp;Cool'!K8=0,"",'SRV_Heat&amp;Cool'!K8))</f>
        <v/>
      </c>
      <c r="L92" s="67" t="str">
        <f>IF($A92="*","",IF('SRV_Heat&amp;Cool'!L8=0,"",'SRV_Heat&amp;Cool'!L8))</f>
        <v/>
      </c>
      <c r="M92" s="67" t="str">
        <f>IF($A92="*","",IF('SRV_Heat&amp;Cool'!M8=0,"",'SRV_Heat&amp;Cool'!M8))</f>
        <v/>
      </c>
      <c r="N92" s="67" t="str">
        <f>IF($A92="*","",IF('SRV_Heat&amp;Cool'!N8=0,"",'SRV_Heat&amp;Cool'!N8))</f>
        <v/>
      </c>
      <c r="O92" s="67" t="str">
        <f>IF($A92="*","",IF('SRV_Heat&amp;Cool'!O8=0,"",'SRV_Heat&amp;Cool'!O8))</f>
        <v/>
      </c>
      <c r="P92" s="67">
        <f>IF($A92="*","",IF('SRV_Heat&amp;Cool'!P8=0,"",'SRV_Heat&amp;Cool'!P8))</f>
        <v>0.7</v>
      </c>
      <c r="Q92" s="67">
        <f>IF($A92="*","",IF('SRV_Heat&amp;Cool'!Q8=0,"",'SRV_Heat&amp;Cool'!Q8))</f>
        <v>0.7</v>
      </c>
      <c r="R92" s="67">
        <f>IF($A92="*","",IF('SRV_Heat&amp;Cool'!R8=0,"",'SRV_Heat&amp;Cool'!R8))</f>
        <v>0.7</v>
      </c>
      <c r="S92" s="67">
        <f>IF($A92="*","",IF('SRV_Heat&amp;Cool'!S8=0,"",'SRV_Heat&amp;Cool'!S8))</f>
        <v>0.7</v>
      </c>
      <c r="T92" s="67">
        <f>IF($A92="*","",IF('SRV_Heat&amp;Cool'!T8=0,"",'SRV_Heat&amp;Cool'!T8))</f>
        <v>0.7</v>
      </c>
      <c r="U92" s="234">
        <f>IF($A92="*","",IF('SRV_Heat&amp;Cool'!U8=0,"",'SRV_Heat&amp;Cool'!U8))</f>
        <v>25</v>
      </c>
      <c r="V92" s="234" t="str">
        <f>IF($A92="*","",IF('SRV_Heat&amp;Cool'!V8=0,"",'SRV_Heat&amp;Cool'!V8))</f>
        <v/>
      </c>
      <c r="W92" s="100"/>
      <c r="X92" s="100"/>
      <c r="Y92" s="100"/>
      <c r="Z92" s="100"/>
      <c r="AA92" s="100"/>
      <c r="AB92" s="100">
        <f>IF($A92="*","",IF('SRV_Heat&amp;Cool'!AB8=0,"",'SRV_Heat&amp;Cool'!AB8))</f>
        <v>61.363636363636367</v>
      </c>
      <c r="AC92" s="100">
        <f>IF($A92="*","",IF('SRV_Heat&amp;Cool'!AC8=0,"",'SRV_Heat&amp;Cool'!AC8))</f>
        <v>54.545454545454547</v>
      </c>
      <c r="AD92" s="100">
        <f>IF($A92="*","",IF('SRV_Heat&amp;Cool'!AD8=0,"",'SRV_Heat&amp;Cool'!AD8))</f>
        <v>47.727272727272727</v>
      </c>
      <c r="AE92" s="100">
        <f>IF($A92="*","",IF('SRV_Heat&amp;Cool'!AE8=0,"",'SRV_Heat&amp;Cool'!AE8))</f>
        <v>47.727272727272727</v>
      </c>
      <c r="AF92" s="100">
        <f>IF($A92="*","",IF('SRV_Heat&amp;Cool'!AF8=0,"",'SRV_Heat&amp;Cool'!AF8))</f>
        <v>47.727272727272727</v>
      </c>
      <c r="AG92" s="46">
        <f>IF($A92="*","",IF('SRV_Heat&amp;Cool'!AG8=0,"",'SRV_Heat&amp;Cool'!AG8))</f>
        <v>4</v>
      </c>
      <c r="AH92" s="315">
        <f>IF($A92="*","",IF('SRV_Heat&amp;Cool'!AH8=0,"",'SRV_Heat&amp;Cool'!AH8))</f>
        <v>2</v>
      </c>
      <c r="AI92" s="102" t="str">
        <f>IF($A92="*","",IF('SRV_Heat&amp;Cool'!AI8=0,"",'SRV_Heat&amp;Cool'!AI8))</f>
        <v/>
      </c>
      <c r="AJ92" s="102" t="str">
        <f>IF($A92="*","",IF('SRV_Heat&amp;Cool'!AJ8=0,"",'SRV_Heat&amp;Cool'!AJ8))</f>
        <v/>
      </c>
      <c r="AK92" s="82">
        <f t="shared" si="45"/>
        <v>31.536000000000001</v>
      </c>
      <c r="AL92" s="46"/>
      <c r="AM92" s="97">
        <f t="shared" si="46"/>
        <v>2019</v>
      </c>
      <c r="AN92" s="228"/>
      <c r="AO92" s="228"/>
      <c r="AP92" s="189"/>
      <c r="AQ92" s="48" t="str">
        <f t="shared" si="40"/>
        <v>PRE</v>
      </c>
      <c r="AR92" s="48" t="str">
        <f>IF($AS92="","",_xlfn.TEXTJOIN(",",TRUE,IF(LEFT(Regions!$C$3,1)&lt;&gt;"*",Regions!$C$3,""),IF(LEFT(Regions!$D$3,1)&lt;&gt;"*",Regions!$D$3,"")))</f>
        <v>IE,National</v>
      </c>
      <c r="AS92" s="48" t="str">
        <f t="shared" si="41"/>
        <v>S-SH-PU_GAS_N2</v>
      </c>
      <c r="AT92" s="48" t="str">
        <f t="shared" si="41"/>
        <v>Gas boiler condensing_SH-WH  - Public Services</v>
      </c>
      <c r="AU92" s="48" t="str">
        <f t="shared" si="42"/>
        <v>PJ</v>
      </c>
      <c r="AV92" s="48" t="str">
        <f t="shared" si="43"/>
        <v>GW</v>
      </c>
      <c r="AY92" s="48" t="str">
        <f t="shared" si="44"/>
        <v>YES</v>
      </c>
    </row>
    <row r="93" spans="1:51" s="48" customFormat="1">
      <c r="A93" s="48" t="str">
        <f>IF('SRV_Heat&amp;Cool'!AN9="","*","S-SH-"&amp;'SRV_Heat&amp;Cool'!$B$83&amp;"_"&amp;'SRV_Heat&amp;Cool'!$A9)</f>
        <v>S-SH-PU_GAS_N3</v>
      </c>
      <c r="B93" s="48" t="str">
        <f>IF(A93="*","",'SRV_Heat&amp;Cool'!B9&amp;" - "&amp;$A$83)</f>
        <v>Gas boiler condensing + Solar thermal_SH-WH  - Public Services</v>
      </c>
      <c r="C93" s="48" t="str">
        <f>IF($A93="*","",'SRV_Heat&amp;Cool'!C9)</f>
        <v>SRVGAS, SRVSOL</v>
      </c>
      <c r="E93" s="48" t="str">
        <f>IF($A93="*","",CONCATENATE(Legend!$C$4,Legend!$C$30,"-",$B$83,", ",Legend!$C$4,Legend!$C$31,"-",$B$83))</f>
        <v>SRVSH-PU, SRVWH-PU</v>
      </c>
      <c r="F93" s="67">
        <f>IF($A93="*","",IF('SRV_Heat&amp;Cool'!F9=0,"",'SRV_Heat&amp;Cool'!F9))</f>
        <v>1</v>
      </c>
      <c r="G93" s="67">
        <f>IF($A93="*","",IF('SRV_Heat&amp;Cool'!G9=0,"",'SRV_Heat&amp;Cool'!G9))</f>
        <v>1</v>
      </c>
      <c r="H93" s="67">
        <f>IF($A93="*","",IF('SRV_Heat&amp;Cool'!H9=0,"",'SRV_Heat&amp;Cool'!H9))</f>
        <v>1</v>
      </c>
      <c r="I93" s="67">
        <f>IF($A93="*","",IF('SRV_Heat&amp;Cool'!I9=0,"",'SRV_Heat&amp;Cool'!I9))</f>
        <v>1</v>
      </c>
      <c r="J93" s="67">
        <f>IF($A93="*","",IF('SRV_Heat&amp;Cool'!J9=0,"",'SRV_Heat&amp;Cool'!J9))</f>
        <v>1</v>
      </c>
      <c r="K93" s="67" t="str">
        <f>IF($A93="*","",IF('SRV_Heat&amp;Cool'!K9=0,"",'SRV_Heat&amp;Cool'!K9))</f>
        <v/>
      </c>
      <c r="L93" s="67" t="str">
        <f>IF($A93="*","",IF('SRV_Heat&amp;Cool'!L9=0,"",'SRV_Heat&amp;Cool'!L9))</f>
        <v/>
      </c>
      <c r="M93" s="67" t="str">
        <f>IF($A93="*","",IF('SRV_Heat&amp;Cool'!M9=0,"",'SRV_Heat&amp;Cool'!M9))</f>
        <v/>
      </c>
      <c r="N93" s="67" t="str">
        <f>IF($A93="*","",IF('SRV_Heat&amp;Cool'!N9=0,"",'SRV_Heat&amp;Cool'!N9))</f>
        <v/>
      </c>
      <c r="O93" s="67" t="str">
        <f>IF($A93="*","",IF('SRV_Heat&amp;Cool'!O9=0,"",'SRV_Heat&amp;Cool'!O9))</f>
        <v/>
      </c>
      <c r="P93" s="67">
        <f>IF($A93="*","",IF('SRV_Heat&amp;Cool'!P9=0,"",'SRV_Heat&amp;Cool'!P9))</f>
        <v>0.7</v>
      </c>
      <c r="Q93" s="67">
        <f>IF($A93="*","",IF('SRV_Heat&amp;Cool'!Q9=0,"",'SRV_Heat&amp;Cool'!Q9))</f>
        <v>0.7</v>
      </c>
      <c r="R93" s="67">
        <f>IF($A93="*","",IF('SRV_Heat&amp;Cool'!R9=0,"",'SRV_Heat&amp;Cool'!R9))</f>
        <v>0.7</v>
      </c>
      <c r="S93" s="67">
        <f>IF($A93="*","",IF('SRV_Heat&amp;Cool'!S9=0,"",'SRV_Heat&amp;Cool'!S9))</f>
        <v>0.7</v>
      </c>
      <c r="T93" s="67">
        <f>IF($A93="*","",IF('SRV_Heat&amp;Cool'!T9=0,"",'SRV_Heat&amp;Cool'!T9))</f>
        <v>0.7</v>
      </c>
      <c r="U93" s="234">
        <f>IF($A93="*","",IF('SRV_Heat&amp;Cool'!U9=0,"",'SRV_Heat&amp;Cool'!U9))</f>
        <v>25</v>
      </c>
      <c r="V93" s="234" t="str">
        <f>IF($A93="*","",IF('SRV_Heat&amp;Cool'!V9=0,"",'SRV_Heat&amp;Cool'!V9))</f>
        <v/>
      </c>
      <c r="W93" s="100"/>
      <c r="X93" s="100"/>
      <c r="Y93" s="100"/>
      <c r="Z93" s="100"/>
      <c r="AA93" s="100"/>
      <c r="AB93" s="100">
        <f>IF($A93="*","",IF('SRV_Heat&amp;Cool'!AB9=0,"",'SRV_Heat&amp;Cool'!AB9))</f>
        <v>214.28571428571428</v>
      </c>
      <c r="AC93" s="100">
        <f>IF($A93="*","",IF('SRV_Heat&amp;Cool'!AC9=0,"",'SRV_Heat&amp;Cool'!AC9))</f>
        <v>209.52380952380952</v>
      </c>
      <c r="AD93" s="100">
        <f>IF($A93="*","",IF('SRV_Heat&amp;Cool'!AD9=0,"",'SRV_Heat&amp;Cool'!AD9))</f>
        <v>204.76190476190476</v>
      </c>
      <c r="AE93" s="100">
        <f>IF($A93="*","",IF('SRV_Heat&amp;Cool'!AE9=0,"",'SRV_Heat&amp;Cool'!AE9))</f>
        <v>204.76190476190476</v>
      </c>
      <c r="AF93" s="100">
        <f>IF($A93="*","",IF('SRV_Heat&amp;Cool'!AF9=0,"",'SRV_Heat&amp;Cool'!AF9))</f>
        <v>204.76190476190476</v>
      </c>
      <c r="AG93" s="46">
        <f>IF($A93="*","",IF('SRV_Heat&amp;Cool'!AG9=0,"",'SRV_Heat&amp;Cool'!AG9))</f>
        <v>6.6285714285714281</v>
      </c>
      <c r="AH93" s="315" t="str">
        <f>IF($A93="*","",IF('SRV_Heat&amp;Cool'!AH9=0,"",'SRV_Heat&amp;Cool'!AH9))</f>
        <v/>
      </c>
      <c r="AI93" s="102">
        <f>IF($A93="*","",IF('SRV_Heat&amp;Cool'!AI9=0,"",'SRV_Heat&amp;Cool'!AI9))</f>
        <v>0.1221556886227545</v>
      </c>
      <c r="AJ93" s="102" t="str">
        <f>IF($A93="*","",IF('SRV_Heat&amp;Cool'!AJ9=0,"",'SRV_Heat&amp;Cool'!AJ9))</f>
        <v/>
      </c>
      <c r="AK93" s="82">
        <f t="shared" si="45"/>
        <v>31.536000000000001</v>
      </c>
      <c r="AL93" s="46"/>
      <c r="AM93" s="97">
        <f t="shared" si="46"/>
        <v>2019</v>
      </c>
      <c r="AN93" s="228"/>
      <c r="AO93" s="228"/>
      <c r="AP93" s="189"/>
      <c r="AQ93" s="48" t="str">
        <f t="shared" si="40"/>
        <v>PRE</v>
      </c>
      <c r="AR93" s="48" t="str">
        <f>IF($AS93="","",_xlfn.TEXTJOIN(",",TRUE,IF(LEFT(Regions!$C$3,1)&lt;&gt;"*",Regions!$C$3,""),IF(LEFT(Regions!$D$3,1)&lt;&gt;"*",Regions!$D$3,"")))</f>
        <v>IE,National</v>
      </c>
      <c r="AS93" s="48" t="str">
        <f t="shared" si="41"/>
        <v>S-SH-PU_GAS_N3</v>
      </c>
      <c r="AT93" s="48" t="str">
        <f t="shared" si="41"/>
        <v>Gas boiler condensing + Solar thermal_SH-WH  - Public Services</v>
      </c>
      <c r="AU93" s="48" t="str">
        <f t="shared" si="42"/>
        <v>PJ</v>
      </c>
      <c r="AV93" s="48" t="str">
        <f t="shared" si="43"/>
        <v>GW</v>
      </c>
      <c r="AY93" s="48" t="str">
        <f t="shared" si="44"/>
        <v>YES</v>
      </c>
    </row>
    <row r="94" spans="1:51" s="48" customFormat="1">
      <c r="A94" s="48" t="str">
        <f>IF('SRV_Heat&amp;Cool'!AN10="","*","S-SH-"&amp;'SRV_Heat&amp;Cool'!$B$83&amp;"_"&amp;'SRV_Heat&amp;Cool'!$A10)</f>
        <v>S-SH-PU_GAS_N4</v>
      </c>
      <c r="B94" s="48" t="str">
        <f>IF(A94="*","",'SRV_Heat&amp;Cool'!B10&amp;" - "&amp;$A$83)</f>
        <v>Gas boiler condensing + Wood stove_SH-WH  - Public Services</v>
      </c>
      <c r="C94" s="48" t="str">
        <f>IF($A94="*","",'SRV_Heat&amp;Cool'!C10)</f>
        <v>SRVGAS, SRVBIO</v>
      </c>
      <c r="E94" s="48" t="str">
        <f>IF($A94="*","",CONCATENATE(Legend!$C$4,Legend!$C$30,"-",$B$83,", ",Legend!$C$4,Legend!$C$31,"-",$B$83))</f>
        <v>SRVSH-PU, SRVWH-PU</v>
      </c>
      <c r="F94" s="67">
        <f>IF($A94="*","",IF('SRV_Heat&amp;Cool'!F10=0,"",'SRV_Heat&amp;Cool'!F10))</f>
        <v>0.86</v>
      </c>
      <c r="G94" s="67">
        <f>IF($A94="*","",IF('SRV_Heat&amp;Cool'!G10=0,"",'SRV_Heat&amp;Cool'!G10))</f>
        <v>0.87999999999999989</v>
      </c>
      <c r="H94" s="67">
        <f>IF($A94="*","",IF('SRV_Heat&amp;Cool'!H10=0,"",'SRV_Heat&amp;Cool'!H10))</f>
        <v>0.9</v>
      </c>
      <c r="I94" s="67">
        <f>IF($A94="*","",IF('SRV_Heat&amp;Cool'!I10=0,"",'SRV_Heat&amp;Cool'!I10))</f>
        <v>0.9</v>
      </c>
      <c r="J94" s="67">
        <f>IF($A94="*","",IF('SRV_Heat&amp;Cool'!J10=0,"",'SRV_Heat&amp;Cool'!J10))</f>
        <v>0.9</v>
      </c>
      <c r="K94" s="67" t="str">
        <f>IF($A94="*","",IF('SRV_Heat&amp;Cool'!K10=0,"",'SRV_Heat&amp;Cool'!K10))</f>
        <v/>
      </c>
      <c r="L94" s="67" t="str">
        <f>IF($A94="*","",IF('SRV_Heat&amp;Cool'!L10=0,"",'SRV_Heat&amp;Cool'!L10))</f>
        <v/>
      </c>
      <c r="M94" s="67" t="str">
        <f>IF($A94="*","",IF('SRV_Heat&amp;Cool'!M10=0,"",'SRV_Heat&amp;Cool'!M10))</f>
        <v/>
      </c>
      <c r="N94" s="67" t="str">
        <f>IF($A94="*","",IF('SRV_Heat&amp;Cool'!N10=0,"",'SRV_Heat&amp;Cool'!N10))</f>
        <v/>
      </c>
      <c r="O94" s="67" t="str">
        <f>IF($A94="*","",IF('SRV_Heat&amp;Cool'!O10=0,"",'SRV_Heat&amp;Cool'!O10))</f>
        <v/>
      </c>
      <c r="P94" s="67">
        <f>IF($A94="*","",IF('SRV_Heat&amp;Cool'!P10=0,"",'SRV_Heat&amp;Cool'!P10))</f>
        <v>0.60199999999999998</v>
      </c>
      <c r="Q94" s="67">
        <f>IF($A94="*","",IF('SRV_Heat&amp;Cool'!Q10=0,"",'SRV_Heat&amp;Cool'!Q10))</f>
        <v>0.61599999999999988</v>
      </c>
      <c r="R94" s="67">
        <f>IF($A94="*","",IF('SRV_Heat&amp;Cool'!R10=0,"",'SRV_Heat&amp;Cool'!R10))</f>
        <v>0.63</v>
      </c>
      <c r="S94" s="67">
        <f>IF($A94="*","",IF('SRV_Heat&amp;Cool'!S10=0,"",'SRV_Heat&amp;Cool'!S10))</f>
        <v>0.63</v>
      </c>
      <c r="T94" s="67">
        <f>IF($A94="*","",IF('SRV_Heat&amp;Cool'!T10=0,"",'SRV_Heat&amp;Cool'!T10))</f>
        <v>0.63</v>
      </c>
      <c r="U94" s="234">
        <f>IF($A94="*","",IF('SRV_Heat&amp;Cool'!U10=0,"",'SRV_Heat&amp;Cool'!U10))</f>
        <v>24</v>
      </c>
      <c r="V94" s="234" t="str">
        <f>IF($A94="*","",IF('SRV_Heat&amp;Cool'!V10=0,"",'SRV_Heat&amp;Cool'!V10))</f>
        <v/>
      </c>
      <c r="W94" s="100"/>
      <c r="X94" s="100"/>
      <c r="Y94" s="100"/>
      <c r="Z94" s="100"/>
      <c r="AA94" s="100"/>
      <c r="AB94" s="100">
        <f>IF($A94="*","",IF('SRV_Heat&amp;Cool'!AB10=0,"",'SRV_Heat&amp;Cool'!AB10))</f>
        <v>68.41768097373479</v>
      </c>
      <c r="AC94" s="100">
        <f>IF($A94="*","",IF('SRV_Heat&amp;Cool'!AC10=0,"",'SRV_Heat&amp;Cool'!AC10))</f>
        <v>62.011531069827036</v>
      </c>
      <c r="AD94" s="100">
        <f>IF($A94="*","",IF('SRV_Heat&amp;Cool'!AD10=0,"",'SRV_Heat&amp;Cool'!AD10))</f>
        <v>57.911595131326074</v>
      </c>
      <c r="AE94" s="100">
        <f>IF($A94="*","",IF('SRV_Heat&amp;Cool'!AE10=0,"",'SRV_Heat&amp;Cool'!AE10))</f>
        <v>57.911595131326074</v>
      </c>
      <c r="AF94" s="100">
        <f>IF($A94="*","",IF('SRV_Heat&amp;Cool'!AF10=0,"",'SRV_Heat&amp;Cool'!AF10))</f>
        <v>57.911595131326074</v>
      </c>
      <c r="AG94" s="46">
        <f>IF($A94="*","",IF('SRV_Heat&amp;Cool'!AG10=0,"",'SRV_Heat&amp;Cool'!AG10))</f>
        <v>3.3142857142857149</v>
      </c>
      <c r="AH94" s="315" t="str">
        <f>IF($A94="*","",IF('SRV_Heat&amp;Cool'!AH10=0,"",'SRV_Heat&amp;Cool'!AH10))</f>
        <v/>
      </c>
      <c r="AI94" s="102" t="str">
        <f>IF($A94="*","",IF('SRV_Heat&amp;Cool'!AI10=0,"",'SRV_Heat&amp;Cool'!AI10))</f>
        <v/>
      </c>
      <c r="AJ94" s="102">
        <f>IF($A94="*","",IF('SRV_Heat&amp;Cool'!AJ10=0,"",'SRV_Heat&amp;Cool'!AJ10))</f>
        <v>0.51127819548872178</v>
      </c>
      <c r="AK94" s="82">
        <f t="shared" si="45"/>
        <v>31.536000000000001</v>
      </c>
      <c r="AL94" s="46"/>
      <c r="AM94" s="97">
        <f t="shared" si="46"/>
        <v>2019</v>
      </c>
      <c r="AN94" s="228"/>
      <c r="AO94" s="228"/>
      <c r="AP94" s="189"/>
      <c r="AQ94" s="48" t="str">
        <f t="shared" si="40"/>
        <v>PRE</v>
      </c>
      <c r="AR94" s="48" t="str">
        <f>IF($AS94="","",_xlfn.TEXTJOIN(",",TRUE,IF(LEFT(Regions!$C$3,1)&lt;&gt;"*",Regions!$C$3,""),IF(LEFT(Regions!$D$3,1)&lt;&gt;"*",Regions!$D$3,"")))</f>
        <v>IE,National</v>
      </c>
      <c r="AS94" s="48" t="str">
        <f t="shared" si="41"/>
        <v>S-SH-PU_GAS_N4</v>
      </c>
      <c r="AT94" s="48" t="str">
        <f t="shared" si="41"/>
        <v>Gas boiler condensing + Wood stove_SH-WH  - Public Services</v>
      </c>
      <c r="AU94" s="48" t="str">
        <f t="shared" si="42"/>
        <v>PJ</v>
      </c>
      <c r="AV94" s="48" t="str">
        <f t="shared" si="43"/>
        <v>GW</v>
      </c>
      <c r="AY94" s="48" t="str">
        <f t="shared" si="44"/>
        <v>YES</v>
      </c>
    </row>
    <row r="95" spans="1:51" s="48" customFormat="1">
      <c r="A95" s="48" t="str">
        <f>IF('SRV_Heat&amp;Cool'!AN11="","*","S-SH-"&amp;'SRV_Heat&amp;Cool'!$B$83&amp;"_"&amp;'SRV_Heat&amp;Cool'!$A11)</f>
        <v>S-SH-PU_LPG_N1</v>
      </c>
      <c r="B95" s="48" t="str">
        <f>IF(A95="*","",'SRV_Heat&amp;Cool'!B11&amp;" - "&amp;$A$83)</f>
        <v>LPG boiler condensing_SH - Public Services</v>
      </c>
      <c r="C95" s="48" t="str">
        <f>IF($A95="*","",'SRV_Heat&amp;Cool'!C11)</f>
        <v>SRVLPG</v>
      </c>
      <c r="E95" s="48" t="str">
        <f>IF($A95="*","",CONCATENATE(Legend!$C$4,Legend!$C$30,"-",$B$83))</f>
        <v>SRVSH-PU</v>
      </c>
      <c r="F95" s="67">
        <f>IF($A95="*","",IF('SRV_Heat&amp;Cool'!F11=0,"",'SRV_Heat&amp;Cool'!F11))</f>
        <v>1</v>
      </c>
      <c r="G95" s="67">
        <f>IF($A95="*","",IF('SRV_Heat&amp;Cool'!G11=0,"",'SRV_Heat&amp;Cool'!G11))</f>
        <v>1</v>
      </c>
      <c r="H95" s="67">
        <f>IF($A95="*","",IF('SRV_Heat&amp;Cool'!H11=0,"",'SRV_Heat&amp;Cool'!H11))</f>
        <v>1</v>
      </c>
      <c r="I95" s="67">
        <f>IF($A95="*","",IF('SRV_Heat&amp;Cool'!I11=0,"",'SRV_Heat&amp;Cool'!I11))</f>
        <v>1</v>
      </c>
      <c r="J95" s="67">
        <f>IF($A95="*","",IF('SRV_Heat&amp;Cool'!J11=0,"",'SRV_Heat&amp;Cool'!J11))</f>
        <v>1</v>
      </c>
      <c r="K95" s="67" t="str">
        <f>IF($A95="*","",IF('SRV_Heat&amp;Cool'!K11=0,"",'SRV_Heat&amp;Cool'!K11))</f>
        <v/>
      </c>
      <c r="L95" s="67" t="str">
        <f>IF($A95="*","",IF('SRV_Heat&amp;Cool'!L11=0,"",'SRV_Heat&amp;Cool'!L11))</f>
        <v/>
      </c>
      <c r="M95" s="67" t="str">
        <f>IF($A95="*","",IF('SRV_Heat&amp;Cool'!M11=0,"",'SRV_Heat&amp;Cool'!M11))</f>
        <v/>
      </c>
      <c r="N95" s="67" t="str">
        <f>IF($A95="*","",IF('SRV_Heat&amp;Cool'!N11=0,"",'SRV_Heat&amp;Cool'!N11))</f>
        <v/>
      </c>
      <c r="O95" s="67" t="str">
        <f>IF($A95="*","",IF('SRV_Heat&amp;Cool'!O11=0,"",'SRV_Heat&amp;Cool'!O11))</f>
        <v/>
      </c>
      <c r="P95" s="67" t="str">
        <f>IF($A95="*","",IF('SRV_Heat&amp;Cool'!P11=0,"",'SRV_Heat&amp;Cool'!P11))</f>
        <v/>
      </c>
      <c r="Q95" s="67" t="str">
        <f>IF($A95="*","",IF('SRV_Heat&amp;Cool'!Q11=0,"",'SRV_Heat&amp;Cool'!Q11))</f>
        <v/>
      </c>
      <c r="R95" s="67" t="str">
        <f>IF($A95="*","",IF('SRV_Heat&amp;Cool'!R11=0,"",'SRV_Heat&amp;Cool'!R11))</f>
        <v/>
      </c>
      <c r="S95" s="67" t="str">
        <f>IF($A95="*","",IF('SRV_Heat&amp;Cool'!S11=0,"",'SRV_Heat&amp;Cool'!S11))</f>
        <v/>
      </c>
      <c r="T95" s="67" t="str">
        <f>IF($A95="*","",IF('SRV_Heat&amp;Cool'!T11=0,"",'SRV_Heat&amp;Cool'!T11))</f>
        <v/>
      </c>
      <c r="U95" s="234">
        <f>IF($A95="*","",IF('SRV_Heat&amp;Cool'!U11=0,"",'SRV_Heat&amp;Cool'!U11))</f>
        <v>25</v>
      </c>
      <c r="V95" s="234" t="str">
        <f>IF($A95="*","",IF('SRV_Heat&amp;Cool'!V11=0,"",'SRV_Heat&amp;Cool'!V11))</f>
        <v/>
      </c>
      <c r="W95" s="100"/>
      <c r="X95" s="100"/>
      <c r="Y95" s="100"/>
      <c r="Z95" s="100"/>
      <c r="AA95" s="100"/>
      <c r="AB95" s="100">
        <f>IF($A95="*","",IF('SRV_Heat&amp;Cool'!AB11=0,"",'SRV_Heat&amp;Cool'!AB11))</f>
        <v>58.441558441558442</v>
      </c>
      <c r="AC95" s="100">
        <f>IF($A95="*","",IF('SRV_Heat&amp;Cool'!AC11=0,"",'SRV_Heat&amp;Cool'!AC11))</f>
        <v>51.948051948051948</v>
      </c>
      <c r="AD95" s="100">
        <f>IF($A95="*","",IF('SRV_Heat&amp;Cool'!AD11=0,"",'SRV_Heat&amp;Cool'!AD11))</f>
        <v>45.454545454545453</v>
      </c>
      <c r="AE95" s="100">
        <f>IF($A95="*","",IF('SRV_Heat&amp;Cool'!AE11=0,"",'SRV_Heat&amp;Cool'!AE11))</f>
        <v>45.454545454545453</v>
      </c>
      <c r="AF95" s="100">
        <f>IF($A95="*","",IF('SRV_Heat&amp;Cool'!AF11=0,"",'SRV_Heat&amp;Cool'!AF11))</f>
        <v>45.454545454545453</v>
      </c>
      <c r="AG95" s="100">
        <f>IF($A95="*","",IF('SRV_Heat&amp;Cool'!AG11=0,"",'SRV_Heat&amp;Cool'!AG11))</f>
        <v>4</v>
      </c>
      <c r="AH95" s="315">
        <f>IF($A95="*","",IF('SRV_Heat&amp;Cool'!AH11=0,"",'SRV_Heat&amp;Cool'!AH11))</f>
        <v>2</v>
      </c>
      <c r="AI95" s="102" t="str">
        <f>IF($A95="*","",IF('SRV_Heat&amp;Cool'!AI11=0,"",'SRV_Heat&amp;Cool'!AI11))</f>
        <v/>
      </c>
      <c r="AJ95" s="102" t="str">
        <f>IF($A95="*","",IF('SRV_Heat&amp;Cool'!AJ11=0,"",'SRV_Heat&amp;Cool'!AJ11))</f>
        <v/>
      </c>
      <c r="AK95" s="82">
        <f t="shared" si="45"/>
        <v>31.536000000000001</v>
      </c>
      <c r="AL95" s="100"/>
      <c r="AM95" s="97">
        <f t="shared" si="46"/>
        <v>2019</v>
      </c>
      <c r="AN95" s="228"/>
      <c r="AO95" s="228"/>
      <c r="AP95" s="189"/>
      <c r="AQ95" s="48" t="str">
        <f t="shared" si="40"/>
        <v>PRE</v>
      </c>
      <c r="AR95" s="48" t="str">
        <f>IF($AS95="","",_xlfn.TEXTJOIN(",",TRUE,IF(LEFT(Regions!$C$3,1)&lt;&gt;"*",Regions!$C$3,""),IF(LEFT(Regions!$D$3,1)&lt;&gt;"*",Regions!$D$3,"")))</f>
        <v>IE,National</v>
      </c>
      <c r="AS95" s="48" t="str">
        <f t="shared" si="41"/>
        <v>S-SH-PU_LPG_N1</v>
      </c>
      <c r="AT95" s="48" t="str">
        <f t="shared" si="41"/>
        <v>LPG boiler condensing_SH - Public Services</v>
      </c>
      <c r="AU95" s="48" t="str">
        <f t="shared" si="42"/>
        <v>PJ</v>
      </c>
      <c r="AV95" s="48" t="str">
        <f t="shared" si="43"/>
        <v>GW</v>
      </c>
      <c r="AY95" s="48" t="str">
        <f t="shared" si="44"/>
        <v>YES</v>
      </c>
    </row>
    <row r="96" spans="1:51" s="48" customFormat="1">
      <c r="A96" s="48" t="str">
        <f>IF('SRV_Heat&amp;Cool'!AN12="","*","S-SH-"&amp;'SRV_Heat&amp;Cool'!$B$83&amp;"_"&amp;'SRV_Heat&amp;Cool'!$A12)</f>
        <v>S-SH-PU_LPG_N2</v>
      </c>
      <c r="B96" s="48" t="str">
        <f>IF(A96="*","",'SRV_Heat&amp;Cool'!B12&amp;" - "&amp;$A$83)</f>
        <v>LPG boiler condensing_SH-WH - Public Services</v>
      </c>
      <c r="C96" s="48" t="str">
        <f>IF($A96="*","",'SRV_Heat&amp;Cool'!C12)</f>
        <v>SRVLPG</v>
      </c>
      <c r="E96" s="48" t="str">
        <f>IF($A96="*","",CONCATENATE(Legend!$C$4,Legend!$C$30,"-",$B$83,", ",Legend!$C$4,Legend!$C$31,"-",$B$83))</f>
        <v>SRVSH-PU, SRVWH-PU</v>
      </c>
      <c r="F96" s="67">
        <f>IF($A96="*","",IF('SRV_Heat&amp;Cool'!F12=0,"",'SRV_Heat&amp;Cool'!F12))</f>
        <v>1</v>
      </c>
      <c r="G96" s="67">
        <f>IF($A96="*","",IF('SRV_Heat&amp;Cool'!G12=0,"",'SRV_Heat&amp;Cool'!G12))</f>
        <v>1</v>
      </c>
      <c r="H96" s="67">
        <f>IF($A96="*","",IF('SRV_Heat&amp;Cool'!H12=0,"",'SRV_Heat&amp;Cool'!H12))</f>
        <v>1</v>
      </c>
      <c r="I96" s="67">
        <f>IF($A96="*","",IF('SRV_Heat&amp;Cool'!I12=0,"",'SRV_Heat&amp;Cool'!I12))</f>
        <v>1</v>
      </c>
      <c r="J96" s="67">
        <f>IF($A96="*","",IF('SRV_Heat&amp;Cool'!J12=0,"",'SRV_Heat&amp;Cool'!J12))</f>
        <v>1</v>
      </c>
      <c r="K96" s="67" t="str">
        <f>IF($A96="*","",IF('SRV_Heat&amp;Cool'!K12=0,"",'SRV_Heat&amp;Cool'!K12))</f>
        <v/>
      </c>
      <c r="L96" s="67" t="str">
        <f>IF($A96="*","",IF('SRV_Heat&amp;Cool'!L12=0,"",'SRV_Heat&amp;Cool'!L12))</f>
        <v/>
      </c>
      <c r="M96" s="67" t="str">
        <f>IF($A96="*","",IF('SRV_Heat&amp;Cool'!M12=0,"",'SRV_Heat&amp;Cool'!M12))</f>
        <v/>
      </c>
      <c r="N96" s="67" t="str">
        <f>IF($A96="*","",IF('SRV_Heat&amp;Cool'!N12=0,"",'SRV_Heat&amp;Cool'!N12))</f>
        <v/>
      </c>
      <c r="O96" s="67" t="str">
        <f>IF($A96="*","",IF('SRV_Heat&amp;Cool'!O12=0,"",'SRV_Heat&amp;Cool'!O12))</f>
        <v/>
      </c>
      <c r="P96" s="67">
        <f>IF($A96="*","",IF('SRV_Heat&amp;Cool'!P12=0,"",'SRV_Heat&amp;Cool'!P12))</f>
        <v>0.7</v>
      </c>
      <c r="Q96" s="67">
        <f>IF($A96="*","",IF('SRV_Heat&amp;Cool'!Q12=0,"",'SRV_Heat&amp;Cool'!Q12))</f>
        <v>0.7</v>
      </c>
      <c r="R96" s="67">
        <f>IF($A96="*","",IF('SRV_Heat&amp;Cool'!R12=0,"",'SRV_Heat&amp;Cool'!R12))</f>
        <v>0.7</v>
      </c>
      <c r="S96" s="67">
        <f>IF($A96="*","",IF('SRV_Heat&amp;Cool'!S12=0,"",'SRV_Heat&amp;Cool'!S12))</f>
        <v>0.7</v>
      </c>
      <c r="T96" s="67">
        <f>IF($A96="*","",IF('SRV_Heat&amp;Cool'!T12=0,"",'SRV_Heat&amp;Cool'!T12))</f>
        <v>0.7</v>
      </c>
      <c r="U96" s="234">
        <f>IF($A96="*","",IF('SRV_Heat&amp;Cool'!U12=0,"",'SRV_Heat&amp;Cool'!U12))</f>
        <v>25</v>
      </c>
      <c r="V96" s="234" t="str">
        <f>IF($A96="*","",IF('SRV_Heat&amp;Cool'!V12=0,"",'SRV_Heat&amp;Cool'!V12))</f>
        <v/>
      </c>
      <c r="W96" s="100"/>
      <c r="X96" s="100"/>
      <c r="Y96" s="100"/>
      <c r="Z96" s="100"/>
      <c r="AA96" s="100"/>
      <c r="AB96" s="100">
        <f>IF($A96="*","",IF('SRV_Heat&amp;Cool'!AB12=0,"",'SRV_Heat&amp;Cool'!AB12))</f>
        <v>61.363636363636367</v>
      </c>
      <c r="AC96" s="100">
        <f>IF($A96="*","",IF('SRV_Heat&amp;Cool'!AC12=0,"",'SRV_Heat&amp;Cool'!AC12))</f>
        <v>54.545454545454547</v>
      </c>
      <c r="AD96" s="100">
        <f>IF($A96="*","",IF('SRV_Heat&amp;Cool'!AD12=0,"",'SRV_Heat&amp;Cool'!AD12))</f>
        <v>47.727272727272727</v>
      </c>
      <c r="AE96" s="100">
        <f>IF($A96="*","",IF('SRV_Heat&amp;Cool'!AE12=0,"",'SRV_Heat&amp;Cool'!AE12))</f>
        <v>47.727272727272727</v>
      </c>
      <c r="AF96" s="100">
        <f>IF($A96="*","",IF('SRV_Heat&amp;Cool'!AF12=0,"",'SRV_Heat&amp;Cool'!AF12))</f>
        <v>47.727272727272727</v>
      </c>
      <c r="AG96" s="100">
        <f>IF($A96="*","",IF('SRV_Heat&amp;Cool'!AG12=0,"",'SRV_Heat&amp;Cool'!AG12))</f>
        <v>4</v>
      </c>
      <c r="AH96" s="315">
        <f>IF($A96="*","",IF('SRV_Heat&amp;Cool'!AH12=0,"",'SRV_Heat&amp;Cool'!AH12))</f>
        <v>2</v>
      </c>
      <c r="AI96" s="102" t="str">
        <f>IF($A96="*","",IF('SRV_Heat&amp;Cool'!AI12=0,"",'SRV_Heat&amp;Cool'!AI12))</f>
        <v/>
      </c>
      <c r="AJ96" s="102" t="str">
        <f>IF($A96="*","",IF('SRV_Heat&amp;Cool'!AJ12=0,"",'SRV_Heat&amp;Cool'!AJ12))</f>
        <v/>
      </c>
      <c r="AK96" s="82">
        <f t="shared" si="45"/>
        <v>31.536000000000001</v>
      </c>
      <c r="AL96" s="100"/>
      <c r="AM96" s="97">
        <f t="shared" si="46"/>
        <v>2019</v>
      </c>
      <c r="AN96" s="228"/>
      <c r="AO96" s="228"/>
      <c r="AP96" s="189"/>
      <c r="AQ96" s="48" t="str">
        <f t="shared" si="40"/>
        <v>PRE</v>
      </c>
      <c r="AR96" s="48" t="str">
        <f>IF($AS96="","",_xlfn.TEXTJOIN(",",TRUE,IF(LEFT(Regions!$C$3,1)&lt;&gt;"*",Regions!$C$3,""),IF(LEFT(Regions!$D$3,1)&lt;&gt;"*",Regions!$D$3,"")))</f>
        <v>IE,National</v>
      </c>
      <c r="AS96" s="48" t="str">
        <f t="shared" si="41"/>
        <v>S-SH-PU_LPG_N2</v>
      </c>
      <c r="AT96" s="48" t="str">
        <f t="shared" si="41"/>
        <v>LPG boiler condensing_SH-WH - Public Services</v>
      </c>
      <c r="AU96" s="48" t="str">
        <f t="shared" si="42"/>
        <v>PJ</v>
      </c>
      <c r="AV96" s="48" t="str">
        <f t="shared" si="43"/>
        <v>GW</v>
      </c>
      <c r="AY96" s="48" t="str">
        <f t="shared" si="44"/>
        <v>YES</v>
      </c>
    </row>
    <row r="97" spans="1:51" s="48" customFormat="1">
      <c r="A97" s="48" t="str">
        <f>IF('SRV_Heat&amp;Cool'!AN13="","*","S-SH-"&amp;'SRV_Heat&amp;Cool'!$B$83&amp;"_"&amp;'SRV_Heat&amp;Cool'!$A13)</f>
        <v>S-SH-PU_BIO_N1</v>
      </c>
      <c r="B97" s="48" t="str">
        <f>IF(A97="*","",'SRV_Heat&amp;Cool'!B13&amp;" - "&amp;$A$83)</f>
        <v>Biomass boiler_SH - Public Services</v>
      </c>
      <c r="C97" s="230" t="str">
        <f>IF($A97="*","",'SRV_Heat&amp;Cool'!C13)</f>
        <v>SRVBIO</v>
      </c>
      <c r="D97" s="230"/>
      <c r="E97" s="48" t="str">
        <f>IF($A97="*","",CONCATENATE(Legend!$C$4,Legend!$C$30,"-",$B$83))</f>
        <v>SRVSH-PU</v>
      </c>
      <c r="F97" s="67">
        <f>IF($A97="*","",IF('SRV_Heat&amp;Cool'!F13=0,"",'SRV_Heat&amp;Cool'!F13))</f>
        <v>1</v>
      </c>
      <c r="G97" s="67">
        <f>IF($A97="*","",IF('SRV_Heat&amp;Cool'!G13=0,"",'SRV_Heat&amp;Cool'!G13))</f>
        <v>1.0235294117647058</v>
      </c>
      <c r="H97" s="67">
        <f>IF($A97="*","",IF('SRV_Heat&amp;Cool'!H13=0,"",'SRV_Heat&amp;Cool'!H13))</f>
        <v>1.0705882352941176</v>
      </c>
      <c r="I97" s="67">
        <f>IF($A97="*","",IF('SRV_Heat&amp;Cool'!I13=0,"",'SRV_Heat&amp;Cool'!I13))</f>
        <v>1.1176470588235294</v>
      </c>
      <c r="J97" s="67">
        <f>IF($A97="*","",IF('SRV_Heat&amp;Cool'!J13=0,"",'SRV_Heat&amp;Cool'!J13))</f>
        <v>1.1176470588235294</v>
      </c>
      <c r="K97" s="67" t="str">
        <f>IF($A97="*","",IF('SRV_Heat&amp;Cool'!K13=0,"",'SRV_Heat&amp;Cool'!K13))</f>
        <v/>
      </c>
      <c r="L97" s="67" t="str">
        <f>IF($A97="*","",IF('SRV_Heat&amp;Cool'!L13=0,"",'SRV_Heat&amp;Cool'!L13))</f>
        <v/>
      </c>
      <c r="M97" s="67" t="str">
        <f>IF($A97="*","",IF('SRV_Heat&amp;Cool'!M13=0,"",'SRV_Heat&amp;Cool'!M13))</f>
        <v/>
      </c>
      <c r="N97" s="67" t="str">
        <f>IF($A97="*","",IF('SRV_Heat&amp;Cool'!N13=0,"",'SRV_Heat&amp;Cool'!N13))</f>
        <v/>
      </c>
      <c r="O97" s="67" t="str">
        <f>IF($A97="*","",IF('SRV_Heat&amp;Cool'!O13=0,"",'SRV_Heat&amp;Cool'!O13))</f>
        <v/>
      </c>
      <c r="P97" s="67" t="str">
        <f>IF($A97="*","",IF('SRV_Heat&amp;Cool'!P13=0,"",'SRV_Heat&amp;Cool'!P13))</f>
        <v/>
      </c>
      <c r="Q97" s="67" t="str">
        <f>IF($A97="*","",IF('SRV_Heat&amp;Cool'!Q13=0,"",'SRV_Heat&amp;Cool'!Q13))</f>
        <v/>
      </c>
      <c r="R97" s="67" t="str">
        <f>IF($A97="*","",IF('SRV_Heat&amp;Cool'!R13=0,"",'SRV_Heat&amp;Cool'!R13))</f>
        <v/>
      </c>
      <c r="S97" s="67" t="str">
        <f>IF($A97="*","",IF('SRV_Heat&amp;Cool'!S13=0,"",'SRV_Heat&amp;Cool'!S13))</f>
        <v/>
      </c>
      <c r="T97" s="67" t="str">
        <f>IF($A97="*","",IF('SRV_Heat&amp;Cool'!T13=0,"",'SRV_Heat&amp;Cool'!T13))</f>
        <v/>
      </c>
      <c r="U97" s="234">
        <f>IF($A97="*","",IF('SRV_Heat&amp;Cool'!U13=0,"",'SRV_Heat&amp;Cool'!U13))</f>
        <v>20</v>
      </c>
      <c r="V97" s="234" t="str">
        <f>IF($A97="*","",IF('SRV_Heat&amp;Cool'!V13=0,"",'SRV_Heat&amp;Cool'!V13))</f>
        <v/>
      </c>
      <c r="W97" s="100"/>
      <c r="X97" s="100"/>
      <c r="Y97" s="100"/>
      <c r="Z97" s="100"/>
      <c r="AA97" s="100"/>
      <c r="AB97" s="100">
        <f>IF($A97="*","",IF('SRV_Heat&amp;Cool'!AB13=0,"",'SRV_Heat&amp;Cool'!AB13))</f>
        <v>197.27272727272728</v>
      </c>
      <c r="AC97" s="100">
        <f>IF($A97="*","",IF('SRV_Heat&amp;Cool'!AC13=0,"",'SRV_Heat&amp;Cool'!AC13))</f>
        <v>197.27272727272728</v>
      </c>
      <c r="AD97" s="100">
        <f>IF($A97="*","",IF('SRV_Heat&amp;Cool'!AD13=0,"",'SRV_Heat&amp;Cool'!AD13))</f>
        <v>203.63636363636363</v>
      </c>
      <c r="AE97" s="100">
        <f>IF($A97="*","",IF('SRV_Heat&amp;Cool'!AE13=0,"",'SRV_Heat&amp;Cool'!AE13))</f>
        <v>203.63636363636363</v>
      </c>
      <c r="AF97" s="100">
        <f>IF($A97="*","",IF('SRV_Heat&amp;Cool'!AF13=0,"",'SRV_Heat&amp;Cool'!AF13))</f>
        <v>203.63636363636363</v>
      </c>
      <c r="AG97" s="46">
        <f>IF($A97="*","",IF('SRV_Heat&amp;Cool'!AG13=0,"",'SRV_Heat&amp;Cool'!AG13))</f>
        <v>5.7272727272727274E-2</v>
      </c>
      <c r="AH97" s="315" t="str">
        <f>IF($A97="*","",IF('SRV_Heat&amp;Cool'!AH13=0,"",'SRV_Heat&amp;Cool'!AH13))</f>
        <v/>
      </c>
      <c r="AI97" s="102" t="str">
        <f>IF($A97="*","",IF('SRV_Heat&amp;Cool'!AI13=0,"",'SRV_Heat&amp;Cool'!AI13))</f>
        <v/>
      </c>
      <c r="AJ97" s="102" t="str">
        <f>IF($A97="*","",IF('SRV_Heat&amp;Cool'!AJ13=0,"",'SRV_Heat&amp;Cool'!AJ13))</f>
        <v/>
      </c>
      <c r="AK97" s="82">
        <f t="shared" si="45"/>
        <v>31.536000000000001</v>
      </c>
      <c r="AL97" s="46"/>
      <c r="AM97" s="97">
        <f t="shared" si="46"/>
        <v>2019</v>
      </c>
      <c r="AN97" s="228"/>
      <c r="AO97" s="228"/>
      <c r="AP97" s="189"/>
      <c r="AQ97" s="48" t="str">
        <f t="shared" si="40"/>
        <v>PRE</v>
      </c>
      <c r="AR97" s="48" t="str">
        <f>IF($AS97="","",_xlfn.TEXTJOIN(",",TRUE,IF(LEFT(Regions!$C$3,1)&lt;&gt;"*",Regions!$C$3,""),IF(LEFT(Regions!$D$3,1)&lt;&gt;"*",Regions!$D$3,"")))</f>
        <v>IE,National</v>
      </c>
      <c r="AS97" s="48" t="str">
        <f t="shared" si="41"/>
        <v>S-SH-PU_BIO_N1</v>
      </c>
      <c r="AT97" s="48" t="str">
        <f t="shared" si="41"/>
        <v>Biomass boiler_SH - Public Services</v>
      </c>
      <c r="AU97" s="48" t="str">
        <f t="shared" si="42"/>
        <v>PJ</v>
      </c>
      <c r="AV97" s="48" t="str">
        <f t="shared" si="43"/>
        <v>GW</v>
      </c>
      <c r="AY97" s="48" t="str">
        <f t="shared" si="44"/>
        <v>YES</v>
      </c>
    </row>
    <row r="98" spans="1:51" s="48" customFormat="1">
      <c r="A98" s="51" t="str">
        <f>IF('SRV_Heat&amp;Cool'!AN14="","*","S-SH-"&amp;'SRV_Heat&amp;Cool'!$B$83&amp;"_"&amp;'SRV_Heat&amp;Cool'!$A14)</f>
        <v>S-SH-PU_BIO_N2</v>
      </c>
      <c r="B98" s="51" t="str">
        <f>IF(A98="*","",'SRV_Heat&amp;Cool'!B14&amp;" - "&amp;$A$83)</f>
        <v>Biomass boiler_SH-WH - Public Services</v>
      </c>
      <c r="C98" s="233" t="str">
        <f>IF($A98="*","",'SRV_Heat&amp;Cool'!C14)</f>
        <v>SRVBIO</v>
      </c>
      <c r="D98" s="233"/>
      <c r="E98" s="51" t="str">
        <f>IF($A98="*","",CONCATENATE(Legend!$C$4,Legend!$C$30,"-",$B$83,", ",Legend!$C$4,Legend!$C$31,"-",$B$83))</f>
        <v>SRVSH-PU, SRVWH-PU</v>
      </c>
      <c r="F98" s="288">
        <f>IF($A98="*","",IF('SRV_Heat&amp;Cool'!F14=0,"",'SRV_Heat&amp;Cool'!F14))</f>
        <v>1</v>
      </c>
      <c r="G98" s="288">
        <f>IF($A98="*","",IF('SRV_Heat&amp;Cool'!G14=0,"",'SRV_Heat&amp;Cool'!G14))</f>
        <v>1.0235294117647058</v>
      </c>
      <c r="H98" s="288">
        <f>IF($A98="*","",IF('SRV_Heat&amp;Cool'!H14=0,"",'SRV_Heat&amp;Cool'!H14))</f>
        <v>1.0705882352941176</v>
      </c>
      <c r="I98" s="288">
        <f>IF($A98="*","",IF('SRV_Heat&amp;Cool'!I14=0,"",'SRV_Heat&amp;Cool'!I14))</f>
        <v>1.1176470588235294</v>
      </c>
      <c r="J98" s="288">
        <f>IF($A98="*","",IF('SRV_Heat&amp;Cool'!J14=0,"",'SRV_Heat&amp;Cool'!J14))</f>
        <v>1.1176470588235294</v>
      </c>
      <c r="K98" s="288" t="str">
        <f>IF($A98="*","",IF('SRV_Heat&amp;Cool'!K14=0,"",'SRV_Heat&amp;Cool'!K14))</f>
        <v/>
      </c>
      <c r="L98" s="288" t="str">
        <f>IF($A98="*","",IF('SRV_Heat&amp;Cool'!L14=0,"",'SRV_Heat&amp;Cool'!L14))</f>
        <v/>
      </c>
      <c r="M98" s="288" t="str">
        <f>IF($A98="*","",IF('SRV_Heat&amp;Cool'!M14=0,"",'SRV_Heat&amp;Cool'!M14))</f>
        <v/>
      </c>
      <c r="N98" s="288" t="str">
        <f>IF($A98="*","",IF('SRV_Heat&amp;Cool'!N14=0,"",'SRV_Heat&amp;Cool'!N14))</f>
        <v/>
      </c>
      <c r="O98" s="288" t="str">
        <f>IF($A98="*","",IF('SRV_Heat&amp;Cool'!O14=0,"",'SRV_Heat&amp;Cool'!O14))</f>
        <v/>
      </c>
      <c r="P98" s="288">
        <f>IF($A98="*","",IF('SRV_Heat&amp;Cool'!P14=0,"",'SRV_Heat&amp;Cool'!P14))</f>
        <v>0.7</v>
      </c>
      <c r="Q98" s="288">
        <f>IF($A98="*","",IF('SRV_Heat&amp;Cool'!Q14=0,"",'SRV_Heat&amp;Cool'!Q14))</f>
        <v>0.71647058823529397</v>
      </c>
      <c r="R98" s="288">
        <f>IF($A98="*","",IF('SRV_Heat&amp;Cool'!R14=0,"",'SRV_Heat&amp;Cool'!R14))</f>
        <v>0.74941176470588233</v>
      </c>
      <c r="S98" s="288">
        <f>IF($A98="*","",IF('SRV_Heat&amp;Cool'!S14=0,"",'SRV_Heat&amp;Cool'!S14))</f>
        <v>0.78235294117647058</v>
      </c>
      <c r="T98" s="288">
        <f>IF($A98="*","",IF('SRV_Heat&amp;Cool'!T14=0,"",'SRV_Heat&amp;Cool'!T14))</f>
        <v>0.78235294117647058</v>
      </c>
      <c r="U98" s="229">
        <f>IF($A98="*","",IF('SRV_Heat&amp;Cool'!U14=0,"",'SRV_Heat&amp;Cool'!U14))</f>
        <v>20</v>
      </c>
      <c r="V98" s="229" t="str">
        <f>IF($A98="*","",IF('SRV_Heat&amp;Cool'!V14=0,"",'SRV_Heat&amp;Cool'!V14))</f>
        <v/>
      </c>
      <c r="W98" s="85"/>
      <c r="X98" s="85"/>
      <c r="Y98" s="85"/>
      <c r="Z98" s="85"/>
      <c r="AA98" s="85"/>
      <c r="AB98" s="85">
        <f>IF($A98="*","",IF('SRV_Heat&amp;Cool'!AB14=0,"",'SRV_Heat&amp;Cool'!AB14))</f>
        <v>217.00000000000003</v>
      </c>
      <c r="AC98" s="85">
        <f>IF($A98="*","",IF('SRV_Heat&amp;Cool'!AC14=0,"",'SRV_Heat&amp;Cool'!AC14))</f>
        <v>217.00000000000003</v>
      </c>
      <c r="AD98" s="85">
        <f>IF($A98="*","",IF('SRV_Heat&amp;Cool'!AD14=0,"",'SRV_Heat&amp;Cool'!AD14))</f>
        <v>224</v>
      </c>
      <c r="AE98" s="85">
        <f>IF($A98="*","",IF('SRV_Heat&amp;Cool'!AE14=0,"",'SRV_Heat&amp;Cool'!AE14))</f>
        <v>224</v>
      </c>
      <c r="AF98" s="85">
        <f>IF($A98="*","",IF('SRV_Heat&amp;Cool'!AF14=0,"",'SRV_Heat&amp;Cool'!AF14))</f>
        <v>224</v>
      </c>
      <c r="AG98" s="227">
        <f>IF($A98="*","",IF('SRV_Heat&amp;Cool'!AG14=0,"",'SRV_Heat&amp;Cool'!AG14))</f>
        <v>5.7272727272727274E-2</v>
      </c>
      <c r="AH98" s="320" t="str">
        <f>IF($A98="*","",IF('SRV_Heat&amp;Cool'!AH14=0,"",'SRV_Heat&amp;Cool'!AH14))</f>
        <v/>
      </c>
      <c r="AI98" s="103" t="str">
        <f>IF($A98="*","",IF('SRV_Heat&amp;Cool'!AI14=0,"",'SRV_Heat&amp;Cool'!AI14))</f>
        <v/>
      </c>
      <c r="AJ98" s="103" t="str">
        <f>IF($A98="*","",IF('SRV_Heat&amp;Cool'!AJ14=0,"",'SRV_Heat&amp;Cool'!AJ14))</f>
        <v/>
      </c>
      <c r="AK98" s="231">
        <f t="shared" si="45"/>
        <v>31.536000000000001</v>
      </c>
      <c r="AL98" s="227"/>
      <c r="AM98" s="225">
        <f t="shared" si="46"/>
        <v>2019</v>
      </c>
      <c r="AN98" s="228"/>
      <c r="AO98" s="228"/>
      <c r="AP98" s="189"/>
      <c r="AQ98" s="51" t="str">
        <f t="shared" si="40"/>
        <v>PRE</v>
      </c>
      <c r="AR98" s="51" t="str">
        <f>IF($AS98="","",_xlfn.TEXTJOIN(",",TRUE,IF(LEFT(Regions!$C$3,1)&lt;&gt;"*",Regions!$C$3,""),IF(LEFT(Regions!$D$3,1)&lt;&gt;"*",Regions!$D$3,"")))</f>
        <v>IE,National</v>
      </c>
      <c r="AS98" s="51" t="str">
        <f t="shared" si="41"/>
        <v>S-SH-PU_BIO_N2</v>
      </c>
      <c r="AT98" s="51" t="str">
        <f t="shared" si="41"/>
        <v>Biomass boiler_SH-WH - Public Services</v>
      </c>
      <c r="AU98" s="51" t="str">
        <f t="shared" si="42"/>
        <v>PJ</v>
      </c>
      <c r="AV98" s="51" t="str">
        <f t="shared" si="43"/>
        <v>GW</v>
      </c>
      <c r="AW98" s="51"/>
      <c r="AX98" s="51"/>
      <c r="AY98" s="51" t="str">
        <f t="shared" si="44"/>
        <v>YES</v>
      </c>
    </row>
    <row r="99" spans="1:51" s="48" customFormat="1">
      <c r="A99" s="64" t="s">
        <v>101</v>
      </c>
      <c r="B99" s="64"/>
      <c r="C99" s="37"/>
      <c r="D99" s="37"/>
      <c r="E99" s="64"/>
      <c r="F99" s="289"/>
      <c r="G99" s="289"/>
      <c r="H99" s="289"/>
      <c r="I99" s="289"/>
      <c r="J99" s="289"/>
      <c r="K99" s="289"/>
      <c r="L99" s="289"/>
      <c r="M99" s="289"/>
      <c r="N99" s="289"/>
      <c r="O99" s="289"/>
      <c r="P99" s="289"/>
      <c r="Q99" s="289"/>
      <c r="R99" s="289"/>
      <c r="S99" s="289"/>
      <c r="T99" s="289"/>
      <c r="U99" s="237"/>
      <c r="V99" s="237"/>
      <c r="W99" s="240"/>
      <c r="X99" s="240"/>
      <c r="Y99" s="240"/>
      <c r="Z99" s="240"/>
      <c r="AA99" s="240"/>
      <c r="AB99" s="240"/>
      <c r="AC99" s="240"/>
      <c r="AD99" s="240"/>
      <c r="AE99" s="240"/>
      <c r="AF99" s="240"/>
      <c r="AG99" s="226"/>
      <c r="AH99" s="321"/>
      <c r="AI99" s="232" t="str">
        <f>IF($A99="*","",IF('SRV_Heat&amp;Cool'!AI15=0,"",'SRV_Heat&amp;Cool'!AI15))</f>
        <v/>
      </c>
      <c r="AJ99" s="232" t="str">
        <f>IF($A99="*","",IF('SRV_Heat&amp;Cool'!AJ15=0,"",'SRV_Heat&amp;Cool'!AJ15))</f>
        <v/>
      </c>
      <c r="AK99" s="235"/>
      <c r="AL99" s="226"/>
      <c r="AM99" s="237"/>
      <c r="AN99" s="228"/>
      <c r="AO99" s="228"/>
      <c r="AP99" s="189"/>
      <c r="AQ99" s="64" t="str">
        <f t="shared" si="40"/>
        <v>*Heaters</v>
      </c>
      <c r="AR99" s="64" t="str">
        <f>IF($AS99="","",_xlfn.TEXTJOIN(",",TRUE,IF(LEFT(Regions!$C$3,1)&lt;&gt;"*",Regions!$C$3,""),IF(LEFT(Regions!$D$3,1)&lt;&gt;"*",Regions!$D$3,"")))</f>
        <v/>
      </c>
      <c r="AS99" s="64" t="str">
        <f t="shared" si="41"/>
        <v/>
      </c>
      <c r="AT99" s="64" t="str">
        <f t="shared" si="41"/>
        <v/>
      </c>
      <c r="AU99" s="64" t="str">
        <f t="shared" si="42"/>
        <v/>
      </c>
      <c r="AV99" s="64" t="str">
        <f t="shared" si="43"/>
        <v/>
      </c>
      <c r="AW99" s="64"/>
      <c r="AX99" s="64"/>
      <c r="AY99" s="64" t="str">
        <f t="shared" si="44"/>
        <v/>
      </c>
    </row>
    <row r="100" spans="1:51" s="48" customFormat="1">
      <c r="A100" s="51" t="str">
        <f>IF('SRV_Heat&amp;Cool'!AN16="","*","S-SH-"&amp;'SRV_Heat&amp;Cool'!$B$83&amp;"_"&amp;'SRV_Heat&amp;Cool'!$A16)</f>
        <v>S-SH-PU_ELC_N1</v>
      </c>
      <c r="B100" s="51" t="str">
        <f>IF(A100="*","",'SRV_Heat&amp;Cool'!B16&amp;" - "&amp;$A$83)</f>
        <v>Electric boiler_SH - Public Services</v>
      </c>
      <c r="C100" s="51" t="str">
        <f>IF($A100="*","",'SRV_Heat&amp;Cool'!C16)</f>
        <v>SRVELC</v>
      </c>
      <c r="D100" s="51"/>
      <c r="E100" s="51" t="str">
        <f>IF($A100="*","",CONCATENATE(Legend!$C$4,Legend!$C$30,"-",$B$83))</f>
        <v>SRVSH-PU</v>
      </c>
      <c r="F100" s="288">
        <f>IF($A100="*","",IF('SRV_Heat&amp;Cool'!F16=0,"",'SRV_Heat&amp;Cool'!F16))</f>
        <v>1</v>
      </c>
      <c r="G100" s="288">
        <f>IF($A100="*","",IF('SRV_Heat&amp;Cool'!G16=0,"",'SRV_Heat&amp;Cool'!G16))</f>
        <v>1</v>
      </c>
      <c r="H100" s="288">
        <f>IF($A100="*","",IF('SRV_Heat&amp;Cool'!H16=0,"",'SRV_Heat&amp;Cool'!H16))</f>
        <v>1</v>
      </c>
      <c r="I100" s="288">
        <f>IF($A100="*","",IF('SRV_Heat&amp;Cool'!I16=0,"",'SRV_Heat&amp;Cool'!I16))</f>
        <v>1</v>
      </c>
      <c r="J100" s="288">
        <f>IF($A100="*","",IF('SRV_Heat&amp;Cool'!J16=0,"",'SRV_Heat&amp;Cool'!J16))</f>
        <v>1</v>
      </c>
      <c r="K100" s="288" t="str">
        <f>IF($A100="*","",IF('SRV_Heat&amp;Cool'!K16=0,"",'SRV_Heat&amp;Cool'!K16))</f>
        <v/>
      </c>
      <c r="L100" s="288" t="str">
        <f>IF($A100="*","",IF('SRV_Heat&amp;Cool'!L16=0,"",'SRV_Heat&amp;Cool'!L16))</f>
        <v/>
      </c>
      <c r="M100" s="288" t="str">
        <f>IF($A100="*","",IF('SRV_Heat&amp;Cool'!M16=0,"",'SRV_Heat&amp;Cool'!M16))</f>
        <v/>
      </c>
      <c r="N100" s="288" t="str">
        <f>IF($A100="*","",IF('SRV_Heat&amp;Cool'!N16=0,"",'SRV_Heat&amp;Cool'!N16))</f>
        <v/>
      </c>
      <c r="O100" s="288" t="str">
        <f>IF($A100="*","",IF('SRV_Heat&amp;Cool'!O16=0,"",'SRV_Heat&amp;Cool'!O16))</f>
        <v/>
      </c>
      <c r="P100" s="288" t="str">
        <f>IF($A100="*","",IF('SRV_Heat&amp;Cool'!P16=0,"",'SRV_Heat&amp;Cool'!P16))</f>
        <v/>
      </c>
      <c r="Q100" s="288" t="str">
        <f>IF($A100="*","",IF('SRV_Heat&amp;Cool'!Q16=0,"",'SRV_Heat&amp;Cool'!Q16))</f>
        <v/>
      </c>
      <c r="R100" s="288" t="str">
        <f>IF($A100="*","",IF('SRV_Heat&amp;Cool'!R16=0,"",'SRV_Heat&amp;Cool'!R16))</f>
        <v/>
      </c>
      <c r="S100" s="288" t="str">
        <f>IF($A100="*","",IF('SRV_Heat&amp;Cool'!S16=0,"",'SRV_Heat&amp;Cool'!S16))</f>
        <v/>
      </c>
      <c r="T100" s="288" t="str">
        <f>IF($A100="*","",IF('SRV_Heat&amp;Cool'!T16=0,"",'SRV_Heat&amp;Cool'!T16))</f>
        <v/>
      </c>
      <c r="U100" s="229">
        <f>IF($A100="*","",IF('SRV_Heat&amp;Cool'!U16=0,"",'SRV_Heat&amp;Cool'!U16))</f>
        <v>30</v>
      </c>
      <c r="V100" s="229" t="str">
        <f>IF($A100="*","",IF('SRV_Heat&amp;Cool'!V16=0,"",'SRV_Heat&amp;Cool'!V16))</f>
        <v/>
      </c>
      <c r="W100" s="85"/>
      <c r="X100" s="85"/>
      <c r="Y100" s="85"/>
      <c r="Z100" s="85"/>
      <c r="AA100" s="85"/>
      <c r="AB100" s="85">
        <f>IF($A100="*","",IF('SRV_Heat&amp;Cool'!AB16=0,"",'SRV_Heat&amp;Cool'!AB16))</f>
        <v>665</v>
      </c>
      <c r="AC100" s="85">
        <f>IF($A100="*","",IF('SRV_Heat&amp;Cool'!AC16=0,"",'SRV_Heat&amp;Cool'!AC16))</f>
        <v>665</v>
      </c>
      <c r="AD100" s="85">
        <f>IF($A100="*","",IF('SRV_Heat&amp;Cool'!AD16=0,"",'SRV_Heat&amp;Cool'!AD16))</f>
        <v>665</v>
      </c>
      <c r="AE100" s="85">
        <f>IF($A100="*","",IF('SRV_Heat&amp;Cool'!AE16=0,"",'SRV_Heat&amp;Cool'!AE16))</f>
        <v>665</v>
      </c>
      <c r="AF100" s="85">
        <f>IF($A100="*","",IF('SRV_Heat&amp;Cool'!AF16=0,"",'SRV_Heat&amp;Cool'!AF16))</f>
        <v>665</v>
      </c>
      <c r="AG100" s="52">
        <f>IF($A100="*","",IF('SRV_Heat&amp;Cool'!AG16=0,"",'SRV_Heat&amp;Cool'!AG16))</f>
        <v>10</v>
      </c>
      <c r="AH100" s="316" t="str">
        <f>IF($A100="*","",IF('SRV_Heat&amp;Cool'!AH16=0,"",'SRV_Heat&amp;Cool'!AH16))</f>
        <v/>
      </c>
      <c r="AI100" s="53" t="str">
        <f>IF($A100="*","",IF('SRV_Heat&amp;Cool'!AI16=0,"",'SRV_Heat&amp;Cool'!AI16))</f>
        <v/>
      </c>
      <c r="AJ100" s="53" t="str">
        <f>IF($A100="*","",IF('SRV_Heat&amp;Cool'!AJ16=0,"",'SRV_Heat&amp;Cool'!AJ16))</f>
        <v/>
      </c>
      <c r="AK100" s="83">
        <f>IF($A100="*","",31.536)</f>
        <v>31.536000000000001</v>
      </c>
      <c r="AL100" s="52"/>
      <c r="AM100" s="98">
        <f t="shared" si="46"/>
        <v>2019</v>
      </c>
      <c r="AN100" s="228"/>
      <c r="AO100" s="228"/>
      <c r="AP100" s="189"/>
      <c r="AQ100" s="51" t="str">
        <f t="shared" si="40"/>
        <v>PRE</v>
      </c>
      <c r="AR100" s="51" t="str">
        <f>IF($AS100="","",_xlfn.TEXTJOIN(",",TRUE,IF(LEFT(Regions!$C$3,1)&lt;&gt;"*",Regions!$C$3,""),IF(LEFT(Regions!$D$3,1)&lt;&gt;"*",Regions!$D$3,"")))</f>
        <v>IE,National</v>
      </c>
      <c r="AS100" s="51" t="str">
        <f t="shared" si="41"/>
        <v>S-SH-PU_ELC_N1</v>
      </c>
      <c r="AT100" s="51" t="str">
        <f t="shared" si="41"/>
        <v>Electric boiler_SH - Public Services</v>
      </c>
      <c r="AU100" s="51" t="str">
        <f t="shared" si="42"/>
        <v>PJ</v>
      </c>
      <c r="AV100" s="51" t="str">
        <f t="shared" si="43"/>
        <v>GW</v>
      </c>
      <c r="AW100" s="51"/>
      <c r="AX100" s="51"/>
      <c r="AY100" s="51" t="str">
        <f t="shared" si="44"/>
        <v>YES</v>
      </c>
    </row>
    <row r="101" spans="1:51" s="48" customFormat="1">
      <c r="A101" s="64" t="s">
        <v>102</v>
      </c>
      <c r="B101" s="64"/>
      <c r="C101" s="64"/>
      <c r="D101" s="64"/>
      <c r="E101" s="64"/>
      <c r="F101" s="289"/>
      <c r="G101" s="289"/>
      <c r="H101" s="289"/>
      <c r="I101" s="289"/>
      <c r="J101" s="289"/>
      <c r="K101" s="289"/>
      <c r="L101" s="289"/>
      <c r="M101" s="289"/>
      <c r="N101" s="289"/>
      <c r="O101" s="289"/>
      <c r="P101" s="289"/>
      <c r="Q101" s="289"/>
      <c r="R101" s="289"/>
      <c r="S101" s="289"/>
      <c r="T101" s="289"/>
      <c r="U101" s="237"/>
      <c r="V101" s="237"/>
      <c r="W101" s="240"/>
      <c r="X101" s="240"/>
      <c r="Y101" s="240"/>
      <c r="Z101" s="240"/>
      <c r="AA101" s="240"/>
      <c r="AB101" s="240"/>
      <c r="AC101" s="240"/>
      <c r="AD101" s="240"/>
      <c r="AE101" s="240"/>
      <c r="AF101" s="240"/>
      <c r="AG101" s="63"/>
      <c r="AH101" s="322"/>
      <c r="AI101" s="236" t="str">
        <f>IF($A101="*","",IF('SRV_Heat&amp;Cool'!AI17=0,"",'SRV_Heat&amp;Cool'!AI17))</f>
        <v/>
      </c>
      <c r="AJ101" s="236" t="str">
        <f>IF($A101="*","",IF('SRV_Heat&amp;Cool'!AJ17=0,"",'SRV_Heat&amp;Cool'!AJ17))</f>
        <v/>
      </c>
      <c r="AK101" s="84"/>
      <c r="AL101" s="63"/>
      <c r="AM101" s="99"/>
      <c r="AN101" s="228"/>
      <c r="AO101" s="228"/>
      <c r="AP101" s="189"/>
      <c r="AQ101" s="64" t="str">
        <f t="shared" si="40"/>
        <v>*Heat Pumps</v>
      </c>
      <c r="AR101" s="64" t="str">
        <f>IF($AS101="","",_xlfn.TEXTJOIN(",",TRUE,IF(LEFT(Regions!$C$3,1)&lt;&gt;"*",Regions!$C$3,""),IF(LEFT(Regions!$D$3,1)&lt;&gt;"*",Regions!$D$3,"")))</f>
        <v/>
      </c>
      <c r="AS101" s="64" t="str">
        <f t="shared" si="41"/>
        <v/>
      </c>
      <c r="AT101" s="64" t="str">
        <f t="shared" si="41"/>
        <v/>
      </c>
      <c r="AU101" s="64" t="str">
        <f t="shared" si="42"/>
        <v/>
      </c>
      <c r="AV101" s="64" t="str">
        <f t="shared" si="43"/>
        <v/>
      </c>
      <c r="AW101" s="64"/>
      <c r="AX101" s="64"/>
      <c r="AY101" s="64" t="str">
        <f t="shared" si="44"/>
        <v/>
      </c>
    </row>
    <row r="102" spans="1:51" s="48" customFormat="1">
      <c r="A102" s="48" t="str">
        <f>IF('SRV_Heat&amp;Cool'!AN18="","*","S-SH-"&amp;'SRV_Heat&amp;Cool'!$B$83&amp;"_"&amp;'SRV_Heat&amp;Cool'!$A18)</f>
        <v>S-SH-PU_ELC_N2</v>
      </c>
      <c r="B102" s="48" t="str">
        <f>IF(A102="*","",'SRV_Heat&amp;Cool'!B18&amp;" - "&amp;$A$83)</f>
        <v>Heat Pump Air-to-Air_SH - Public Services</v>
      </c>
      <c r="C102" s="48" t="str">
        <f>IF($A102="*","",'SRV_Heat&amp;Cool'!C18)</f>
        <v>SRVELC</v>
      </c>
      <c r="D102" s="48" t="str">
        <f>IF($A102="*","",'SRV_Heat&amp;Cool'!D18)</f>
        <v>SRVAHT</v>
      </c>
      <c r="E102" s="48" t="str">
        <f>IF($A102="*","",CONCATENATE(Legend!$C$4,Legend!$C$30,"-",$B$83))</f>
        <v>SRVSH-PU</v>
      </c>
      <c r="F102" s="290">
        <f>IF($A102="*","",IF('SRV_Heat&amp;Cool'!F18=0,"",'SRV_Heat&amp;Cool'!F18))</f>
        <v>1</v>
      </c>
      <c r="G102" s="290">
        <f>IF($A102="*","",IF('SRV_Heat&amp;Cool'!G18=0,"",'SRV_Heat&amp;Cool'!G18))</f>
        <v>1.0666666666666667</v>
      </c>
      <c r="H102" s="290">
        <f>IF($A102="*","",IF('SRV_Heat&amp;Cool'!H18=0,"",'SRV_Heat&amp;Cool'!H18))</f>
        <v>1.2333333333333334</v>
      </c>
      <c r="I102" s="290">
        <f>IF($A102="*","",IF('SRV_Heat&amp;Cool'!I18=0,"",'SRV_Heat&amp;Cool'!I18))</f>
        <v>1.3333333333333333</v>
      </c>
      <c r="J102" s="290">
        <f>IF($A102="*","",IF('SRV_Heat&amp;Cool'!J18=0,"",'SRV_Heat&amp;Cool'!J18))</f>
        <v>1.3333333333333333</v>
      </c>
      <c r="K102" s="290" t="str">
        <f>IF($A102="*","",IF('SRV_Heat&amp;Cool'!K18=0,"",'SRV_Heat&amp;Cool'!K18))</f>
        <v/>
      </c>
      <c r="L102" s="290" t="str">
        <f>IF($A102="*","",IF('SRV_Heat&amp;Cool'!L18=0,"",'SRV_Heat&amp;Cool'!L18))</f>
        <v/>
      </c>
      <c r="M102" s="290" t="str">
        <f>IF($A102="*","",IF('SRV_Heat&amp;Cool'!M18=0,"",'SRV_Heat&amp;Cool'!M18))</f>
        <v/>
      </c>
      <c r="N102" s="290" t="str">
        <f>IF($A102="*","",IF('SRV_Heat&amp;Cool'!N18=0,"",'SRV_Heat&amp;Cool'!N18))</f>
        <v/>
      </c>
      <c r="O102" s="290" t="str">
        <f>IF($A102="*","",IF('SRV_Heat&amp;Cool'!O18=0,"",'SRV_Heat&amp;Cool'!O18))</f>
        <v/>
      </c>
      <c r="P102" s="290" t="str">
        <f>IF($A102="*","",IF('SRV_Heat&amp;Cool'!P18=0,"",'SRV_Heat&amp;Cool'!P18))</f>
        <v/>
      </c>
      <c r="Q102" s="290" t="str">
        <f>IF($A102="*","",IF('SRV_Heat&amp;Cool'!Q18=0,"",'SRV_Heat&amp;Cool'!Q18))</f>
        <v/>
      </c>
      <c r="R102" s="290" t="str">
        <f>IF($A102="*","",IF('SRV_Heat&amp;Cool'!R18=0,"",'SRV_Heat&amp;Cool'!R18))</f>
        <v/>
      </c>
      <c r="S102" s="290" t="str">
        <f>IF($A102="*","",IF('SRV_Heat&amp;Cool'!S18=0,"",'SRV_Heat&amp;Cool'!S18))</f>
        <v/>
      </c>
      <c r="T102" s="290" t="str">
        <f>IF($A102="*","",IF('SRV_Heat&amp;Cool'!T18=0,"",'SRV_Heat&amp;Cool'!T18))</f>
        <v/>
      </c>
      <c r="U102" s="97">
        <f>IF($A102="*","",IF('SRV_Heat&amp;Cool'!U18=0,"",'SRV_Heat&amp;Cool'!U18))</f>
        <v>20</v>
      </c>
      <c r="V102" s="97" t="str">
        <f>IF($A102="*","",IF('SRV_Heat&amp;Cool'!V18=0,"",'SRV_Heat&amp;Cool'!V18))</f>
        <v/>
      </c>
      <c r="W102" s="100"/>
      <c r="X102" s="100"/>
      <c r="Y102" s="100"/>
      <c r="Z102" s="100"/>
      <c r="AA102" s="100"/>
      <c r="AB102" s="100">
        <f>IF($A102="*","",IF('SRV_Heat&amp;Cool'!AB18=0,"",'SRV_Heat&amp;Cool'!AB18))</f>
        <v>426.06279434850865</v>
      </c>
      <c r="AC102" s="100">
        <f>IF($A102="*","",IF('SRV_Heat&amp;Cool'!AC18=0,"",'SRV_Heat&amp;Cool'!AC18))</f>
        <v>404.75965463108315</v>
      </c>
      <c r="AD102" s="100">
        <f>IF($A102="*","",IF('SRV_Heat&amp;Cool'!AD18=0,"",'SRV_Heat&amp;Cool'!AD18))</f>
        <v>366.41400313971735</v>
      </c>
      <c r="AE102" s="100">
        <f>IF($A102="*","",IF('SRV_Heat&amp;Cool'!AE18=0,"",'SRV_Heat&amp;Cool'!AE18))</f>
        <v>349.37149136577699</v>
      </c>
      <c r="AF102" s="100">
        <f>IF($A102="*","",IF('SRV_Heat&amp;Cool'!AF18=0,"",'SRV_Heat&amp;Cool'!AF18))</f>
        <v>349.37149136577699</v>
      </c>
      <c r="AG102" s="46">
        <f>IF($A102="*","",IF('SRV_Heat&amp;Cool'!AG18=0,"",'SRV_Heat&amp;Cool'!AG18))</f>
        <v>10.204081632653061</v>
      </c>
      <c r="AH102" s="315" t="str">
        <f>IF($A102="*","",IF('SRV_Heat&amp;Cool'!AH18=0,"",'SRV_Heat&amp;Cool'!AH18))</f>
        <v/>
      </c>
      <c r="AI102" s="102" t="str">
        <f>IF($A102="*","",IF('SRV_Heat&amp;Cool'!AI18=0,"",'SRV_Heat&amp;Cool'!AI18))</f>
        <v/>
      </c>
      <c r="AJ102" s="102" t="str">
        <f>IF($A102="*","",IF('SRV_Heat&amp;Cool'!AJ18=0,"",'SRV_Heat&amp;Cool'!AJ18))</f>
        <v/>
      </c>
      <c r="AK102" s="82">
        <f t="shared" ref="AK102:AK111" si="47">IF($A102="*","",31.536)</f>
        <v>31.536000000000001</v>
      </c>
      <c r="AL102" s="46"/>
      <c r="AM102" s="97">
        <f t="shared" si="46"/>
        <v>2019</v>
      </c>
      <c r="AN102" s="228"/>
      <c r="AO102" s="228"/>
      <c r="AP102" s="189"/>
      <c r="AQ102" s="48" t="str">
        <f t="shared" si="40"/>
        <v>PRE</v>
      </c>
      <c r="AR102" s="48" t="str">
        <f>IF($AS102="","",_xlfn.TEXTJOIN(",",TRUE,IF(LEFT(Regions!$C$3,1)&lt;&gt;"*",Regions!$C$3,""),IF(LEFT(Regions!$D$3,1)&lt;&gt;"*",Regions!$D$3,"")))</f>
        <v>IE,National</v>
      </c>
      <c r="AS102" s="48" t="str">
        <f t="shared" si="41"/>
        <v>S-SH-PU_ELC_N2</v>
      </c>
      <c r="AT102" s="48" t="str">
        <f t="shared" si="41"/>
        <v>Heat Pump Air-to-Air_SH - Public Services</v>
      </c>
      <c r="AU102" s="48" t="str">
        <f t="shared" si="42"/>
        <v>PJ</v>
      </c>
      <c r="AV102" s="48" t="str">
        <f t="shared" si="43"/>
        <v>GW</v>
      </c>
      <c r="AY102" s="48" t="str">
        <f t="shared" si="44"/>
        <v>YES</v>
      </c>
    </row>
    <row r="103" spans="1:51" s="48" customFormat="1">
      <c r="A103" s="48" t="str">
        <f>IF('SRV_Heat&amp;Cool'!AN19="","*","S-SH-"&amp;'SRV_Heat&amp;Cool'!$B$83&amp;"_"&amp;'SRV_Heat&amp;Cool'!$A19)</f>
        <v>S-SH-PU_ELC_N3</v>
      </c>
      <c r="B103" s="48" t="str">
        <f>IF(A103="*","",'SRV_Heat&amp;Cool'!B19&amp;" - "&amp;$A$83)</f>
        <v>Heat Pump Air-to-Air_SH-SC - Public Services</v>
      </c>
      <c r="C103" s="48" t="str">
        <f>IF($A103="*","",'SRV_Heat&amp;Cool'!C19)</f>
        <v>SRVELC</v>
      </c>
      <c r="D103" s="48" t="str">
        <f>IF($A103="*","",'SRV_Heat&amp;Cool'!D19)</f>
        <v>SRVAHT</v>
      </c>
      <c r="E103" s="48" t="str">
        <f>IF($A103="*","",CONCATENATE(Legend!$C$4,Legend!$C$30,"-",$B$83,", ",Legend!$C$4,Legend!$C$32,"-",$B$83))</f>
        <v>SRVSH-PU, SRVSC-PU</v>
      </c>
      <c r="F103" s="290">
        <f>IF($A103="*","",IF('SRV_Heat&amp;Cool'!F19=0,"",'SRV_Heat&amp;Cool'!F19))</f>
        <v>1</v>
      </c>
      <c r="G103" s="290">
        <f>IF($A103="*","",IF('SRV_Heat&amp;Cool'!G19=0,"",'SRV_Heat&amp;Cool'!G19))</f>
        <v>1.0666666666666667</v>
      </c>
      <c r="H103" s="290">
        <f>IF($A103="*","",IF('SRV_Heat&amp;Cool'!H19=0,"",'SRV_Heat&amp;Cool'!H19))</f>
        <v>1.2333333333333334</v>
      </c>
      <c r="I103" s="290">
        <f>IF($A103="*","",IF('SRV_Heat&amp;Cool'!I19=0,"",'SRV_Heat&amp;Cool'!I19))</f>
        <v>1.3333333333333333</v>
      </c>
      <c r="J103" s="290">
        <f>IF($A103="*","",IF('SRV_Heat&amp;Cool'!J19=0,"",'SRV_Heat&amp;Cool'!J19))</f>
        <v>1.3333333333333333</v>
      </c>
      <c r="K103" s="290">
        <f>IF($A103="*","",IF('SRV_Heat&amp;Cool'!K19=0,"",'SRV_Heat&amp;Cool'!K19))</f>
        <v>1</v>
      </c>
      <c r="L103" s="290">
        <f>IF($A103="*","",IF('SRV_Heat&amp;Cool'!L19=0,"",'SRV_Heat&amp;Cool'!L19))</f>
        <v>1</v>
      </c>
      <c r="M103" s="290">
        <f>IF($A103="*","",IF('SRV_Heat&amp;Cool'!M19=0,"",'SRV_Heat&amp;Cool'!M19))</f>
        <v>1</v>
      </c>
      <c r="N103" s="290">
        <f>IF($A103="*","",IF('SRV_Heat&amp;Cool'!N19=0,"",'SRV_Heat&amp;Cool'!N19))</f>
        <v>1</v>
      </c>
      <c r="O103" s="290">
        <f>IF($A103="*","",IF('SRV_Heat&amp;Cool'!O19=0,"",'SRV_Heat&amp;Cool'!O19))</f>
        <v>1</v>
      </c>
      <c r="P103" s="290" t="str">
        <f>IF($A103="*","",IF('SRV_Heat&amp;Cool'!P19=0,"",'SRV_Heat&amp;Cool'!P19))</f>
        <v/>
      </c>
      <c r="Q103" s="290" t="str">
        <f>IF($A103="*","",IF('SRV_Heat&amp;Cool'!Q19=0,"",'SRV_Heat&amp;Cool'!Q19))</f>
        <v/>
      </c>
      <c r="R103" s="290" t="str">
        <f>IF($A103="*","",IF('SRV_Heat&amp;Cool'!R19=0,"",'SRV_Heat&amp;Cool'!R19))</f>
        <v/>
      </c>
      <c r="S103" s="290" t="str">
        <f>IF($A103="*","",IF('SRV_Heat&amp;Cool'!S19=0,"",'SRV_Heat&amp;Cool'!S19))</f>
        <v/>
      </c>
      <c r="T103" s="290" t="str">
        <f>IF($A103="*","",IF('SRV_Heat&amp;Cool'!T19=0,"",'SRV_Heat&amp;Cool'!T19))</f>
        <v/>
      </c>
      <c r="U103" s="97">
        <f>IF($A103="*","",IF('SRV_Heat&amp;Cool'!U19=0,"",'SRV_Heat&amp;Cool'!U19))</f>
        <v>20</v>
      </c>
      <c r="V103" s="97" t="str">
        <f>IF($A103="*","",IF('SRV_Heat&amp;Cool'!V19=0,"",'SRV_Heat&amp;Cool'!V19))</f>
        <v/>
      </c>
      <c r="W103" s="100"/>
      <c r="X103" s="100"/>
      <c r="Y103" s="100"/>
      <c r="Z103" s="100"/>
      <c r="AA103" s="100"/>
      <c r="AB103" s="100">
        <f>IF($A103="*","",IF('SRV_Heat&amp;Cool'!AB19=0,"",'SRV_Heat&amp;Cool'!AB19))</f>
        <v>447.36593406593408</v>
      </c>
      <c r="AC103" s="100">
        <f>IF($A103="*","",IF('SRV_Heat&amp;Cool'!AC19=0,"",'SRV_Heat&amp;Cool'!AC19))</f>
        <v>424.99763736263731</v>
      </c>
      <c r="AD103" s="100">
        <f>IF($A103="*","",IF('SRV_Heat&amp;Cool'!AD19=0,"",'SRV_Heat&amp;Cool'!AD19))</f>
        <v>384.73470329670323</v>
      </c>
      <c r="AE103" s="100">
        <f>IF($A103="*","",IF('SRV_Heat&amp;Cool'!AE19=0,"",'SRV_Heat&amp;Cool'!AE19))</f>
        <v>366.84006593406588</v>
      </c>
      <c r="AF103" s="100">
        <f>IF($A103="*","",IF('SRV_Heat&amp;Cool'!AF19=0,"",'SRV_Heat&amp;Cool'!AF19))</f>
        <v>366.84006593406588</v>
      </c>
      <c r="AG103" s="46">
        <f>IF($A103="*","",IF('SRV_Heat&amp;Cool'!AG19=0,"",'SRV_Heat&amp;Cool'!AG19))</f>
        <v>10.204081632653061</v>
      </c>
      <c r="AH103" s="315" t="str">
        <f>IF($A103="*","",IF('SRV_Heat&amp;Cool'!AH19=0,"",'SRV_Heat&amp;Cool'!AH19))</f>
        <v/>
      </c>
      <c r="AI103" s="102" t="str">
        <f>IF($A103="*","",IF('SRV_Heat&amp;Cool'!AI19=0,"",'SRV_Heat&amp;Cool'!AI19))</f>
        <v/>
      </c>
      <c r="AJ103" s="102" t="str">
        <f>IF($A103="*","",IF('SRV_Heat&amp;Cool'!AJ19=0,"",'SRV_Heat&amp;Cool'!AJ19))</f>
        <v/>
      </c>
      <c r="AK103" s="82">
        <f t="shared" si="47"/>
        <v>31.536000000000001</v>
      </c>
      <c r="AL103" s="46"/>
      <c r="AM103" s="97">
        <f t="shared" si="46"/>
        <v>2019</v>
      </c>
      <c r="AN103" s="228"/>
      <c r="AO103" s="228"/>
      <c r="AP103" s="189"/>
      <c r="AQ103" s="48" t="str">
        <f t="shared" si="40"/>
        <v>PRE</v>
      </c>
      <c r="AR103" s="48" t="str">
        <f>IF($AS103="","",_xlfn.TEXTJOIN(",",TRUE,IF(LEFT(Regions!$C$3,1)&lt;&gt;"*",Regions!$C$3,""),IF(LEFT(Regions!$D$3,1)&lt;&gt;"*",Regions!$D$3,"")))</f>
        <v>IE,National</v>
      </c>
      <c r="AS103" s="48" t="str">
        <f t="shared" si="41"/>
        <v>S-SH-PU_ELC_N3</v>
      </c>
      <c r="AT103" s="48" t="str">
        <f t="shared" si="41"/>
        <v>Heat Pump Air-to-Air_SH-SC - Public Services</v>
      </c>
      <c r="AU103" s="48" t="str">
        <f t="shared" si="42"/>
        <v>PJ</v>
      </c>
      <c r="AV103" s="48" t="str">
        <f t="shared" si="43"/>
        <v>GW</v>
      </c>
      <c r="AY103" s="48" t="str">
        <f t="shared" si="44"/>
        <v>YES</v>
      </c>
    </row>
    <row r="104" spans="1:51" s="48" customFormat="1">
      <c r="A104" s="48" t="str">
        <f>IF('SRV_Heat&amp;Cool'!AN20="","*","S-SH-"&amp;'SRV_Heat&amp;Cool'!$B$83&amp;"_"&amp;'SRV_Heat&amp;Cool'!$A20)</f>
        <v>S-SH-PU_ELC_N4</v>
      </c>
      <c r="B104" s="48" t="str">
        <f>IF(A104="*","",'SRV_Heat&amp;Cool'!B20&amp;" - "&amp;$A$83)</f>
        <v>Heat Pump Air-to-Water_SH - Public Services</v>
      </c>
      <c r="C104" s="48" t="str">
        <f>IF($A104="*","",'SRV_Heat&amp;Cool'!C20)</f>
        <v>SRVELC</v>
      </c>
      <c r="D104" s="48" t="str">
        <f>IF($A104="*","",'SRV_Heat&amp;Cool'!D20)</f>
        <v>SRVAHT</v>
      </c>
      <c r="E104" s="48" t="str">
        <f>IF($A104="*","",CONCATENATE(Legend!$C$4,Legend!$C$30,"-",$B$83))</f>
        <v>SRVSH-PU</v>
      </c>
      <c r="F104" s="290">
        <f>IF($A104="*","",IF('SRV_Heat&amp;Cool'!F20=0,"",'SRV_Heat&amp;Cool'!F20))</f>
        <v>1</v>
      </c>
      <c r="G104" s="290">
        <f>IF($A104="*","",IF('SRV_Heat&amp;Cool'!G20=0,"",'SRV_Heat&amp;Cool'!G20))</f>
        <v>1.0999999999999999</v>
      </c>
      <c r="H104" s="290">
        <f>IF($A104="*","",IF('SRV_Heat&amp;Cool'!H20=0,"",'SRV_Heat&amp;Cool'!H20))</f>
        <v>1.2333333333333334</v>
      </c>
      <c r="I104" s="290">
        <f>IF($A104="*","",IF('SRV_Heat&amp;Cool'!I20=0,"",'SRV_Heat&amp;Cool'!I20))</f>
        <v>1.3333333333333333</v>
      </c>
      <c r="J104" s="290">
        <f>IF($A104="*","",IF('SRV_Heat&amp;Cool'!J20=0,"",'SRV_Heat&amp;Cool'!J20))</f>
        <v>1.3333333333333333</v>
      </c>
      <c r="K104" s="290" t="str">
        <f>IF($A104="*","",IF('SRV_Heat&amp;Cool'!K20=0,"",'SRV_Heat&amp;Cool'!K20))</f>
        <v/>
      </c>
      <c r="L104" s="290" t="str">
        <f>IF($A104="*","",IF('SRV_Heat&amp;Cool'!L20=0,"",'SRV_Heat&amp;Cool'!L20))</f>
        <v/>
      </c>
      <c r="M104" s="290" t="str">
        <f>IF($A104="*","",IF('SRV_Heat&amp;Cool'!M20=0,"",'SRV_Heat&amp;Cool'!M20))</f>
        <v/>
      </c>
      <c r="N104" s="290" t="str">
        <f>IF($A104="*","",IF('SRV_Heat&amp;Cool'!N20=0,"",'SRV_Heat&amp;Cool'!N20))</f>
        <v/>
      </c>
      <c r="O104" s="290" t="str">
        <f>IF($A104="*","",IF('SRV_Heat&amp;Cool'!O20=0,"",'SRV_Heat&amp;Cool'!O20))</f>
        <v/>
      </c>
      <c r="P104" s="290" t="str">
        <f>IF($A104="*","",IF('SRV_Heat&amp;Cool'!P20=0,"",'SRV_Heat&amp;Cool'!P20))</f>
        <v/>
      </c>
      <c r="Q104" s="290" t="str">
        <f>IF($A104="*","",IF('SRV_Heat&amp;Cool'!Q20=0,"",'SRV_Heat&amp;Cool'!Q20))</f>
        <v/>
      </c>
      <c r="R104" s="290" t="str">
        <f>IF($A104="*","",IF('SRV_Heat&amp;Cool'!R20=0,"",'SRV_Heat&amp;Cool'!R20))</f>
        <v/>
      </c>
      <c r="S104" s="290" t="str">
        <f>IF($A104="*","",IF('SRV_Heat&amp;Cool'!S20=0,"",'SRV_Heat&amp;Cool'!S20))</f>
        <v/>
      </c>
      <c r="T104" s="290" t="str">
        <f>IF($A104="*","",IF('SRV_Heat&amp;Cool'!T20=0,"",'SRV_Heat&amp;Cool'!T20))</f>
        <v/>
      </c>
      <c r="U104" s="97">
        <f>IF($A104="*","",IF('SRV_Heat&amp;Cool'!U20=0,"",'SRV_Heat&amp;Cool'!U20))</f>
        <v>20</v>
      </c>
      <c r="V104" s="97" t="str">
        <f>IF($A104="*","",IF('SRV_Heat&amp;Cool'!V20=0,"",'SRV_Heat&amp;Cool'!V20))</f>
        <v/>
      </c>
      <c r="W104" s="100"/>
      <c r="X104" s="100"/>
      <c r="Y104" s="100"/>
      <c r="Z104" s="100"/>
      <c r="AA104" s="100"/>
      <c r="AB104" s="100">
        <f>IF($A104="*","",IF('SRV_Heat&amp;Cool'!AB20=0,"",'SRV_Heat&amp;Cool'!AB20))</f>
        <v>800</v>
      </c>
      <c r="AC104" s="100">
        <f>IF($A104="*","",IF('SRV_Heat&amp;Cool'!AC20=0,"",'SRV_Heat&amp;Cool'!AC20))</f>
        <v>800</v>
      </c>
      <c r="AD104" s="100">
        <f>IF($A104="*","",IF('SRV_Heat&amp;Cool'!AD20=0,"",'SRV_Heat&amp;Cool'!AD20))</f>
        <v>700</v>
      </c>
      <c r="AE104" s="100">
        <f>IF($A104="*","",IF('SRV_Heat&amp;Cool'!AE20=0,"",'SRV_Heat&amp;Cool'!AE20))</f>
        <v>700</v>
      </c>
      <c r="AF104" s="100">
        <f>IF($A104="*","",IF('SRV_Heat&amp;Cool'!AF20=0,"",'SRV_Heat&amp;Cool'!AF20))</f>
        <v>700</v>
      </c>
      <c r="AG104" s="46">
        <f>IF($A104="*","",IF('SRV_Heat&amp;Cool'!AG20=0,"",'SRV_Heat&amp;Cool'!AG20))</f>
        <v>1.125</v>
      </c>
      <c r="AH104" s="315" t="str">
        <f>IF($A104="*","",IF('SRV_Heat&amp;Cool'!AH20=0,"",'SRV_Heat&amp;Cool'!AH20))</f>
        <v/>
      </c>
      <c r="AI104" s="102" t="str">
        <f>IF($A104="*","",IF('SRV_Heat&amp;Cool'!AI20=0,"",'SRV_Heat&amp;Cool'!AI20))</f>
        <v/>
      </c>
      <c r="AJ104" s="102" t="str">
        <f>IF($A104="*","",IF('SRV_Heat&amp;Cool'!AJ20=0,"",'SRV_Heat&amp;Cool'!AJ20))</f>
        <v/>
      </c>
      <c r="AK104" s="82">
        <f t="shared" si="47"/>
        <v>31.536000000000001</v>
      </c>
      <c r="AL104" s="46"/>
      <c r="AM104" s="97">
        <f t="shared" si="46"/>
        <v>2019</v>
      </c>
      <c r="AN104" s="228"/>
      <c r="AO104" s="228"/>
      <c r="AP104" s="189"/>
      <c r="AQ104" s="48" t="str">
        <f t="shared" si="40"/>
        <v>PRE</v>
      </c>
      <c r="AR104" s="48" t="str">
        <f>IF($AS104="","",_xlfn.TEXTJOIN(",",TRUE,IF(LEFT(Regions!$C$3,1)&lt;&gt;"*",Regions!$C$3,""),IF(LEFT(Regions!$D$3,1)&lt;&gt;"*",Regions!$D$3,"")))</f>
        <v>IE,National</v>
      </c>
      <c r="AS104" s="48" t="str">
        <f t="shared" si="41"/>
        <v>S-SH-PU_ELC_N4</v>
      </c>
      <c r="AT104" s="48" t="str">
        <f t="shared" si="41"/>
        <v>Heat Pump Air-to-Water_SH - Public Services</v>
      </c>
      <c r="AU104" s="48" t="str">
        <f t="shared" si="42"/>
        <v>PJ</v>
      </c>
      <c r="AV104" s="48" t="str">
        <f t="shared" si="43"/>
        <v>GW</v>
      </c>
      <c r="AY104" s="48" t="str">
        <f t="shared" si="44"/>
        <v>YES</v>
      </c>
    </row>
    <row r="105" spans="1:51" s="48" customFormat="1">
      <c r="A105" s="48" t="str">
        <f>IF('SRV_Heat&amp;Cool'!AN21="","*","S-SH-"&amp;'SRV_Heat&amp;Cool'!$B$83&amp;"_"&amp;'SRV_Heat&amp;Cool'!$A21)</f>
        <v>S-SH-PU_ELC_N5</v>
      </c>
      <c r="B105" s="48" t="str">
        <f>IF(A105="*","",'SRV_Heat&amp;Cool'!B21&amp;" - "&amp;$A$83)</f>
        <v>Heat Pump Air-to-Water_SH-WH - Public Services</v>
      </c>
      <c r="C105" s="48" t="str">
        <f>IF($A105="*","",'SRV_Heat&amp;Cool'!C21)</f>
        <v>SRVELC</v>
      </c>
      <c r="D105" s="48" t="str">
        <f>IF($A105="*","",'SRV_Heat&amp;Cool'!D21)</f>
        <v>SRVAHT</v>
      </c>
      <c r="E105" s="48" t="str">
        <f>IF($A105="*","",CONCATENATE(Legend!$C$4,Legend!$C$30,"-",$B$83,", ",Legend!$C$4,Legend!$C$31,"-",$B$83))</f>
        <v>SRVSH-PU, SRVWH-PU</v>
      </c>
      <c r="F105" s="290">
        <f>IF($A105="*","",IF('SRV_Heat&amp;Cool'!F21=0,"",'SRV_Heat&amp;Cool'!F21))</f>
        <v>1</v>
      </c>
      <c r="G105" s="290">
        <f>IF($A105="*","",IF('SRV_Heat&amp;Cool'!G21=0,"",'SRV_Heat&amp;Cool'!G21))</f>
        <v>1.0999999999999999</v>
      </c>
      <c r="H105" s="290">
        <f>IF($A105="*","",IF('SRV_Heat&amp;Cool'!H21=0,"",'SRV_Heat&amp;Cool'!H21))</f>
        <v>1.2333333333333334</v>
      </c>
      <c r="I105" s="290">
        <f>IF($A105="*","",IF('SRV_Heat&amp;Cool'!I21=0,"",'SRV_Heat&amp;Cool'!I21))</f>
        <v>1.3333333333333333</v>
      </c>
      <c r="J105" s="290">
        <f>IF($A105="*","",IF('SRV_Heat&amp;Cool'!J21=0,"",'SRV_Heat&amp;Cool'!J21))</f>
        <v>1.3333333333333333</v>
      </c>
      <c r="K105" s="290" t="str">
        <f>IF($A105="*","",IF('SRV_Heat&amp;Cool'!K21=0,"",'SRV_Heat&amp;Cool'!K21))</f>
        <v/>
      </c>
      <c r="L105" s="290" t="str">
        <f>IF($A105="*","",IF('SRV_Heat&amp;Cool'!L21=0,"",'SRV_Heat&amp;Cool'!L21))</f>
        <v/>
      </c>
      <c r="M105" s="290" t="str">
        <f>IF($A105="*","",IF('SRV_Heat&amp;Cool'!M21=0,"",'SRV_Heat&amp;Cool'!M21))</f>
        <v/>
      </c>
      <c r="N105" s="290" t="str">
        <f>IF($A105="*","",IF('SRV_Heat&amp;Cool'!N21=0,"",'SRV_Heat&amp;Cool'!N21))</f>
        <v/>
      </c>
      <c r="O105" s="290" t="str">
        <f>IF($A105="*","",IF('SRV_Heat&amp;Cool'!O21=0,"",'SRV_Heat&amp;Cool'!O21))</f>
        <v/>
      </c>
      <c r="P105" s="67">
        <f>IF($A105="*","",IF('SRV_Heat&amp;Cool'!P21=0,"",'SRV_Heat&amp;Cool'!P21))</f>
        <v>0.7</v>
      </c>
      <c r="Q105" s="67">
        <f>IF($A105="*","",IF('SRV_Heat&amp;Cool'!Q21=0,"",'SRV_Heat&amp;Cool'!Q21))</f>
        <v>0.76999999999999991</v>
      </c>
      <c r="R105" s="67">
        <f>IF($A105="*","",IF('SRV_Heat&amp;Cool'!R21=0,"",'SRV_Heat&amp;Cool'!R21))</f>
        <v>0.86333333333333329</v>
      </c>
      <c r="S105" s="67">
        <f>IF($A105="*","",IF('SRV_Heat&amp;Cool'!S21=0,"",'SRV_Heat&amp;Cool'!S21))</f>
        <v>0.93333333333333324</v>
      </c>
      <c r="T105" s="67">
        <f>IF($A105="*","",IF('SRV_Heat&amp;Cool'!T21=0,"",'SRV_Heat&amp;Cool'!T21))</f>
        <v>0.93333333333333324</v>
      </c>
      <c r="U105" s="97">
        <f>IF($A105="*","",IF('SRV_Heat&amp;Cool'!U21=0,"",'SRV_Heat&amp;Cool'!U21))</f>
        <v>20</v>
      </c>
      <c r="V105" s="97" t="str">
        <f>IF($A105="*","",IF('SRV_Heat&amp;Cool'!V21=0,"",'SRV_Heat&amp;Cool'!V21))</f>
        <v/>
      </c>
      <c r="W105" s="100"/>
      <c r="X105" s="100"/>
      <c r="Y105" s="100"/>
      <c r="Z105" s="100"/>
      <c r="AA105" s="100"/>
      <c r="AB105" s="100">
        <f>IF($A105="*","",IF('SRV_Heat&amp;Cool'!AB21=0,"",'SRV_Heat&amp;Cool'!AB21))</f>
        <v>800</v>
      </c>
      <c r="AC105" s="100">
        <f>IF($A105="*","",IF('SRV_Heat&amp;Cool'!AC21=0,"",'SRV_Heat&amp;Cool'!AC21))</f>
        <v>800</v>
      </c>
      <c r="AD105" s="100">
        <f>IF($A105="*","",IF('SRV_Heat&amp;Cool'!AD21=0,"",'SRV_Heat&amp;Cool'!AD21))</f>
        <v>700</v>
      </c>
      <c r="AE105" s="100">
        <f>IF($A105="*","",IF('SRV_Heat&amp;Cool'!AE21=0,"",'SRV_Heat&amp;Cool'!AE21))</f>
        <v>700</v>
      </c>
      <c r="AF105" s="100">
        <f>IF($A105="*","",IF('SRV_Heat&amp;Cool'!AF21=0,"",'SRV_Heat&amp;Cool'!AF21))</f>
        <v>700</v>
      </c>
      <c r="AG105" s="46">
        <f>IF($A105="*","",IF('SRV_Heat&amp;Cool'!AG21=0,"",'SRV_Heat&amp;Cool'!AG21))</f>
        <v>1.125</v>
      </c>
      <c r="AH105" s="315" t="str">
        <f>IF($A105="*","",IF('SRV_Heat&amp;Cool'!AH21=0,"",'SRV_Heat&amp;Cool'!AH21))</f>
        <v/>
      </c>
      <c r="AI105" s="102" t="str">
        <f>IF($A105="*","",IF('SRV_Heat&amp;Cool'!AI21=0,"",'SRV_Heat&amp;Cool'!AI21))</f>
        <v/>
      </c>
      <c r="AJ105" s="102" t="str">
        <f>IF($A105="*","",IF('SRV_Heat&amp;Cool'!AJ21=0,"",'SRV_Heat&amp;Cool'!AJ21))</f>
        <v/>
      </c>
      <c r="AK105" s="82">
        <f t="shared" si="47"/>
        <v>31.536000000000001</v>
      </c>
      <c r="AL105" s="46"/>
      <c r="AM105" s="97">
        <f t="shared" si="46"/>
        <v>2019</v>
      </c>
      <c r="AN105" s="228"/>
      <c r="AO105" s="228"/>
      <c r="AP105" s="189"/>
      <c r="AQ105" s="48" t="str">
        <f t="shared" si="40"/>
        <v>PRE</v>
      </c>
      <c r="AR105" s="48" t="str">
        <f>IF($AS105="","",_xlfn.TEXTJOIN(",",TRUE,IF(LEFT(Regions!$C$3,1)&lt;&gt;"*",Regions!$C$3,""),IF(LEFT(Regions!$D$3,1)&lt;&gt;"*",Regions!$D$3,"")))</f>
        <v>IE,National</v>
      </c>
      <c r="AS105" s="48" t="str">
        <f t="shared" si="41"/>
        <v>S-SH-PU_ELC_N5</v>
      </c>
      <c r="AT105" s="48" t="str">
        <f t="shared" si="41"/>
        <v>Heat Pump Air-to-Water_SH-WH - Public Services</v>
      </c>
      <c r="AU105" s="48" t="str">
        <f t="shared" si="42"/>
        <v>PJ</v>
      </c>
      <c r="AV105" s="48" t="str">
        <f t="shared" si="43"/>
        <v>GW</v>
      </c>
      <c r="AY105" s="48" t="str">
        <f t="shared" si="44"/>
        <v>YES</v>
      </c>
    </row>
    <row r="106" spans="1:51" s="48" customFormat="1">
      <c r="A106" s="48" t="str">
        <f>IF('SRV_Heat&amp;Cool'!AN22="","*","S-SH-"&amp;'SRV_Heat&amp;Cool'!$B$83&amp;"_"&amp;'SRV_Heat&amp;Cool'!$A22)</f>
        <v>S-SH-PU_ELC_N6</v>
      </c>
      <c r="B106" s="48" t="str">
        <f>IF(A106="*","",'SRV_Heat&amp;Cool'!B22&amp;" - "&amp;$A$83)</f>
        <v>Heat Pump Air-to-Water + Solar thermal_SH-WH - Public Services</v>
      </c>
      <c r="C106" s="48" t="str">
        <f>IF($A106="*","",'SRV_Heat&amp;Cool'!C22)</f>
        <v>SRVELC, SRVSOL</v>
      </c>
      <c r="D106" s="48" t="str">
        <f>IF($A106="*","",'SRV_Heat&amp;Cool'!D22)</f>
        <v>SRVAHT</v>
      </c>
      <c r="E106" s="48" t="str">
        <f>IF($A106="*","",CONCATENATE(Legend!$C$4,Legend!$C$30,"-",$B$83,", ",Legend!$C$4,Legend!$C$31,"-",$B$83))</f>
        <v>SRVSH-PU, SRVWH-PU</v>
      </c>
      <c r="F106" s="291">
        <f>IF($A106="*","",IF('SRV_Heat&amp;Cool'!F22=0,"",'SRV_Heat&amp;Cool'!F22))</f>
        <v>1</v>
      </c>
      <c r="G106" s="291">
        <f>IF($A106="*","",IF('SRV_Heat&amp;Cool'!G22=0,"",'SRV_Heat&amp;Cool'!G22))</f>
        <v>1.0899999999999999</v>
      </c>
      <c r="H106" s="291">
        <f>IF($A106="*","",IF('SRV_Heat&amp;Cool'!H22=0,"",'SRV_Heat&amp;Cool'!H22))</f>
        <v>1.2053333333333334</v>
      </c>
      <c r="I106" s="291">
        <f>IF($A106="*","",IF('SRV_Heat&amp;Cool'!I22=0,"",'SRV_Heat&amp;Cool'!I22))</f>
        <v>1.2933333333333334</v>
      </c>
      <c r="J106" s="291">
        <f>IF($A106="*","",IF('SRV_Heat&amp;Cool'!J22=0,"",'SRV_Heat&amp;Cool'!J22))</f>
        <v>1.2933333333333334</v>
      </c>
      <c r="K106" s="291" t="str">
        <f>IF($A106="*","",IF('SRV_Heat&amp;Cool'!K22=0,"",'SRV_Heat&amp;Cool'!K22))</f>
        <v/>
      </c>
      <c r="L106" s="291" t="str">
        <f>IF($A106="*","",IF('SRV_Heat&amp;Cool'!L22=0,"",'SRV_Heat&amp;Cool'!L22))</f>
        <v/>
      </c>
      <c r="M106" s="291" t="str">
        <f>IF($A106="*","",IF('SRV_Heat&amp;Cool'!M22=0,"",'SRV_Heat&amp;Cool'!M22))</f>
        <v/>
      </c>
      <c r="N106" s="291" t="str">
        <f>IF($A106="*","",IF('SRV_Heat&amp;Cool'!N22=0,"",'SRV_Heat&amp;Cool'!N22))</f>
        <v/>
      </c>
      <c r="O106" s="291" t="str">
        <f>IF($A106="*","",IF('SRV_Heat&amp;Cool'!O22=0,"",'SRV_Heat&amp;Cool'!O22))</f>
        <v/>
      </c>
      <c r="P106" s="67">
        <f>IF($A106="*","",IF('SRV_Heat&amp;Cool'!P22=0,"",'SRV_Heat&amp;Cool'!P22))</f>
        <v>1.3849999999999998</v>
      </c>
      <c r="Q106" s="67">
        <f>IF($A106="*","",IF('SRV_Heat&amp;Cool'!Q22=0,"",'SRV_Heat&amp;Cool'!Q22))</f>
        <v>1.4584999999999999</v>
      </c>
      <c r="R106" s="67">
        <f>IF($A106="*","",IF('SRV_Heat&amp;Cool'!R22=0,"",'SRV_Heat&amp;Cool'!R22))</f>
        <v>1.4770000000000001</v>
      </c>
      <c r="S106" s="67">
        <f>IF($A106="*","",IF('SRV_Heat&amp;Cool'!S22=0,"",'SRV_Heat&amp;Cool'!S22))</f>
        <v>1.54</v>
      </c>
      <c r="T106" s="67">
        <f>IF($A106="*","",IF('SRV_Heat&amp;Cool'!T22=0,"",'SRV_Heat&amp;Cool'!T22))</f>
        <v>1.54</v>
      </c>
      <c r="U106" s="252">
        <f>IF($A106="*","",IF('SRV_Heat&amp;Cool'!U22=0,"",'SRV_Heat&amp;Cool'!U22))</f>
        <v>20</v>
      </c>
      <c r="V106" s="252" t="str">
        <f>IF($A106="*","",IF('SRV_Heat&amp;Cool'!V22=0,"",'SRV_Heat&amp;Cool'!V22))</f>
        <v/>
      </c>
      <c r="W106" s="100"/>
      <c r="X106" s="100"/>
      <c r="Y106" s="100"/>
      <c r="Z106" s="100"/>
      <c r="AA106" s="100"/>
      <c r="AB106" s="100">
        <f>IF($A106="*","",IF('SRV_Heat&amp;Cool'!AB22=0,"",'SRV_Heat&amp;Cool'!AB22))</f>
        <v>759.25925925925924</v>
      </c>
      <c r="AC106" s="100">
        <f>IF($A106="*","",IF('SRV_Heat&amp;Cool'!AC22=0,"",'SRV_Heat&amp;Cool'!AC22))</f>
        <v>759.25925925925924</v>
      </c>
      <c r="AD106" s="100">
        <f>IF($A106="*","",IF('SRV_Heat&amp;Cool'!AD22=0,"",'SRV_Heat&amp;Cool'!AD22))</f>
        <v>685.18518518518522</v>
      </c>
      <c r="AE106" s="100">
        <f>IF($A106="*","",IF('SRV_Heat&amp;Cool'!AE22=0,"",'SRV_Heat&amp;Cool'!AE22))</f>
        <v>685.18518518518522</v>
      </c>
      <c r="AF106" s="100">
        <f>IF($A106="*","",IF('SRV_Heat&amp;Cool'!AF22=0,"",'SRV_Heat&amp;Cool'!AF22))</f>
        <v>685.18518518518522</v>
      </c>
      <c r="AG106" s="46">
        <f>IF($A106="*","",IF('SRV_Heat&amp;Cool'!AG22=0,"",'SRV_Heat&amp;Cool'!AG22))</f>
        <v>4.3285714285714283</v>
      </c>
      <c r="AH106" s="315" t="str">
        <f>IF($A106="*","",IF('SRV_Heat&amp;Cool'!AH22=0,"",'SRV_Heat&amp;Cool'!AH22))</f>
        <v/>
      </c>
      <c r="AI106" s="102">
        <f>IF($A106="*","",IF('SRV_Heat&amp;Cool'!AI22=0,"",'SRV_Heat&amp;Cool'!AI22))</f>
        <v>0.35294117647058826</v>
      </c>
      <c r="AJ106" s="102" t="str">
        <f>IF($A106="*","",IF('SRV_Heat&amp;Cool'!AJ22=0,"",'SRV_Heat&amp;Cool'!AJ22))</f>
        <v/>
      </c>
      <c r="AK106" s="82">
        <f t="shared" si="47"/>
        <v>31.536000000000001</v>
      </c>
      <c r="AL106" s="46"/>
      <c r="AM106" s="97">
        <f t="shared" si="46"/>
        <v>2019</v>
      </c>
      <c r="AN106" s="228"/>
      <c r="AO106" s="228"/>
      <c r="AP106" s="189"/>
      <c r="AQ106" s="48" t="str">
        <f t="shared" si="40"/>
        <v>PRE</v>
      </c>
      <c r="AR106" s="48" t="str">
        <f>IF($AS106="","",_xlfn.TEXTJOIN(",",TRUE,IF(LEFT(Regions!$C$3,1)&lt;&gt;"*",Regions!$C$3,""),IF(LEFT(Regions!$D$3,1)&lt;&gt;"*",Regions!$D$3,"")))</f>
        <v>IE,National</v>
      </c>
      <c r="AS106" s="48" t="str">
        <f t="shared" si="41"/>
        <v>S-SH-PU_ELC_N6</v>
      </c>
      <c r="AT106" s="48" t="str">
        <f t="shared" si="41"/>
        <v>Heat Pump Air-to-Water + Solar thermal_SH-WH - Public Services</v>
      </c>
      <c r="AU106" s="48" t="str">
        <f t="shared" si="42"/>
        <v>PJ</v>
      </c>
      <c r="AV106" s="48" t="str">
        <f t="shared" si="43"/>
        <v>GW</v>
      </c>
      <c r="AY106" s="48" t="str">
        <f t="shared" si="44"/>
        <v>YES</v>
      </c>
    </row>
    <row r="107" spans="1:51" s="48" customFormat="1">
      <c r="A107" s="48" t="str">
        <f>IF('SRV_Heat&amp;Cool'!AN23="","*","S-SH-"&amp;'SRV_Heat&amp;Cool'!$B$83&amp;"_"&amp;'SRV_Heat&amp;Cool'!$A23)</f>
        <v>S-SH-PU_ELC_N7</v>
      </c>
      <c r="B107" s="48" t="str">
        <f>IF(A107="*","",'SRV_Heat&amp;Cool'!B23&amp;" - "&amp;$A$83)</f>
        <v>Heat Pump Ground Source_SH - Public Services</v>
      </c>
      <c r="C107" s="48" t="str">
        <f>IF($A107="*","",'SRV_Heat&amp;Cool'!C23)</f>
        <v>SRVELC</v>
      </c>
      <c r="D107" s="48" t="str">
        <f>IF($A107="*","",'SRV_Heat&amp;Cool'!D23)</f>
        <v>SRVAHT</v>
      </c>
      <c r="E107" s="48" t="str">
        <f>IF($A107="*","","COM-"&amp;$B$83&amp;"-SpHeat")</f>
        <v>COM-PU-SpHeat</v>
      </c>
      <c r="F107" s="290">
        <f>IF($A107="*","",IF('SRV_Heat&amp;Cool'!F23=0,"",'SRV_Heat&amp;Cool'!F23))</f>
        <v>1.0999999999999999</v>
      </c>
      <c r="G107" s="290">
        <f>IF($A107="*","",IF('SRV_Heat&amp;Cool'!G23=0,"",'SRV_Heat&amp;Cool'!G23))</f>
        <v>1.1666666666666667</v>
      </c>
      <c r="H107" s="290">
        <f>IF($A107="*","",IF('SRV_Heat&amp;Cool'!H23=0,"",'SRV_Heat&amp;Cool'!H23))</f>
        <v>1.3333333333333333</v>
      </c>
      <c r="I107" s="290">
        <f>IF($A107="*","",IF('SRV_Heat&amp;Cool'!I23=0,"",'SRV_Heat&amp;Cool'!I23))</f>
        <v>1.5</v>
      </c>
      <c r="J107" s="290">
        <f>IF($A107="*","",IF('SRV_Heat&amp;Cool'!J23=0,"",'SRV_Heat&amp;Cool'!J23))</f>
        <v>1.5</v>
      </c>
      <c r="K107" s="290" t="str">
        <f>IF($A107="*","",IF('SRV_Heat&amp;Cool'!K23=0,"",'SRV_Heat&amp;Cool'!K23))</f>
        <v/>
      </c>
      <c r="L107" s="290" t="str">
        <f>IF($A107="*","",IF('SRV_Heat&amp;Cool'!L23=0,"",'SRV_Heat&amp;Cool'!L23))</f>
        <v/>
      </c>
      <c r="M107" s="290" t="str">
        <f>IF($A107="*","",IF('SRV_Heat&amp;Cool'!M23=0,"",'SRV_Heat&amp;Cool'!M23))</f>
        <v/>
      </c>
      <c r="N107" s="290" t="str">
        <f>IF($A107="*","",IF('SRV_Heat&amp;Cool'!N23=0,"",'SRV_Heat&amp;Cool'!N23))</f>
        <v/>
      </c>
      <c r="O107" s="290" t="str">
        <f>IF($A107="*","",IF('SRV_Heat&amp;Cool'!O23=0,"",'SRV_Heat&amp;Cool'!O23))</f>
        <v/>
      </c>
      <c r="P107" s="290" t="str">
        <f>IF($A107="*","",IF('SRV_Heat&amp;Cool'!P23=0,"",'SRV_Heat&amp;Cool'!P23))</f>
        <v/>
      </c>
      <c r="Q107" s="290" t="str">
        <f>IF($A107="*","",IF('SRV_Heat&amp;Cool'!Q23=0,"",'SRV_Heat&amp;Cool'!Q23))</f>
        <v/>
      </c>
      <c r="R107" s="290" t="str">
        <f>IF($A107="*","",IF('SRV_Heat&amp;Cool'!R23=0,"",'SRV_Heat&amp;Cool'!R23))</f>
        <v/>
      </c>
      <c r="S107" s="290" t="str">
        <f>IF($A107="*","",IF('SRV_Heat&amp;Cool'!S23=0,"",'SRV_Heat&amp;Cool'!S23))</f>
        <v/>
      </c>
      <c r="T107" s="290" t="str">
        <f>IF($A107="*","",IF('SRV_Heat&amp;Cool'!T23=0,"",'SRV_Heat&amp;Cool'!T23))</f>
        <v/>
      </c>
      <c r="U107" s="97">
        <f>IF($A107="*","",IF('SRV_Heat&amp;Cool'!U23=0,"",'SRV_Heat&amp;Cool'!U23))</f>
        <v>20</v>
      </c>
      <c r="V107" s="97" t="str">
        <f>IF($A107="*","",IF('SRV_Heat&amp;Cool'!V23=0,"",'SRV_Heat&amp;Cool'!V23))</f>
        <v/>
      </c>
      <c r="W107" s="100"/>
      <c r="X107" s="100"/>
      <c r="Y107" s="100"/>
      <c r="Z107" s="100"/>
      <c r="AA107" s="100"/>
      <c r="AB107" s="100">
        <f>IF($A107="*","",IF('SRV_Heat&amp;Cool'!AB23=0,"",'SRV_Heat&amp;Cool'!AB23))</f>
        <v>901.35</v>
      </c>
      <c r="AC107" s="100">
        <f>IF($A107="*","",IF('SRV_Heat&amp;Cool'!AC23=0,"",'SRV_Heat&amp;Cool'!AC23))</f>
        <v>901.35</v>
      </c>
      <c r="AD107" s="100">
        <f>IF($A107="*","",IF('SRV_Heat&amp;Cool'!AD23=0,"",'SRV_Heat&amp;Cool'!AD23))</f>
        <v>801.35</v>
      </c>
      <c r="AE107" s="100">
        <f>IF($A107="*","",IF('SRV_Heat&amp;Cool'!AE23=0,"",'SRV_Heat&amp;Cool'!AE23))</f>
        <v>701.35</v>
      </c>
      <c r="AF107" s="100">
        <f>IF($A107="*","",IF('SRV_Heat&amp;Cool'!AF23=0,"",'SRV_Heat&amp;Cool'!AF23))</f>
        <v>701.35</v>
      </c>
      <c r="AG107" s="46">
        <f>IF($A107="*","",IF('SRV_Heat&amp;Cool'!AG23=0,"",'SRV_Heat&amp;Cool'!AG23))</f>
        <v>1.5</v>
      </c>
      <c r="AH107" s="315" t="str">
        <f>IF($A107="*","",IF('SRV_Heat&amp;Cool'!AH23=0,"",'SRV_Heat&amp;Cool'!AH23))</f>
        <v/>
      </c>
      <c r="AI107" s="102" t="str">
        <f>IF($A107="*","",IF('SRV_Heat&amp;Cool'!AI23=0,"",'SRV_Heat&amp;Cool'!AI23))</f>
        <v/>
      </c>
      <c r="AJ107" s="102" t="str">
        <f>IF($A107="*","",IF('SRV_Heat&amp;Cool'!AJ23=0,"",'SRV_Heat&amp;Cool'!AJ23))</f>
        <v/>
      </c>
      <c r="AK107" s="82">
        <f t="shared" si="47"/>
        <v>31.536000000000001</v>
      </c>
      <c r="AL107" s="46"/>
      <c r="AM107" s="97">
        <f t="shared" si="46"/>
        <v>2019</v>
      </c>
      <c r="AN107" s="228"/>
      <c r="AO107" s="228"/>
      <c r="AP107" s="189"/>
      <c r="AQ107" s="48" t="str">
        <f t="shared" si="40"/>
        <v>PRE</v>
      </c>
      <c r="AR107" s="48" t="str">
        <f>IF($AS107="","",_xlfn.TEXTJOIN(",",TRUE,IF(LEFT(Regions!$C$3,1)&lt;&gt;"*",Regions!$C$3,""),IF(LEFT(Regions!$D$3,1)&lt;&gt;"*",Regions!$D$3,"")))</f>
        <v>IE,National</v>
      </c>
      <c r="AS107" s="48" t="str">
        <f t="shared" si="41"/>
        <v>S-SH-PU_ELC_N7</v>
      </c>
      <c r="AT107" s="48" t="str">
        <f t="shared" si="41"/>
        <v>Heat Pump Ground Source_SH - Public Services</v>
      </c>
      <c r="AU107" s="48" t="str">
        <f t="shared" si="42"/>
        <v>PJ</v>
      </c>
      <c r="AV107" s="48" t="str">
        <f t="shared" si="43"/>
        <v>GW</v>
      </c>
      <c r="AY107" s="48" t="str">
        <f t="shared" si="44"/>
        <v>YES</v>
      </c>
    </row>
    <row r="108" spans="1:51" s="48" customFormat="1">
      <c r="A108" s="48" t="str">
        <f>IF('SRV_Heat&amp;Cool'!AN24="","*","S-SH-"&amp;'SRV_Heat&amp;Cool'!$B$83&amp;"_"&amp;'SRV_Heat&amp;Cool'!$A24)</f>
        <v>S-SH-PU_ELC_N8</v>
      </c>
      <c r="B108" s="48" t="str">
        <f>IF(A108="*","",'SRV_Heat&amp;Cool'!B24&amp;" - "&amp;$A$83)</f>
        <v>Heat Pump Ground Source_SH-SC - Public Services</v>
      </c>
      <c r="C108" s="48" t="str">
        <f>IF($A108="*","",'SRV_Heat&amp;Cool'!C24)</f>
        <v>SRVELC</v>
      </c>
      <c r="D108" s="48" t="str">
        <f>IF($A108="*","",'SRV_Heat&amp;Cool'!D24)</f>
        <v>SRVAHT</v>
      </c>
      <c r="E108" s="48" t="str">
        <f>IF($A108="*","",CONCATENATE(Legend!$C$4,Legend!$C$30,"-",$B$83,", ",Legend!$C$4,Legend!$C$32,"-",$B$83))</f>
        <v>SRVSH-PU, SRVSC-PU</v>
      </c>
      <c r="F108" s="290">
        <f>IF($A108="*","",IF('SRV_Heat&amp;Cool'!F24=0,"",'SRV_Heat&amp;Cool'!F24))</f>
        <v>1.0999999999999999</v>
      </c>
      <c r="G108" s="290">
        <f>IF($A108="*","",IF('SRV_Heat&amp;Cool'!G24=0,"",'SRV_Heat&amp;Cool'!G24))</f>
        <v>1.1666666666666667</v>
      </c>
      <c r="H108" s="290">
        <f>IF($A108="*","",IF('SRV_Heat&amp;Cool'!H24=0,"",'SRV_Heat&amp;Cool'!H24))</f>
        <v>1.3333333333333333</v>
      </c>
      <c r="I108" s="290">
        <f>IF($A108="*","",IF('SRV_Heat&amp;Cool'!I24=0,"",'SRV_Heat&amp;Cool'!I24))</f>
        <v>1.5</v>
      </c>
      <c r="J108" s="290">
        <f>IF($A108="*","",IF('SRV_Heat&amp;Cool'!J24=0,"",'SRV_Heat&amp;Cool'!J24))</f>
        <v>1.5</v>
      </c>
      <c r="K108" s="290">
        <f>IF($A108="*","",IF('SRV_Heat&amp;Cool'!K24=0,"",'SRV_Heat&amp;Cool'!K24))</f>
        <v>1.0999999999999999</v>
      </c>
      <c r="L108" s="290">
        <f>IF($A108="*","",IF('SRV_Heat&amp;Cool'!L24=0,"",'SRV_Heat&amp;Cool'!L24))</f>
        <v>1.1666666666666667</v>
      </c>
      <c r="M108" s="290">
        <f>IF($A108="*","",IF('SRV_Heat&amp;Cool'!M24=0,"",'SRV_Heat&amp;Cool'!M24))</f>
        <v>1.3333333333333333</v>
      </c>
      <c r="N108" s="290">
        <f>IF($A108="*","",IF('SRV_Heat&amp;Cool'!N24=0,"",'SRV_Heat&amp;Cool'!N24))</f>
        <v>1.5</v>
      </c>
      <c r="O108" s="290">
        <f>IF($A108="*","",IF('SRV_Heat&amp;Cool'!O24=0,"",'SRV_Heat&amp;Cool'!O24))</f>
        <v>1.5</v>
      </c>
      <c r="P108" s="290" t="str">
        <f>IF($A108="*","",IF('SRV_Heat&amp;Cool'!P24=0,"",'SRV_Heat&amp;Cool'!P24))</f>
        <v/>
      </c>
      <c r="Q108" s="290" t="str">
        <f>IF($A108="*","",IF('SRV_Heat&amp;Cool'!Q24=0,"",'SRV_Heat&amp;Cool'!Q24))</f>
        <v/>
      </c>
      <c r="R108" s="290" t="str">
        <f>IF($A108="*","",IF('SRV_Heat&amp;Cool'!R24=0,"",'SRV_Heat&amp;Cool'!R24))</f>
        <v/>
      </c>
      <c r="S108" s="290" t="str">
        <f>IF($A108="*","",IF('SRV_Heat&amp;Cool'!S24=0,"",'SRV_Heat&amp;Cool'!S24))</f>
        <v/>
      </c>
      <c r="T108" s="290" t="str">
        <f>IF($A108="*","",IF('SRV_Heat&amp;Cool'!T24=0,"",'SRV_Heat&amp;Cool'!T24))</f>
        <v/>
      </c>
      <c r="U108" s="97">
        <f>IF($A108="*","",IF('SRV_Heat&amp;Cool'!U24=0,"",'SRV_Heat&amp;Cool'!U24))</f>
        <v>20</v>
      </c>
      <c r="V108" s="97" t="str">
        <f>IF($A108="*","",IF('SRV_Heat&amp;Cool'!V24=0,"",'SRV_Heat&amp;Cool'!V24))</f>
        <v/>
      </c>
      <c r="W108" s="100"/>
      <c r="X108" s="100"/>
      <c r="Y108" s="100"/>
      <c r="Z108" s="100"/>
      <c r="AA108" s="100"/>
      <c r="AB108" s="100">
        <f>IF($A108="*","",IF('SRV_Heat&amp;Cool'!AB24=0,"",'SRV_Heat&amp;Cool'!AB24))</f>
        <v>901.35</v>
      </c>
      <c r="AC108" s="100">
        <f>IF($A108="*","",IF('SRV_Heat&amp;Cool'!AC24=0,"",'SRV_Heat&amp;Cool'!AC24))</f>
        <v>901.35</v>
      </c>
      <c r="AD108" s="100">
        <f>IF($A108="*","",IF('SRV_Heat&amp;Cool'!AD24=0,"",'SRV_Heat&amp;Cool'!AD24))</f>
        <v>801.35</v>
      </c>
      <c r="AE108" s="100">
        <f>IF($A108="*","",IF('SRV_Heat&amp;Cool'!AE24=0,"",'SRV_Heat&amp;Cool'!AE24))</f>
        <v>701.35</v>
      </c>
      <c r="AF108" s="100">
        <f>IF($A108="*","",IF('SRV_Heat&amp;Cool'!AF24=0,"",'SRV_Heat&amp;Cool'!AF24))</f>
        <v>701.35</v>
      </c>
      <c r="AG108" s="46">
        <f>IF($A108="*","",IF('SRV_Heat&amp;Cool'!AG24=0,"",'SRV_Heat&amp;Cool'!AG24))</f>
        <v>1.5</v>
      </c>
      <c r="AH108" s="315" t="str">
        <f>IF($A108="*","",IF('SRV_Heat&amp;Cool'!AH24=0,"",'SRV_Heat&amp;Cool'!AH24))</f>
        <v/>
      </c>
      <c r="AI108" s="102" t="str">
        <f>IF($A108="*","",IF('SRV_Heat&amp;Cool'!AI24=0,"",'SRV_Heat&amp;Cool'!AI24))</f>
        <v/>
      </c>
      <c r="AJ108" s="102" t="str">
        <f>IF($A108="*","",IF('SRV_Heat&amp;Cool'!AJ24=0,"",'SRV_Heat&amp;Cool'!AJ24))</f>
        <v/>
      </c>
      <c r="AK108" s="82">
        <f t="shared" si="47"/>
        <v>31.536000000000001</v>
      </c>
      <c r="AL108" s="46"/>
      <c r="AM108" s="97">
        <f t="shared" si="46"/>
        <v>2019</v>
      </c>
      <c r="AN108" s="228"/>
      <c r="AO108" s="228"/>
      <c r="AP108" s="189"/>
      <c r="AQ108" s="48" t="str">
        <f t="shared" si="40"/>
        <v>PRE</v>
      </c>
      <c r="AR108" s="48" t="str">
        <f>IF($AS108="","",_xlfn.TEXTJOIN(",",TRUE,IF(LEFT(Regions!$C$3,1)&lt;&gt;"*",Regions!$C$3,""),IF(LEFT(Regions!$D$3,1)&lt;&gt;"*",Regions!$D$3,"")))</f>
        <v>IE,National</v>
      </c>
      <c r="AS108" s="48" t="str">
        <f t="shared" si="41"/>
        <v>S-SH-PU_ELC_N8</v>
      </c>
      <c r="AT108" s="48" t="str">
        <f t="shared" si="41"/>
        <v>Heat Pump Ground Source_SH-SC - Public Services</v>
      </c>
      <c r="AU108" s="48" t="str">
        <f t="shared" si="42"/>
        <v>PJ</v>
      </c>
      <c r="AV108" s="48" t="str">
        <f t="shared" si="43"/>
        <v>GW</v>
      </c>
      <c r="AY108" s="48" t="str">
        <f t="shared" si="44"/>
        <v>YES</v>
      </c>
    </row>
    <row r="109" spans="1:51" s="48" customFormat="1">
      <c r="A109" s="48" t="str">
        <f>IF('SRV_Heat&amp;Cool'!AN25="","*","S-SH-"&amp;'SRV_Heat&amp;Cool'!$B$83&amp;"_"&amp;'SRV_Heat&amp;Cool'!$A25)</f>
        <v>S-SH-PU_ELC_N9</v>
      </c>
      <c r="B109" s="48" t="str">
        <f>IF(A109="*","",'SRV_Heat&amp;Cool'!B25&amp;" - "&amp;$A$83)</f>
        <v>Centralized Air-to-Air heat pump_SH-SC - Public Services</v>
      </c>
      <c r="C109" s="48" t="str">
        <f>IF($A109="*","",'SRV_Heat&amp;Cool'!C25)</f>
        <v>SRVELC</v>
      </c>
      <c r="D109" s="48" t="str">
        <f>IF($A109="*","",'SRV_Heat&amp;Cool'!D25)</f>
        <v>SRVAHT</v>
      </c>
      <c r="E109" s="48" t="str">
        <f>IF($A109="*","",CONCATENATE(Legend!$C$4,Legend!$C$30,"-",$B$83,", ",Legend!$C$4,Legend!$C$32,"-",$B$83))</f>
        <v>SRVSH-PU, SRVSC-PU</v>
      </c>
      <c r="F109" s="290">
        <f>IF($A109="*","",IF('SRV_Heat&amp;Cool'!F25=0,"",'SRV_Heat&amp;Cool'!F25))</f>
        <v>1</v>
      </c>
      <c r="G109" s="290">
        <f>IF($A109="*","",IF('SRV_Heat&amp;Cool'!G25=0,"",'SRV_Heat&amp;Cool'!G25))</f>
        <v>1.0333333333333334</v>
      </c>
      <c r="H109" s="290">
        <f>IF($A109="*","",IF('SRV_Heat&amp;Cool'!H25=0,"",'SRV_Heat&amp;Cool'!H25))</f>
        <v>1.1333333333333333</v>
      </c>
      <c r="I109" s="290">
        <f>IF($A109="*","",IF('SRV_Heat&amp;Cool'!I25=0,"",'SRV_Heat&amp;Cool'!I25))</f>
        <v>1.1666666666666667</v>
      </c>
      <c r="J109" s="290">
        <f>IF($A109="*","",IF('SRV_Heat&amp;Cool'!J25=0,"",'SRV_Heat&amp;Cool'!J25))</f>
        <v>1.1666666666666667</v>
      </c>
      <c r="K109" s="290">
        <f>IF($A109="*","",IF('SRV_Heat&amp;Cool'!K25=0,"",'SRV_Heat&amp;Cool'!K25))</f>
        <v>1</v>
      </c>
      <c r="L109" s="290">
        <f>IF($A109="*","",IF('SRV_Heat&amp;Cool'!L25=0,"",'SRV_Heat&amp;Cool'!L25))</f>
        <v>1.0333333333333334</v>
      </c>
      <c r="M109" s="290">
        <f>IF($A109="*","",IF('SRV_Heat&amp;Cool'!M25=0,"",'SRV_Heat&amp;Cool'!M25))</f>
        <v>1.1333333333333333</v>
      </c>
      <c r="N109" s="290">
        <f>IF($A109="*","",IF('SRV_Heat&amp;Cool'!N25=0,"",'SRV_Heat&amp;Cool'!N25))</f>
        <v>1.1666666666666667</v>
      </c>
      <c r="O109" s="290">
        <f>IF($A109="*","",IF('SRV_Heat&amp;Cool'!O25=0,"",'SRV_Heat&amp;Cool'!O25))</f>
        <v>1.1666666666666667</v>
      </c>
      <c r="P109" s="290" t="str">
        <f>IF($A109="*","",IF('SRV_Heat&amp;Cool'!P25=0,"",'SRV_Heat&amp;Cool'!P25))</f>
        <v/>
      </c>
      <c r="Q109" s="290" t="str">
        <f>IF($A109="*","",IF('SRV_Heat&amp;Cool'!Q25=0,"",'SRV_Heat&amp;Cool'!Q25))</f>
        <v/>
      </c>
      <c r="R109" s="290" t="str">
        <f>IF($A109="*","",IF('SRV_Heat&amp;Cool'!R25=0,"",'SRV_Heat&amp;Cool'!R25))</f>
        <v/>
      </c>
      <c r="S109" s="290" t="str">
        <f>IF($A109="*","",IF('SRV_Heat&amp;Cool'!S25=0,"",'SRV_Heat&amp;Cool'!S25))</f>
        <v/>
      </c>
      <c r="T109" s="290" t="str">
        <f>IF($A109="*","",IF('SRV_Heat&amp;Cool'!T25=0,"",'SRV_Heat&amp;Cool'!T25))</f>
        <v/>
      </c>
      <c r="U109" s="97">
        <f>IF($A109="*","",IF('SRV_Heat&amp;Cool'!U25=0,"",'SRV_Heat&amp;Cool'!U25))</f>
        <v>20</v>
      </c>
      <c r="V109" s="97" t="str">
        <f>IF($A109="*","",IF('SRV_Heat&amp;Cool'!V25=0,"",'SRV_Heat&amp;Cool'!V25))</f>
        <v/>
      </c>
      <c r="W109" s="100"/>
      <c r="X109" s="100"/>
      <c r="Y109" s="100"/>
      <c r="Z109" s="100"/>
      <c r="AA109" s="100"/>
      <c r="AB109" s="100">
        <f>IF($A109="*","",IF('SRV_Heat&amp;Cool'!AB25=0,"",'SRV_Heat&amp;Cool'!AB25))</f>
        <v>800</v>
      </c>
      <c r="AC109" s="100">
        <f>IF($A109="*","",IF('SRV_Heat&amp;Cool'!AC25=0,"",'SRV_Heat&amp;Cool'!AC25))</f>
        <v>800</v>
      </c>
      <c r="AD109" s="100">
        <f>IF($A109="*","",IF('SRV_Heat&amp;Cool'!AD25=0,"",'SRV_Heat&amp;Cool'!AD25))</f>
        <v>700</v>
      </c>
      <c r="AE109" s="100">
        <f>IF($A109="*","",IF('SRV_Heat&amp;Cool'!AE25=0,"",'SRV_Heat&amp;Cool'!AE25))</f>
        <v>700</v>
      </c>
      <c r="AF109" s="100">
        <f>IF($A109="*","",IF('SRV_Heat&amp;Cool'!AF25=0,"",'SRV_Heat&amp;Cool'!AF25))</f>
        <v>700</v>
      </c>
      <c r="AG109" s="46">
        <f>IF($A109="*","",IF('SRV_Heat&amp;Cool'!AG25=0,"",'SRV_Heat&amp;Cool'!AG25))</f>
        <v>4.2056074766355138</v>
      </c>
      <c r="AH109" s="315" t="str">
        <f>IF($A109="*","",IF('SRV_Heat&amp;Cool'!AH25=0,"",'SRV_Heat&amp;Cool'!AH25))</f>
        <v/>
      </c>
      <c r="AI109" s="102" t="str">
        <f>IF($A109="*","",IF('SRV_Heat&amp;Cool'!AI25=0,"",'SRV_Heat&amp;Cool'!AI25))</f>
        <v/>
      </c>
      <c r="AJ109" s="102" t="str">
        <f>IF($A109="*","",IF('SRV_Heat&amp;Cool'!AJ25=0,"",'SRV_Heat&amp;Cool'!AJ25))</f>
        <v/>
      </c>
      <c r="AK109" s="82">
        <f t="shared" si="47"/>
        <v>31.536000000000001</v>
      </c>
      <c r="AL109" s="46"/>
      <c r="AM109" s="97">
        <f t="shared" si="46"/>
        <v>2019</v>
      </c>
      <c r="AN109" s="228"/>
      <c r="AO109" s="228"/>
      <c r="AP109" s="189"/>
      <c r="AQ109" s="48" t="str">
        <f t="shared" ref="AQ109" si="48">IF(LEFT(A109)="*",A109,"PRE")</f>
        <v>PRE</v>
      </c>
      <c r="AR109" s="48" t="str">
        <f>IF($AS109="","",_xlfn.TEXTJOIN(",",TRUE,IF(LEFT(Regions!$C$3,1)&lt;&gt;"*",Regions!$C$3,""),IF(LEFT(Regions!$D$3,1)&lt;&gt;"*",Regions!$D$3,"")))</f>
        <v>IE,National</v>
      </c>
      <c r="AS109" s="48" t="str">
        <f t="shared" ref="AS109" si="49">IF(LEFT($A109)="*","",A109)</f>
        <v>S-SH-PU_ELC_N9</v>
      </c>
      <c r="AT109" s="48" t="str">
        <f t="shared" ref="AT109" si="50">IF(LEFT($A109)="*","",B109)</f>
        <v>Centralized Air-to-Air heat pump_SH-SC - Public Services</v>
      </c>
      <c r="AU109" s="48" t="str">
        <f t="shared" si="42"/>
        <v>PJ</v>
      </c>
      <c r="AV109" s="48" t="str">
        <f t="shared" si="43"/>
        <v>GW</v>
      </c>
      <c r="AY109" s="48" t="str">
        <f t="shared" si="44"/>
        <v>YES</v>
      </c>
    </row>
    <row r="110" spans="1:51" s="48" customFormat="1">
      <c r="A110" s="48" t="str">
        <f>IF('SRV_Heat&amp;Cool'!AN26="","*","S-SH-"&amp;'SRV_Heat&amp;Cool'!$B$83&amp;"_"&amp;'SRV_Heat&amp;Cool'!$A26)</f>
        <v>S-SH-PU_GAS_N5</v>
      </c>
      <c r="B110" s="48" t="str">
        <f>IF(A110="*","",'SRV_Heat&amp;Cool'!B26&amp;" - "&amp;$A$83)</f>
        <v>Gas-driven Heat Pump absorption_SH-WH - Public Services</v>
      </c>
      <c r="C110" s="48" t="str">
        <f>IF($A110="*","",'SRV_Heat&amp;Cool'!C26)</f>
        <v>SRVGAS</v>
      </c>
      <c r="D110" s="48" t="str">
        <f>IF($A110="*","",'SRV_Heat&amp;Cool'!D26)</f>
        <v>SRVAHT</v>
      </c>
      <c r="E110" s="48" t="str">
        <f>IF($A110="*","",CONCATENATE(Legend!$C$4,Legend!$C$30,"-",$B$83,", ",Legend!$C$4,Legend!$C$31,"-",$B$83))</f>
        <v>SRVSH-PU, SRVWH-PU</v>
      </c>
      <c r="F110" s="290">
        <f>IF($A110="*","",IF('SRV_Heat&amp;Cool'!F26=0,"",'SRV_Heat&amp;Cool'!F26))</f>
        <v>1.3235294117647058</v>
      </c>
      <c r="G110" s="290">
        <f>IF($A110="*","",IF('SRV_Heat&amp;Cool'!G26=0,"",'SRV_Heat&amp;Cool'!G26))</f>
        <v>1.4215686274509802</v>
      </c>
      <c r="H110" s="290">
        <f>IF($A110="*","",IF('SRV_Heat&amp;Cool'!H26=0,"",'SRV_Heat&amp;Cool'!H26))</f>
        <v>1.6666666666666665</v>
      </c>
      <c r="I110" s="290">
        <f>IF($A110="*","",IF('SRV_Heat&amp;Cool'!I26=0,"",'SRV_Heat&amp;Cool'!I26))</f>
        <v>1.6666666666666665</v>
      </c>
      <c r="J110" s="290">
        <f>IF($A110="*","",IF('SRV_Heat&amp;Cool'!J26=0,"",'SRV_Heat&amp;Cool'!J26))</f>
        <v>1.6666666666666665</v>
      </c>
      <c r="K110" s="290" t="str">
        <f>IF($A110="*","",IF('SRV_Heat&amp;Cool'!K26=0,"",'SRV_Heat&amp;Cool'!K26))</f>
        <v/>
      </c>
      <c r="L110" s="290" t="str">
        <f>IF($A110="*","",IF('SRV_Heat&amp;Cool'!L26=0,"",'SRV_Heat&amp;Cool'!L26))</f>
        <v/>
      </c>
      <c r="M110" s="290" t="str">
        <f>IF($A110="*","",IF('SRV_Heat&amp;Cool'!M26=0,"",'SRV_Heat&amp;Cool'!M26))</f>
        <v/>
      </c>
      <c r="N110" s="290" t="str">
        <f>IF($A110="*","",IF('SRV_Heat&amp;Cool'!N26=0,"",'SRV_Heat&amp;Cool'!N26))</f>
        <v/>
      </c>
      <c r="O110" s="290" t="str">
        <f>IF($A110="*","",IF('SRV_Heat&amp;Cool'!O26=0,"",'SRV_Heat&amp;Cool'!O26))</f>
        <v/>
      </c>
      <c r="P110" s="67">
        <f>IF($A110="*","",IF('SRV_Heat&amp;Cool'!P26=0,"",'SRV_Heat&amp;Cool'!P26))</f>
        <v>0.92647058823529405</v>
      </c>
      <c r="Q110" s="67">
        <f>IF($A110="*","",IF('SRV_Heat&amp;Cool'!Q26=0,"",'SRV_Heat&amp;Cool'!Q26))</f>
        <v>0.99509803921568607</v>
      </c>
      <c r="R110" s="67">
        <f>IF($A110="*","",IF('SRV_Heat&amp;Cool'!R26=0,"",'SRV_Heat&amp;Cool'!R26))</f>
        <v>1.1666666666666665</v>
      </c>
      <c r="S110" s="67">
        <f>IF($A110="*","",IF('SRV_Heat&amp;Cool'!S26=0,"",'SRV_Heat&amp;Cool'!S26))</f>
        <v>1.1666666666666665</v>
      </c>
      <c r="T110" s="67">
        <f>IF($A110="*","",IF('SRV_Heat&amp;Cool'!T26=0,"",'SRV_Heat&amp;Cool'!T26))</f>
        <v>1.1666666666666665</v>
      </c>
      <c r="U110" s="97">
        <f>IF($A110="*","",IF('SRV_Heat&amp;Cool'!U26=0,"",'SRV_Heat&amp;Cool'!U26))</f>
        <v>22</v>
      </c>
      <c r="V110" s="97" t="str">
        <f>IF($A110="*","",IF('SRV_Heat&amp;Cool'!V26=0,"",'SRV_Heat&amp;Cool'!V26))</f>
        <v/>
      </c>
      <c r="W110" s="100"/>
      <c r="X110" s="100"/>
      <c r="Y110" s="100"/>
      <c r="Z110" s="100"/>
      <c r="AA110" s="100"/>
      <c r="AB110" s="100">
        <f>IF($A110="*","",IF('SRV_Heat&amp;Cool'!AB26=0,"",'SRV_Heat&amp;Cool'!AB26))</f>
        <v>750</v>
      </c>
      <c r="AC110" s="100">
        <f>IF($A110="*","",IF('SRV_Heat&amp;Cool'!AC26=0,"",'SRV_Heat&amp;Cool'!AC26))</f>
        <v>750</v>
      </c>
      <c r="AD110" s="100">
        <f>IF($A110="*","",IF('SRV_Heat&amp;Cool'!AD26=0,"",'SRV_Heat&amp;Cool'!AD26))</f>
        <v>727.27272727272725</v>
      </c>
      <c r="AE110" s="100">
        <f>IF($A110="*","",IF('SRV_Heat&amp;Cool'!AE26=0,"",'SRV_Heat&amp;Cool'!AE26))</f>
        <v>727.27272727272725</v>
      </c>
      <c r="AF110" s="100">
        <f>IF($A110="*","",IF('SRV_Heat&amp;Cool'!AF26=0,"",'SRV_Heat&amp;Cool'!AF26))</f>
        <v>727.27272727272725</v>
      </c>
      <c r="AG110" s="46">
        <f>IF($A110="*","",IF('SRV_Heat&amp;Cool'!AG26=0,"",'SRV_Heat&amp;Cool'!AG26))</f>
        <v>5.3409090909090908</v>
      </c>
      <c r="AH110" s="315" t="str">
        <f>IF($A110="*","",IF('SRV_Heat&amp;Cool'!AH26=0,"",'SRV_Heat&amp;Cool'!AH26))</f>
        <v/>
      </c>
      <c r="AI110" s="102" t="str">
        <f>IF($A110="*","",IF('SRV_Heat&amp;Cool'!AI26=0,"",'SRV_Heat&amp;Cool'!AI26))</f>
        <v/>
      </c>
      <c r="AJ110" s="102" t="str">
        <f>IF($A110="*","",IF('SRV_Heat&amp;Cool'!AJ26=0,"",'SRV_Heat&amp;Cool'!AJ26))</f>
        <v/>
      </c>
      <c r="AK110" s="82">
        <f t="shared" si="47"/>
        <v>31.536000000000001</v>
      </c>
      <c r="AL110" s="46"/>
      <c r="AM110" s="97">
        <f t="shared" si="46"/>
        <v>2019</v>
      </c>
      <c r="AN110" s="228"/>
      <c r="AO110" s="228"/>
      <c r="AP110" s="189"/>
      <c r="AQ110" s="48" t="str">
        <f t="shared" si="40"/>
        <v>PRE</v>
      </c>
      <c r="AR110" s="48" t="str">
        <f>IF($AS110="","",_xlfn.TEXTJOIN(",",TRUE,IF(LEFT(Regions!$C$3,1)&lt;&gt;"*",Regions!$C$3,""),IF(LEFT(Regions!$D$3,1)&lt;&gt;"*",Regions!$D$3,"")))</f>
        <v>IE,National</v>
      </c>
      <c r="AS110" s="48" t="str">
        <f t="shared" si="41"/>
        <v>S-SH-PU_GAS_N5</v>
      </c>
      <c r="AT110" s="48" t="str">
        <f t="shared" si="41"/>
        <v>Gas-driven Heat Pump absorption_SH-WH - Public Services</v>
      </c>
      <c r="AU110" s="48" t="str">
        <f t="shared" si="42"/>
        <v>PJ</v>
      </c>
      <c r="AV110" s="48" t="str">
        <f t="shared" si="43"/>
        <v>GW</v>
      </c>
      <c r="AY110" s="48" t="str">
        <f t="shared" si="44"/>
        <v>YES</v>
      </c>
    </row>
    <row r="111" spans="1:51" s="48" customFormat="1">
      <c r="A111" s="51" t="str">
        <f>IF('SRV_Heat&amp;Cool'!AN27="","*","S-SH-"&amp;'SRV_Heat&amp;Cool'!$B$83&amp;"_"&amp;'SRV_Heat&amp;Cool'!$A27)</f>
        <v>S-SH-PU_GAS_N6</v>
      </c>
      <c r="B111" s="51" t="str">
        <f>IF(A111="*","",'SRV_Heat&amp;Cool'!B27&amp;" - "&amp;$A$83)</f>
        <v>Gas-driven Heat Pump engine_SH-WH - Public Services</v>
      </c>
      <c r="C111" s="51" t="str">
        <f>IF($A111="*","",'SRV_Heat&amp;Cool'!C27)</f>
        <v>SRVGAS</v>
      </c>
      <c r="D111" s="51" t="str">
        <f>IF($A111="*","",'SRV_Heat&amp;Cool'!D27)</f>
        <v>SRVAHT</v>
      </c>
      <c r="E111" s="51" t="str">
        <f>IF($A111="*","",CONCATENATE(Legend!$C$4,Legend!$C$30,"-",$B$83,", ",Legend!$C$4,Legend!$C$31,"-",$B$83))</f>
        <v>SRVSH-PU, SRVWH-PU</v>
      </c>
      <c r="F111" s="292">
        <f>IF($A111="*","",IF('SRV_Heat&amp;Cool'!F27=0,"",'SRV_Heat&amp;Cool'!F27))</f>
        <v>1.4705882352941175</v>
      </c>
      <c r="G111" s="292">
        <f>IF($A111="*","",IF('SRV_Heat&amp;Cool'!G27=0,"",'SRV_Heat&amp;Cool'!G27))</f>
        <v>1.5196078431372548</v>
      </c>
      <c r="H111" s="292">
        <f>IF($A111="*","",IF('SRV_Heat&amp;Cool'!H27=0,"",'SRV_Heat&amp;Cool'!H27))</f>
        <v>1.5196078431372548</v>
      </c>
      <c r="I111" s="292">
        <f>IF($A111="*","",IF('SRV_Heat&amp;Cool'!I27=0,"",'SRV_Heat&amp;Cool'!I27))</f>
        <v>1.5686274509803921</v>
      </c>
      <c r="J111" s="292">
        <f>IF($A111="*","",IF('SRV_Heat&amp;Cool'!J27=0,"",'SRV_Heat&amp;Cool'!J27))</f>
        <v>1.5686274509803921</v>
      </c>
      <c r="K111" s="292" t="str">
        <f>IF($A111="*","",IF('SRV_Heat&amp;Cool'!K27=0,"",'SRV_Heat&amp;Cool'!K27))</f>
        <v/>
      </c>
      <c r="L111" s="292" t="str">
        <f>IF($A111="*","",IF('SRV_Heat&amp;Cool'!L27=0,"",'SRV_Heat&amp;Cool'!L27))</f>
        <v/>
      </c>
      <c r="M111" s="292" t="str">
        <f>IF($A111="*","",IF('SRV_Heat&amp;Cool'!M27=0,"",'SRV_Heat&amp;Cool'!M27))</f>
        <v/>
      </c>
      <c r="N111" s="292" t="str">
        <f>IF($A111="*","",IF('SRV_Heat&amp;Cool'!N27=0,"",'SRV_Heat&amp;Cool'!N27))</f>
        <v/>
      </c>
      <c r="O111" s="292" t="str">
        <f>IF($A111="*","",IF('SRV_Heat&amp;Cool'!O27=0,"",'SRV_Heat&amp;Cool'!O27))</f>
        <v/>
      </c>
      <c r="P111" s="292">
        <f>IF($A111="*","",IF('SRV_Heat&amp;Cool'!P27=0,"",'SRV_Heat&amp;Cool'!P27))</f>
        <v>1.0294117647058822</v>
      </c>
      <c r="Q111" s="292">
        <f>IF($A111="*","",IF('SRV_Heat&amp;Cool'!Q27=0,"",'SRV_Heat&amp;Cool'!Q27))</f>
        <v>1.0637254901960782</v>
      </c>
      <c r="R111" s="292">
        <f>IF($A111="*","",IF('SRV_Heat&amp;Cool'!R27=0,"",'SRV_Heat&amp;Cool'!R27))</f>
        <v>1.0637254901960782</v>
      </c>
      <c r="S111" s="292">
        <f>IF($A111="*","",IF('SRV_Heat&amp;Cool'!S27=0,"",'SRV_Heat&amp;Cool'!S27))</f>
        <v>1.0980392156862744</v>
      </c>
      <c r="T111" s="292">
        <f>IF($A111="*","",IF('SRV_Heat&amp;Cool'!T27=0,"",'SRV_Heat&amp;Cool'!T27))</f>
        <v>1.0980392156862744</v>
      </c>
      <c r="U111" s="225" t="str">
        <f>IF($A111="*","",IF('SRV_Heat&amp;Cool'!U27=0,"",'SRV_Heat&amp;Cool'!U27))</f>
        <v>15-20</v>
      </c>
      <c r="V111" s="225" t="str">
        <f>IF($A111="*","",IF('SRV_Heat&amp;Cool'!V27=0,"",'SRV_Heat&amp;Cool'!V27))</f>
        <v/>
      </c>
      <c r="W111" s="85"/>
      <c r="X111" s="85"/>
      <c r="Y111" s="85"/>
      <c r="Z111" s="85"/>
      <c r="AA111" s="85"/>
      <c r="AB111" s="85">
        <f>IF($A111="*","",IF('SRV_Heat&amp;Cool'!AB27=0,"",'SRV_Heat&amp;Cool'!AB27))</f>
        <v>950</v>
      </c>
      <c r="AC111" s="85">
        <f>IF($A111="*","",IF('SRV_Heat&amp;Cool'!AC27=0,"",'SRV_Heat&amp;Cool'!AC27))</f>
        <v>950</v>
      </c>
      <c r="AD111" s="85">
        <f>IF($A111="*","",IF('SRV_Heat&amp;Cool'!AD27=0,"",'SRV_Heat&amp;Cool'!AD27))</f>
        <v>950</v>
      </c>
      <c r="AE111" s="85">
        <f>IF($A111="*","",IF('SRV_Heat&amp;Cool'!AE27=0,"",'SRV_Heat&amp;Cool'!AE27))</f>
        <v>950</v>
      </c>
      <c r="AF111" s="85">
        <f>IF($A111="*","",IF('SRV_Heat&amp;Cool'!AF27=0,"",'SRV_Heat&amp;Cool'!AF27))</f>
        <v>950</v>
      </c>
      <c r="AG111" s="52">
        <f>IF($A111="*","",IF('SRV_Heat&amp;Cool'!AG27=0,"",'SRV_Heat&amp;Cool'!AG27))</f>
        <v>4.7</v>
      </c>
      <c r="AH111" s="316" t="str">
        <f>IF($A111="*","",IF('SRV_Heat&amp;Cool'!AH27=0,"",'SRV_Heat&amp;Cool'!AH27))</f>
        <v/>
      </c>
      <c r="AI111" s="53" t="str">
        <f>IF($A111="*","",IF('SRV_Heat&amp;Cool'!AI27=0,"",'SRV_Heat&amp;Cool'!AI27))</f>
        <v/>
      </c>
      <c r="AJ111" s="53" t="str">
        <f>IF($A111="*","",IF('SRV_Heat&amp;Cool'!AJ27=0,"",'SRV_Heat&amp;Cool'!AJ27))</f>
        <v/>
      </c>
      <c r="AK111" s="83">
        <f t="shared" si="47"/>
        <v>31.536000000000001</v>
      </c>
      <c r="AL111" s="52"/>
      <c r="AM111" s="98">
        <f t="shared" si="46"/>
        <v>2019</v>
      </c>
      <c r="AN111" s="228"/>
      <c r="AO111" s="228"/>
      <c r="AP111" s="189"/>
      <c r="AQ111" s="51" t="str">
        <f t="shared" si="40"/>
        <v>PRE</v>
      </c>
      <c r="AR111" s="51" t="str">
        <f>IF($AS111="","",_xlfn.TEXTJOIN(",",TRUE,IF(LEFT(Regions!$C$3,1)&lt;&gt;"*",Regions!$C$3,""),IF(LEFT(Regions!$D$3,1)&lt;&gt;"*",Regions!$D$3,"")))</f>
        <v>IE,National</v>
      </c>
      <c r="AS111" s="51" t="str">
        <f t="shared" si="41"/>
        <v>S-SH-PU_GAS_N6</v>
      </c>
      <c r="AT111" s="51" t="str">
        <f t="shared" si="41"/>
        <v>Gas-driven Heat Pump engine_SH-WH - Public Services</v>
      </c>
      <c r="AU111" s="51" t="str">
        <f t="shared" si="42"/>
        <v>PJ</v>
      </c>
      <c r="AV111" s="51" t="str">
        <f t="shared" si="43"/>
        <v>GW</v>
      </c>
      <c r="AW111" s="51"/>
      <c r="AX111" s="51"/>
      <c r="AY111" s="51" t="str">
        <f t="shared" si="44"/>
        <v>YES</v>
      </c>
    </row>
    <row r="112" spans="1:51" s="48" customFormat="1">
      <c r="A112" s="64" t="s">
        <v>103</v>
      </c>
      <c r="B112" s="64"/>
      <c r="C112" s="64"/>
      <c r="D112" s="64"/>
      <c r="E112" s="64"/>
      <c r="F112" s="289"/>
      <c r="G112" s="289"/>
      <c r="H112" s="289"/>
      <c r="I112" s="289"/>
      <c r="J112" s="289"/>
      <c r="K112" s="289"/>
      <c r="L112" s="289"/>
      <c r="M112" s="289"/>
      <c r="N112" s="289"/>
      <c r="O112" s="289"/>
      <c r="P112" s="289"/>
      <c r="Q112" s="289"/>
      <c r="R112" s="289"/>
      <c r="S112" s="289"/>
      <c r="T112" s="289"/>
      <c r="U112" s="237"/>
      <c r="V112" s="237"/>
      <c r="W112" s="240"/>
      <c r="X112" s="240"/>
      <c r="Y112" s="240"/>
      <c r="Z112" s="240"/>
      <c r="AA112" s="240"/>
      <c r="AB112" s="240"/>
      <c r="AC112" s="240"/>
      <c r="AD112" s="240"/>
      <c r="AE112" s="240"/>
      <c r="AF112" s="240"/>
      <c r="AG112" s="226"/>
      <c r="AH112" s="321"/>
      <c r="AI112" s="232" t="str">
        <f>IF($A112="*","",IF('SRV_Heat&amp;Cool'!AI28=0,"",'SRV_Heat&amp;Cool'!AI28))</f>
        <v/>
      </c>
      <c r="AJ112" s="232" t="str">
        <f>IF($A112="*","",IF('SRV_Heat&amp;Cool'!AJ28=0,"",'SRV_Heat&amp;Cool'!AJ28))</f>
        <v/>
      </c>
      <c r="AK112" s="235"/>
      <c r="AL112" s="226"/>
      <c r="AM112" s="237"/>
      <c r="AN112" s="228"/>
      <c r="AO112" s="228"/>
      <c r="AP112" s="189"/>
      <c r="AQ112" s="64" t="str">
        <f t="shared" si="40"/>
        <v>*District Heating</v>
      </c>
      <c r="AR112" s="64" t="str">
        <f>IF($AS112="","",_xlfn.TEXTJOIN(",",TRUE,IF(LEFT(Regions!$C$3,1)&lt;&gt;"*",Regions!$C$3,""),IF(LEFT(Regions!$D$3,1)&lt;&gt;"*",Regions!$D$3,"")))</f>
        <v/>
      </c>
      <c r="AS112" s="64" t="str">
        <f t="shared" si="41"/>
        <v/>
      </c>
      <c r="AT112" s="64" t="str">
        <f t="shared" si="41"/>
        <v/>
      </c>
      <c r="AU112" s="64" t="str">
        <f t="shared" si="42"/>
        <v/>
      </c>
      <c r="AV112" s="64" t="str">
        <f t="shared" si="43"/>
        <v/>
      </c>
      <c r="AW112" s="64"/>
      <c r="AX112" s="64"/>
      <c r="AY112" s="64" t="str">
        <f t="shared" si="44"/>
        <v/>
      </c>
    </row>
    <row r="113" spans="1:51" s="48" customFormat="1">
      <c r="A113" s="51" t="str">
        <f>IF('SRV_Heat&amp;Cool'!AN29="","*","S-SH-"&amp;'SRV_Heat&amp;Cool'!$B$83&amp;"_"&amp;'SRV_Heat&amp;Cool'!$A29)</f>
        <v>S-SH-PU_HET_N1</v>
      </c>
      <c r="B113" s="51" t="str">
        <f>IF(A113="*","",'SRV_Heat&amp;Cool'!B29&amp;" - "&amp;$A$83)</f>
        <v>Centralized DistrictH_Heat Exchanger_SH-WH - Public Services</v>
      </c>
      <c r="C113" s="51" t="str">
        <f>IF($A113="*","",'SRV_Heat&amp;Cool'!C29)</f>
        <v>SRVHET</v>
      </c>
      <c r="D113" s="51"/>
      <c r="E113" s="51" t="str">
        <f>IF($A113="*","",CONCATENATE(Legend!$C$4,Legend!$C$30,"-",$B$83,", ",Legend!$C$4,Legend!$C$31,"-",$B$83))</f>
        <v>SRVSH-PU, SRVWH-PU</v>
      </c>
      <c r="F113" s="288">
        <f>IF($A113="*","",IF('SRV_Heat&amp;Cool'!F29=0,"",'SRV_Heat&amp;Cool'!F29))</f>
        <v>0.96078431372549011</v>
      </c>
      <c r="G113" s="288">
        <f>IF($A113="*","",IF('SRV_Heat&amp;Cool'!G29=0,"",'SRV_Heat&amp;Cool'!G29))</f>
        <v>0.96078431372549011</v>
      </c>
      <c r="H113" s="288">
        <f>IF($A113="*","",IF('SRV_Heat&amp;Cool'!H29=0,"",'SRV_Heat&amp;Cool'!H29))</f>
        <v>0.96078431372549011</v>
      </c>
      <c r="I113" s="288">
        <f>IF($A113="*","",IF('SRV_Heat&amp;Cool'!I29=0,"",'SRV_Heat&amp;Cool'!I29))</f>
        <v>0.96078431372549011</v>
      </c>
      <c r="J113" s="288">
        <f>IF($A113="*","",IF('SRV_Heat&amp;Cool'!J29=0,"",'SRV_Heat&amp;Cool'!J29))</f>
        <v>0.96078431372549011</v>
      </c>
      <c r="K113" s="288" t="str">
        <f>IF($A113="*","",IF('SRV_Heat&amp;Cool'!K29=0,"",'SRV_Heat&amp;Cool'!K29))</f>
        <v/>
      </c>
      <c r="L113" s="288" t="str">
        <f>IF($A113="*","",IF('SRV_Heat&amp;Cool'!L29=0,"",'SRV_Heat&amp;Cool'!L29))</f>
        <v/>
      </c>
      <c r="M113" s="288" t="str">
        <f>IF($A113="*","",IF('SRV_Heat&amp;Cool'!M29=0,"",'SRV_Heat&amp;Cool'!M29))</f>
        <v/>
      </c>
      <c r="N113" s="288" t="str">
        <f>IF($A113="*","",IF('SRV_Heat&amp;Cool'!N29=0,"",'SRV_Heat&amp;Cool'!N29))</f>
        <v/>
      </c>
      <c r="O113" s="288" t="str">
        <f>IF($A113="*","",IF('SRV_Heat&amp;Cool'!O29=0,"",'SRV_Heat&amp;Cool'!O29))</f>
        <v/>
      </c>
      <c r="P113" s="288">
        <f>IF($A113="*","",IF('SRV_Heat&amp;Cool'!P29=0,"",'SRV_Heat&amp;Cool'!P29))</f>
        <v>0.96078431372549011</v>
      </c>
      <c r="Q113" s="288">
        <f>IF($A113="*","",IF('SRV_Heat&amp;Cool'!Q29=0,"",'SRV_Heat&amp;Cool'!Q29))</f>
        <v>0.96078431372549011</v>
      </c>
      <c r="R113" s="288">
        <f>IF($A113="*","",IF('SRV_Heat&amp;Cool'!R29=0,"",'SRV_Heat&amp;Cool'!R29))</f>
        <v>0.96078431372549011</v>
      </c>
      <c r="S113" s="288">
        <f>IF($A113="*","",IF('SRV_Heat&amp;Cool'!S29=0,"",'SRV_Heat&amp;Cool'!S29))</f>
        <v>0.96078431372549011</v>
      </c>
      <c r="T113" s="288">
        <f>IF($A113="*","",IF('SRV_Heat&amp;Cool'!T29=0,"",'SRV_Heat&amp;Cool'!T29))</f>
        <v>0.96078431372549011</v>
      </c>
      <c r="U113" s="229">
        <f>IF($A113="*","",IF('SRV_Heat&amp;Cool'!U29=0,"",'SRV_Heat&amp;Cool'!U29))</f>
        <v>20</v>
      </c>
      <c r="V113" s="229" t="str">
        <f>IF($A113="*","",IF('SRV_Heat&amp;Cool'!V29=0,"",'SRV_Heat&amp;Cool'!V29))</f>
        <v/>
      </c>
      <c r="W113" s="85"/>
      <c r="X113" s="85"/>
      <c r="Y113" s="85"/>
      <c r="Z113" s="85"/>
      <c r="AA113" s="85"/>
      <c r="AB113" s="85">
        <f>IF($A113="*","",IF('SRV_Heat&amp;Cool'!AB29=0,"",'SRV_Heat&amp;Cool'!AB29))</f>
        <v>250</v>
      </c>
      <c r="AC113" s="85">
        <f>IF($A113="*","",IF('SRV_Heat&amp;Cool'!AC29=0,"",'SRV_Heat&amp;Cool'!AC29))</f>
        <v>250</v>
      </c>
      <c r="AD113" s="85">
        <f>IF($A113="*","",IF('SRV_Heat&amp;Cool'!AD29=0,"",'SRV_Heat&amp;Cool'!AD29))</f>
        <v>250</v>
      </c>
      <c r="AE113" s="85">
        <f>IF($A113="*","",IF('SRV_Heat&amp;Cool'!AE29=0,"",'SRV_Heat&amp;Cool'!AE29))</f>
        <v>250</v>
      </c>
      <c r="AF113" s="85">
        <f>IF($A113="*","",IF('SRV_Heat&amp;Cool'!AF29=0,"",'SRV_Heat&amp;Cool'!AF29))</f>
        <v>250</v>
      </c>
      <c r="AG113" s="227">
        <f>IF($A113="*","",IF('SRV_Heat&amp;Cool'!AG29=0,"",'SRV_Heat&amp;Cool'!AG29))</f>
        <v>15</v>
      </c>
      <c r="AH113" s="320" t="str">
        <f>IF($A113="*","",IF('SRV_Heat&amp;Cool'!AH29=0,"",'SRV_Heat&amp;Cool'!AH29))</f>
        <v/>
      </c>
      <c r="AI113" s="103" t="str">
        <f>IF($A113="*","",IF('SRV_Heat&amp;Cool'!AI29=0,"",'SRV_Heat&amp;Cool'!AI29))</f>
        <v/>
      </c>
      <c r="AJ113" s="103" t="str">
        <f>IF($A113="*","",IF('SRV_Heat&amp;Cool'!AJ29=0,"",'SRV_Heat&amp;Cool'!AJ29))</f>
        <v/>
      </c>
      <c r="AK113" s="231">
        <f>IF($A113="*","",31.536)</f>
        <v>31.536000000000001</v>
      </c>
      <c r="AL113" s="227"/>
      <c r="AM113" s="225">
        <f t="shared" si="46"/>
        <v>2019</v>
      </c>
      <c r="AN113" s="193"/>
      <c r="AO113" s="193"/>
      <c r="AP113" s="189"/>
      <c r="AQ113" s="51" t="str">
        <f t="shared" si="40"/>
        <v>PRE</v>
      </c>
      <c r="AR113" s="51" t="str">
        <f>IF($AS113="","",_xlfn.TEXTJOIN(",",TRUE,IF(LEFT(Regions!$C$3,1)&lt;&gt;"*",Regions!$C$3,""),IF(LEFT(Regions!$D$3,1)&lt;&gt;"*",Regions!$D$3,"")))</f>
        <v>IE,National</v>
      </c>
      <c r="AS113" s="51" t="str">
        <f t="shared" si="41"/>
        <v>S-SH-PU_HET_N1</v>
      </c>
      <c r="AT113" s="51" t="str">
        <f t="shared" si="41"/>
        <v>Centralized DistrictH_Heat Exchanger_SH-WH - Public Services</v>
      </c>
      <c r="AU113" s="51" t="str">
        <f t="shared" si="42"/>
        <v>PJ</v>
      </c>
      <c r="AV113" s="51" t="str">
        <f t="shared" si="43"/>
        <v>GW</v>
      </c>
      <c r="AW113" s="51"/>
      <c r="AX113" s="51"/>
      <c r="AY113" s="51" t="str">
        <f t="shared" si="44"/>
        <v>YES</v>
      </c>
    </row>
    <row r="114" spans="1:51" s="48" customFormat="1">
      <c r="A114" s="64" t="s">
        <v>104</v>
      </c>
      <c r="B114" s="64"/>
      <c r="C114" s="64"/>
      <c r="D114" s="64"/>
      <c r="E114" s="64"/>
      <c r="F114" s="289"/>
      <c r="G114" s="289"/>
      <c r="H114" s="289"/>
      <c r="I114" s="289"/>
      <c r="J114" s="289"/>
      <c r="K114" s="289"/>
      <c r="L114" s="289"/>
      <c r="M114" s="289"/>
      <c r="N114" s="289"/>
      <c r="O114" s="289"/>
      <c r="P114" s="289"/>
      <c r="Q114" s="289"/>
      <c r="R114" s="289"/>
      <c r="S114" s="289"/>
      <c r="T114" s="289"/>
      <c r="U114" s="237"/>
      <c r="V114" s="237"/>
      <c r="W114" s="240"/>
      <c r="X114" s="240"/>
      <c r="Y114" s="240"/>
      <c r="Z114" s="240"/>
      <c r="AA114" s="240"/>
      <c r="AB114" s="240"/>
      <c r="AC114" s="240"/>
      <c r="AD114" s="240"/>
      <c r="AE114" s="240"/>
      <c r="AF114" s="240"/>
      <c r="AG114" s="226"/>
      <c r="AH114" s="321"/>
      <c r="AI114" s="232" t="str">
        <f>IF($A114="*","",IF('SRV_Heat&amp;Cool'!AI30=0,"",'SRV_Heat&amp;Cool'!AI30))</f>
        <v/>
      </c>
      <c r="AJ114" s="232" t="str">
        <f>IF($A114="*","",IF('SRV_Heat&amp;Cool'!AJ30=0,"",'SRV_Heat&amp;Cool'!AJ30))</f>
        <v/>
      </c>
      <c r="AK114" s="235"/>
      <c r="AL114" s="226"/>
      <c r="AM114" s="237"/>
      <c r="AN114" s="228"/>
      <c r="AO114" s="228"/>
      <c r="AP114" s="189"/>
      <c r="AQ114" s="64" t="str">
        <f t="shared" si="40"/>
        <v>*Water Heat-only</v>
      </c>
      <c r="AR114" s="64" t="str">
        <f>IF($AS114="","",_xlfn.TEXTJOIN(",",TRUE,IF(LEFT(Regions!$C$3,1)&lt;&gt;"*",Regions!$C$3,""),IF(LEFT(Regions!$D$3,1)&lt;&gt;"*",Regions!$D$3,"")))</f>
        <v/>
      </c>
      <c r="AS114" s="64" t="str">
        <f t="shared" si="41"/>
        <v/>
      </c>
      <c r="AT114" s="64" t="str">
        <f t="shared" si="41"/>
        <v/>
      </c>
      <c r="AU114" s="64" t="str">
        <f t="shared" si="42"/>
        <v/>
      </c>
      <c r="AV114" s="64" t="str">
        <f t="shared" si="43"/>
        <v/>
      </c>
      <c r="AW114" s="64"/>
      <c r="AX114" s="64"/>
      <c r="AY114" s="64" t="str">
        <f t="shared" si="44"/>
        <v/>
      </c>
    </row>
    <row r="115" spans="1:51" s="48" customFormat="1">
      <c r="A115" s="48" t="str">
        <f>IF('SRV_Heat&amp;Cool'!AN31="","*","S-WH-"&amp;'SRV_Heat&amp;Cool'!$B$83&amp;"_"&amp;'SRV_Heat&amp;Cool'!$A31)</f>
        <v>S-WH-PU_ELC_N1</v>
      </c>
      <c r="B115" s="48" t="str">
        <f>IF(A115="*","",'SRV_Heat&amp;Cool'!B31&amp;" - "&amp;$A$83)</f>
        <v>Electric water heater_WH - Public Services</v>
      </c>
      <c r="C115" s="48" t="str">
        <f>IF($A115="*","",'SRV_Heat&amp;Cool'!C31)</f>
        <v>SRVELC</v>
      </c>
      <c r="E115" s="48" t="str">
        <f>IF($A115="*","",CONCATENATE(,Legend!$C$4,Legend!$C$31,"-",$B$83))</f>
        <v>SRVWH-PU</v>
      </c>
      <c r="F115" s="67" t="str">
        <f>IF($A115="*","",IF('SRV_Heat&amp;Cool'!F31=0,"",'SRV_Heat&amp;Cool'!F31))</f>
        <v/>
      </c>
      <c r="G115" s="67" t="str">
        <f>IF($A115="*","",IF('SRV_Heat&amp;Cool'!G31=0,"",'SRV_Heat&amp;Cool'!G31))</f>
        <v/>
      </c>
      <c r="H115" s="67" t="str">
        <f>IF($A115="*","",IF('SRV_Heat&amp;Cool'!H31=0,"",'SRV_Heat&amp;Cool'!H31))</f>
        <v/>
      </c>
      <c r="I115" s="67" t="str">
        <f>IF($A115="*","",IF('SRV_Heat&amp;Cool'!I31=0,"",'SRV_Heat&amp;Cool'!I31))</f>
        <v/>
      </c>
      <c r="J115" s="67" t="str">
        <f>IF($A115="*","",IF('SRV_Heat&amp;Cool'!J31=0,"",'SRV_Heat&amp;Cool'!J31))</f>
        <v/>
      </c>
      <c r="K115" s="67" t="str">
        <f>IF($A115="*","",IF('SRV_Heat&amp;Cool'!K31=0,"",'SRV_Heat&amp;Cool'!K31))</f>
        <v/>
      </c>
      <c r="L115" s="67" t="str">
        <f>IF($A115="*","",IF('SRV_Heat&amp;Cool'!L31=0,"",'SRV_Heat&amp;Cool'!L31))</f>
        <v/>
      </c>
      <c r="M115" s="67" t="str">
        <f>IF($A115="*","",IF('SRV_Heat&amp;Cool'!M31=0,"",'SRV_Heat&amp;Cool'!M31))</f>
        <v/>
      </c>
      <c r="N115" s="67" t="str">
        <f>IF($A115="*","",IF('SRV_Heat&amp;Cool'!N31=0,"",'SRV_Heat&amp;Cool'!N31))</f>
        <v/>
      </c>
      <c r="O115" s="67" t="str">
        <f>IF($A115="*","",IF('SRV_Heat&amp;Cool'!O31=0,"",'SRV_Heat&amp;Cool'!O31))</f>
        <v/>
      </c>
      <c r="P115" s="67">
        <f>IF($A115="*","",IF('SRV_Heat&amp;Cool'!P31=0,"",'SRV_Heat&amp;Cool'!P31))</f>
        <v>1</v>
      </c>
      <c r="Q115" s="67">
        <f>IF($A115="*","",IF('SRV_Heat&amp;Cool'!Q31=0,"",'SRV_Heat&amp;Cool'!Q31))</f>
        <v>1</v>
      </c>
      <c r="R115" s="67">
        <f>IF($A115="*","",IF('SRV_Heat&amp;Cool'!R31=0,"",'SRV_Heat&amp;Cool'!R31))</f>
        <v>1</v>
      </c>
      <c r="S115" s="67">
        <f>IF($A115="*","",IF('SRV_Heat&amp;Cool'!S31=0,"",'SRV_Heat&amp;Cool'!S31))</f>
        <v>1</v>
      </c>
      <c r="T115" s="67">
        <f>IF($A115="*","",IF('SRV_Heat&amp;Cool'!T31=0,"",'SRV_Heat&amp;Cool'!T31))</f>
        <v>1</v>
      </c>
      <c r="U115" s="234">
        <f>IF($A115="*","",IF('SRV_Heat&amp;Cool'!U31=0,"",'SRV_Heat&amp;Cool'!U31))</f>
        <v>30</v>
      </c>
      <c r="V115" s="234" t="str">
        <f>IF($A115="*","",IF('SRV_Heat&amp;Cool'!V31=0,"",'SRV_Heat&amp;Cool'!V31))</f>
        <v/>
      </c>
      <c r="W115" s="100"/>
      <c r="X115" s="100"/>
      <c r="Y115" s="100"/>
      <c r="Z115" s="100"/>
      <c r="AA115" s="100"/>
      <c r="AB115" s="100">
        <f>IF($A115="*","",IF('SRV_Heat&amp;Cool'!AB31=0,"",'SRV_Heat&amp;Cool'!AB31))</f>
        <v>665</v>
      </c>
      <c r="AC115" s="100">
        <f>IF($A115="*","",IF('SRV_Heat&amp;Cool'!AC31=0,"",'SRV_Heat&amp;Cool'!AC31))</f>
        <v>665</v>
      </c>
      <c r="AD115" s="100">
        <f>IF($A115="*","",IF('SRV_Heat&amp;Cool'!AD31=0,"",'SRV_Heat&amp;Cool'!AD31))</f>
        <v>665</v>
      </c>
      <c r="AE115" s="100">
        <f>IF($A115="*","",IF('SRV_Heat&amp;Cool'!AE31=0,"",'SRV_Heat&amp;Cool'!AE31))</f>
        <v>665</v>
      </c>
      <c r="AF115" s="100">
        <f>IF($A115="*","",IF('SRV_Heat&amp;Cool'!AF31=0,"",'SRV_Heat&amp;Cool'!AF31))</f>
        <v>665</v>
      </c>
      <c r="AG115" s="100">
        <f>IF($A115="*","",IF('SRV_Heat&amp;Cool'!AG31=0,"",'SRV_Heat&amp;Cool'!AG31))</f>
        <v>10</v>
      </c>
      <c r="AH115" s="315" t="str">
        <f>IF($A115="*","",IF('SRV_Heat&amp;Cool'!AH31=0,"",'SRV_Heat&amp;Cool'!AH31))</f>
        <v/>
      </c>
      <c r="AI115" s="102" t="str">
        <f>IF($A115="*","",IF('SRV_Heat&amp;Cool'!AI31=0,"",'SRV_Heat&amp;Cool'!AI31))</f>
        <v/>
      </c>
      <c r="AJ115" s="102" t="str">
        <f>IF($A115="*","",IF('SRV_Heat&amp;Cool'!AJ31=0,"",'SRV_Heat&amp;Cool'!AJ31))</f>
        <v/>
      </c>
      <c r="AK115" s="82">
        <f>IF($A115="*","",31.536)</f>
        <v>31.536000000000001</v>
      </c>
      <c r="AL115" s="100"/>
      <c r="AM115" s="97">
        <f t="shared" si="46"/>
        <v>2019</v>
      </c>
      <c r="AN115" s="228"/>
      <c r="AO115" s="228"/>
      <c r="AP115" s="189"/>
      <c r="AQ115" s="48" t="str">
        <f t="shared" si="40"/>
        <v>PRE</v>
      </c>
      <c r="AR115" s="48" t="str">
        <f>IF($AS115="","",_xlfn.TEXTJOIN(",",TRUE,IF(LEFT(Regions!$C$3,1)&lt;&gt;"*",Regions!$C$3,""),IF(LEFT(Regions!$D$3,1)&lt;&gt;"*",Regions!$D$3,"")))</f>
        <v>IE,National</v>
      </c>
      <c r="AS115" s="48" t="str">
        <f t="shared" si="41"/>
        <v>S-WH-PU_ELC_N1</v>
      </c>
      <c r="AT115" s="48" t="str">
        <f t="shared" si="41"/>
        <v>Electric water heater_WH - Public Services</v>
      </c>
      <c r="AU115" s="48" t="str">
        <f t="shared" si="42"/>
        <v>PJ</v>
      </c>
      <c r="AV115" s="48" t="str">
        <f t="shared" si="43"/>
        <v>GW</v>
      </c>
      <c r="AY115" s="48" t="str">
        <f t="shared" si="44"/>
        <v>YES</v>
      </c>
    </row>
    <row r="116" spans="1:51" s="48" customFormat="1">
      <c r="A116" s="48" t="str">
        <f>IF('SRV_Heat&amp;Cool'!AN32="","*","S-WH-"&amp;'SRV_Heat&amp;Cool'!$B$83&amp;"_"&amp;'SRV_Heat&amp;Cool'!$A32)</f>
        <v>S-WH-PU_SOL_N1</v>
      </c>
      <c r="B116" s="48" t="str">
        <f>IF(A116="*","",'SRV_Heat&amp;Cool'!B32&amp;" - "&amp;$A$83)</f>
        <v>Solar water heater_WH - Public Services</v>
      </c>
      <c r="C116" s="48" t="str">
        <f>IF($A116="*","",'SRV_Heat&amp;Cool'!C32)</f>
        <v>SRVSOL</v>
      </c>
      <c r="E116" s="48" t="str">
        <f>IF($A116="*","",CONCATENATE(,Legend!$C$4,Legend!$C$31,"-",$B$83))</f>
        <v>SRVWH-PU</v>
      </c>
      <c r="F116" s="67" t="str">
        <f>IF($A116="*","",IF('SRV_Heat&amp;Cool'!F32=0,"",'SRV_Heat&amp;Cool'!F32))</f>
        <v/>
      </c>
      <c r="G116" s="67" t="str">
        <f>IF($A116="*","",IF('SRV_Heat&amp;Cool'!G32=0,"",'SRV_Heat&amp;Cool'!G32))</f>
        <v/>
      </c>
      <c r="H116" s="67" t="str">
        <f>IF($A116="*","",IF('SRV_Heat&amp;Cool'!H32=0,"",'SRV_Heat&amp;Cool'!H32))</f>
        <v/>
      </c>
      <c r="I116" s="67" t="str">
        <f>IF($A116="*","",IF('SRV_Heat&amp;Cool'!I32=0,"",'SRV_Heat&amp;Cool'!I32))</f>
        <v/>
      </c>
      <c r="J116" s="67" t="str">
        <f>IF($A116="*","",IF('SRV_Heat&amp;Cool'!J32=0,"",'SRV_Heat&amp;Cool'!J32))</f>
        <v/>
      </c>
      <c r="K116" s="67" t="str">
        <f>IF($A116="*","",IF('SRV_Heat&amp;Cool'!K32=0,"",'SRV_Heat&amp;Cool'!K32))</f>
        <v/>
      </c>
      <c r="L116" s="67" t="str">
        <f>IF($A116="*","",IF('SRV_Heat&amp;Cool'!L32=0,"",'SRV_Heat&amp;Cool'!L32))</f>
        <v/>
      </c>
      <c r="M116" s="67" t="str">
        <f>IF($A116="*","",IF('SRV_Heat&amp;Cool'!M32=0,"",'SRV_Heat&amp;Cool'!M32))</f>
        <v/>
      </c>
      <c r="N116" s="67" t="str">
        <f>IF($A116="*","",IF('SRV_Heat&amp;Cool'!N32=0,"",'SRV_Heat&amp;Cool'!N32))</f>
        <v/>
      </c>
      <c r="O116" s="67" t="str">
        <f>IF($A116="*","",IF('SRV_Heat&amp;Cool'!O32=0,"",'SRV_Heat&amp;Cool'!O32))</f>
        <v/>
      </c>
      <c r="P116" s="67">
        <f>IF($A116="*","",IF('SRV_Heat&amp;Cool'!P32=0,"",'SRV_Heat&amp;Cool'!P32))</f>
        <v>1</v>
      </c>
      <c r="Q116" s="67">
        <f>IF($A116="*","",IF('SRV_Heat&amp;Cool'!Q32=0,"",'SRV_Heat&amp;Cool'!Q32))</f>
        <v>1</v>
      </c>
      <c r="R116" s="67">
        <f>IF($A116="*","",IF('SRV_Heat&amp;Cool'!R32=0,"",'SRV_Heat&amp;Cool'!R32))</f>
        <v>1</v>
      </c>
      <c r="S116" s="67">
        <f>IF($A116="*","",IF('SRV_Heat&amp;Cool'!S32=0,"",'SRV_Heat&amp;Cool'!S32))</f>
        <v>1</v>
      </c>
      <c r="T116" s="67">
        <f>IF($A116="*","",IF('SRV_Heat&amp;Cool'!T32=0,"",'SRV_Heat&amp;Cool'!T32))</f>
        <v>1</v>
      </c>
      <c r="U116" s="234">
        <f>IF($A116="*","",IF('SRV_Heat&amp;Cool'!U32=0,"",'SRV_Heat&amp;Cool'!U32))</f>
        <v>25</v>
      </c>
      <c r="V116" s="234">
        <f>IF($A116="*","",IF('SRV_Heat&amp;Cool'!V32=0,"",'SRV_Heat&amp;Cool'!V32))</f>
        <v>30</v>
      </c>
      <c r="W116" s="100"/>
      <c r="X116" s="100"/>
      <c r="Y116" s="100"/>
      <c r="Z116" s="100"/>
      <c r="AA116" s="100"/>
      <c r="AB116" s="100">
        <f>IF($A116="*","",IF('SRV_Heat&amp;Cool'!AB32=0,"",'SRV_Heat&amp;Cool'!AB32))</f>
        <v>642.85714285714289</v>
      </c>
      <c r="AC116" s="100">
        <f>IF($A116="*","",IF('SRV_Heat&amp;Cool'!AC32=0,"",'SRV_Heat&amp;Cool'!AC32))</f>
        <v>642.85714285714289</v>
      </c>
      <c r="AD116" s="100">
        <f>IF($A116="*","",IF('SRV_Heat&amp;Cool'!AD32=0,"",'SRV_Heat&amp;Cool'!AD32))</f>
        <v>642.85714285714289</v>
      </c>
      <c r="AE116" s="100">
        <f>IF($A116="*","",IF('SRV_Heat&amp;Cool'!AE32=0,"",'SRV_Heat&amp;Cool'!AE32))</f>
        <v>642.85714285714289</v>
      </c>
      <c r="AF116" s="100">
        <f>IF($A116="*","",IF('SRV_Heat&amp;Cool'!AF32=0,"",'SRV_Heat&amp;Cool'!AF32))</f>
        <v>642.85714285714289</v>
      </c>
      <c r="AG116" s="46">
        <f>IF($A116="*","",IF('SRV_Heat&amp;Cool'!AG32=0,"",'SRV_Heat&amp;Cool'!AG32))</f>
        <v>4.2857142857142856</v>
      </c>
      <c r="AH116" s="315" t="str">
        <f>IF($A116="*","",IF('SRV_Heat&amp;Cool'!AH32=0,"",'SRV_Heat&amp;Cool'!AH32))</f>
        <v/>
      </c>
      <c r="AI116" s="102" t="str">
        <f>IF($A116="*","",IF('SRV_Heat&amp;Cool'!AI32=0,"",'SRV_Heat&amp;Cool'!AI32))</f>
        <v/>
      </c>
      <c r="AJ116" s="102" t="str">
        <f>IF($A116="*","",IF('SRV_Heat&amp;Cool'!AJ32=0,"",'SRV_Heat&amp;Cool'!AJ32))</f>
        <v/>
      </c>
      <c r="AK116" s="82">
        <f>IF($A116="*","",31.536)</f>
        <v>31.536000000000001</v>
      </c>
      <c r="AL116" s="46"/>
      <c r="AM116" s="97">
        <f t="shared" si="46"/>
        <v>2019</v>
      </c>
      <c r="AN116" s="228"/>
      <c r="AO116" s="228"/>
      <c r="AP116" s="189"/>
      <c r="AQ116" s="48" t="str">
        <f t="shared" si="40"/>
        <v>PRE</v>
      </c>
      <c r="AR116" s="48" t="str">
        <f>IF($AS116="","",_xlfn.TEXTJOIN(",",TRUE,IF(LEFT(Regions!$C$3,1)&lt;&gt;"*",Regions!$C$3,""),IF(LEFT(Regions!$D$3,1)&lt;&gt;"*",Regions!$D$3,"")))</f>
        <v>IE,National</v>
      </c>
      <c r="AS116" s="48" t="str">
        <f t="shared" si="41"/>
        <v>S-WH-PU_SOL_N1</v>
      </c>
      <c r="AT116" s="48" t="str">
        <f t="shared" si="41"/>
        <v>Solar water heater_WH - Public Services</v>
      </c>
      <c r="AU116" s="48" t="str">
        <f t="shared" si="42"/>
        <v>PJ</v>
      </c>
      <c r="AV116" s="48" t="str">
        <f t="shared" si="43"/>
        <v>GW</v>
      </c>
      <c r="AY116" s="48" t="str">
        <f t="shared" si="44"/>
        <v>YES</v>
      </c>
    </row>
    <row r="117" spans="1:51" s="48" customFormat="1">
      <c r="A117" s="48" t="str">
        <f>IF('SRV_Heat&amp;Cool'!AN33="","*","S-WH-"&amp;'SRV_Heat&amp;Cool'!$B$83&amp;"_"&amp;'SRV_Heat&amp;Cool'!$A33)</f>
        <v>S-WH-PU_GAS_N1</v>
      </c>
      <c r="B117" s="48" t="str">
        <f>IF(A117="*","",'SRV_Heat&amp;Cool'!B33&amp;" - "&amp;$A$83)</f>
        <v>Gas water heater_WH - Public Services</v>
      </c>
      <c r="C117" s="48" t="str">
        <f>IF($A117="*","",'SRV_Heat&amp;Cool'!C33)</f>
        <v>SRVGAS</v>
      </c>
      <c r="E117" s="48" t="str">
        <f>IF($A117="*","",CONCATENATE(,Legend!$C$4,Legend!$C$31,"-",$B$83))</f>
        <v>SRVWH-PU</v>
      </c>
      <c r="F117" s="67" t="str">
        <f>IF($A117="*","",IF('SRV_Heat&amp;Cool'!F33=0,"",'SRV_Heat&amp;Cool'!F33))</f>
        <v/>
      </c>
      <c r="G117" s="67" t="str">
        <f>IF($A117="*","",IF('SRV_Heat&amp;Cool'!G33=0,"",'SRV_Heat&amp;Cool'!G33))</f>
        <v/>
      </c>
      <c r="H117" s="67" t="str">
        <f>IF($A117="*","",IF('SRV_Heat&amp;Cool'!H33=0,"",'SRV_Heat&amp;Cool'!H33))</f>
        <v/>
      </c>
      <c r="I117" s="67" t="str">
        <f>IF($A117="*","",IF('SRV_Heat&amp;Cool'!I33=0,"",'SRV_Heat&amp;Cool'!I33))</f>
        <v/>
      </c>
      <c r="J117" s="67" t="str">
        <f>IF($A117="*","",IF('SRV_Heat&amp;Cool'!J33=0,"",'SRV_Heat&amp;Cool'!J33))</f>
        <v/>
      </c>
      <c r="K117" s="67" t="str">
        <f>IF($A117="*","",IF('SRV_Heat&amp;Cool'!K33=0,"",'SRV_Heat&amp;Cool'!K33))</f>
        <v/>
      </c>
      <c r="L117" s="67" t="str">
        <f>IF($A117="*","",IF('SRV_Heat&amp;Cool'!L33=0,"",'SRV_Heat&amp;Cool'!L33))</f>
        <v/>
      </c>
      <c r="M117" s="67" t="str">
        <f>IF($A117="*","",IF('SRV_Heat&amp;Cool'!M33=0,"",'SRV_Heat&amp;Cool'!M33))</f>
        <v/>
      </c>
      <c r="N117" s="67" t="str">
        <f>IF($A117="*","",IF('SRV_Heat&amp;Cool'!N33=0,"",'SRV_Heat&amp;Cool'!N33))</f>
        <v/>
      </c>
      <c r="O117" s="67" t="str">
        <f>IF($A117="*","",IF('SRV_Heat&amp;Cool'!O33=0,"",'SRV_Heat&amp;Cool'!O33))</f>
        <v/>
      </c>
      <c r="P117" s="67">
        <f>IF($A117="*","",IF('SRV_Heat&amp;Cool'!P33=0,"",'SRV_Heat&amp;Cool'!P33))</f>
        <v>0.7</v>
      </c>
      <c r="Q117" s="67">
        <f>IF($A117="*","",IF('SRV_Heat&amp;Cool'!Q33=0,"",'SRV_Heat&amp;Cool'!Q33))</f>
        <v>0.7</v>
      </c>
      <c r="R117" s="67">
        <f>IF($A117="*","",IF('SRV_Heat&amp;Cool'!R33=0,"",'SRV_Heat&amp;Cool'!R33))</f>
        <v>0.7</v>
      </c>
      <c r="S117" s="67">
        <f>IF($A117="*","",IF('SRV_Heat&amp;Cool'!S33=0,"",'SRV_Heat&amp;Cool'!S33))</f>
        <v>0.7</v>
      </c>
      <c r="T117" s="67">
        <f>IF($A117="*","",IF('SRV_Heat&amp;Cool'!T33=0,"",'SRV_Heat&amp;Cool'!T33))</f>
        <v>0.7</v>
      </c>
      <c r="U117" s="234">
        <f>IF($A117="*","",IF('SRV_Heat&amp;Cool'!U33=0,"",'SRV_Heat&amp;Cool'!U33))</f>
        <v>25</v>
      </c>
      <c r="V117" s="234" t="str">
        <f>IF($A117="*","",IF('SRV_Heat&amp;Cool'!V33=0,"",'SRV_Heat&amp;Cool'!V33))</f>
        <v/>
      </c>
      <c r="W117" s="100"/>
      <c r="X117" s="100"/>
      <c r="Y117" s="100"/>
      <c r="Z117" s="100"/>
      <c r="AA117" s="100"/>
      <c r="AB117" s="100">
        <f>IF($A117="*","",IF('SRV_Heat&amp;Cool'!AB33=0,"",'SRV_Heat&amp;Cool'!AB33))</f>
        <v>58.441558441558442</v>
      </c>
      <c r="AC117" s="100">
        <f>IF($A117="*","",IF('SRV_Heat&amp;Cool'!AC33=0,"",'SRV_Heat&amp;Cool'!AC33))</f>
        <v>51.948051948051948</v>
      </c>
      <c r="AD117" s="100">
        <f>IF($A117="*","",IF('SRV_Heat&amp;Cool'!AD33=0,"",'SRV_Heat&amp;Cool'!AD33))</f>
        <v>45.454545454545453</v>
      </c>
      <c r="AE117" s="100">
        <f>IF($A117="*","",IF('SRV_Heat&amp;Cool'!AE33=0,"",'SRV_Heat&amp;Cool'!AE33))</f>
        <v>45.454545454545453</v>
      </c>
      <c r="AF117" s="100">
        <f>IF($A117="*","",IF('SRV_Heat&amp;Cool'!AF33=0,"",'SRV_Heat&amp;Cool'!AF33))</f>
        <v>45.454545454545453</v>
      </c>
      <c r="AG117" s="100">
        <f>IF($A117="*","",IF('SRV_Heat&amp;Cool'!AG33=0,"",'SRV_Heat&amp;Cool'!AG33))</f>
        <v>4</v>
      </c>
      <c r="AH117" s="315">
        <f>IF($A117="*","",IF('SRV_Heat&amp;Cool'!AH33=0,"",'SRV_Heat&amp;Cool'!AH33))</f>
        <v>2</v>
      </c>
      <c r="AI117" s="102" t="str">
        <f>IF($A117="*","",IF('SRV_Heat&amp;Cool'!AI33=0,"",'SRV_Heat&amp;Cool'!AI33))</f>
        <v/>
      </c>
      <c r="AJ117" s="102" t="str">
        <f>IF($A117="*","",IF('SRV_Heat&amp;Cool'!AJ33=0,"",'SRV_Heat&amp;Cool'!AJ33))</f>
        <v/>
      </c>
      <c r="AK117" s="82">
        <f>IF($A117="*","",31.536)</f>
        <v>31.536000000000001</v>
      </c>
      <c r="AL117" s="100"/>
      <c r="AM117" s="97">
        <f t="shared" si="46"/>
        <v>2019</v>
      </c>
      <c r="AN117" s="189"/>
      <c r="AO117" s="189"/>
      <c r="AP117" s="189"/>
      <c r="AQ117" s="48" t="str">
        <f t="shared" si="40"/>
        <v>PRE</v>
      </c>
      <c r="AR117" s="48" t="str">
        <f>IF($AS117="","",_xlfn.TEXTJOIN(",",TRUE,IF(LEFT(Regions!$C$3,1)&lt;&gt;"*",Regions!$C$3,""),IF(LEFT(Regions!$D$3,1)&lt;&gt;"*",Regions!$D$3,"")))</f>
        <v>IE,National</v>
      </c>
      <c r="AS117" s="48" t="str">
        <f t="shared" si="41"/>
        <v>S-WH-PU_GAS_N1</v>
      </c>
      <c r="AT117" s="48" t="str">
        <f t="shared" si="41"/>
        <v>Gas water heater_WH - Public Services</v>
      </c>
      <c r="AU117" s="48" t="str">
        <f t="shared" si="42"/>
        <v>PJ</v>
      </c>
      <c r="AV117" s="48" t="str">
        <f t="shared" si="43"/>
        <v>GW</v>
      </c>
      <c r="AY117" s="48" t="str">
        <f t="shared" si="44"/>
        <v>YES</v>
      </c>
    </row>
    <row r="118" spans="1:51" s="48" customFormat="1">
      <c r="A118" s="48" t="str">
        <f>IF('SRV_Heat&amp;Cool'!AN34="","*","S-WH-"&amp;'SRV_Heat&amp;Cool'!$B$83&amp;"_"&amp;'SRV_Heat&amp;Cool'!$A34)</f>
        <v>S-WH-PU_BIO_N1</v>
      </c>
      <c r="B118" s="48" t="str">
        <f>IF(A118="*","",'SRV_Heat&amp;Cool'!B34&amp;" - "&amp;$A$83)</f>
        <v>Biomass water heater_WH - Public Services</v>
      </c>
      <c r="C118" s="48" t="str">
        <f>IF($A118="*","",'SRV_Heat&amp;Cool'!C34)</f>
        <v>SRVBIO</v>
      </c>
      <c r="E118" s="48" t="str">
        <f>IF($A118="*","",CONCATENATE(,Legend!$C$4,Legend!$C$31,"-",$B$83))</f>
        <v>SRVWH-PU</v>
      </c>
      <c r="F118" s="67" t="str">
        <f>IF($A118="*","",IF('SRV_Heat&amp;Cool'!F34=0,"",'SRV_Heat&amp;Cool'!F34))</f>
        <v/>
      </c>
      <c r="G118" s="67" t="str">
        <f>IF($A118="*","",IF('SRV_Heat&amp;Cool'!G34=0,"",'SRV_Heat&amp;Cool'!G34))</f>
        <v/>
      </c>
      <c r="H118" s="67" t="str">
        <f>IF($A118="*","",IF('SRV_Heat&amp;Cool'!H34=0,"",'SRV_Heat&amp;Cool'!H34))</f>
        <v/>
      </c>
      <c r="I118" s="67" t="str">
        <f>IF($A118="*","",IF('SRV_Heat&amp;Cool'!I34=0,"",'SRV_Heat&amp;Cool'!I34))</f>
        <v/>
      </c>
      <c r="J118" s="67" t="str">
        <f>IF($A118="*","",IF('SRV_Heat&amp;Cool'!J34=0,"",'SRV_Heat&amp;Cool'!J34))</f>
        <v/>
      </c>
      <c r="K118" s="67" t="str">
        <f>IF($A118="*","",IF('SRV_Heat&amp;Cool'!K34=0,"",'SRV_Heat&amp;Cool'!K34))</f>
        <v/>
      </c>
      <c r="L118" s="67" t="str">
        <f>IF($A118="*","",IF('SRV_Heat&amp;Cool'!L34=0,"",'SRV_Heat&amp;Cool'!L34))</f>
        <v/>
      </c>
      <c r="M118" s="67" t="str">
        <f>IF($A118="*","",IF('SRV_Heat&amp;Cool'!M34=0,"",'SRV_Heat&amp;Cool'!M34))</f>
        <v/>
      </c>
      <c r="N118" s="67" t="str">
        <f>IF($A118="*","",IF('SRV_Heat&amp;Cool'!N34=0,"",'SRV_Heat&amp;Cool'!N34))</f>
        <v/>
      </c>
      <c r="O118" s="67" t="str">
        <f>IF($A118="*","",IF('SRV_Heat&amp;Cool'!O34=0,"",'SRV_Heat&amp;Cool'!O34))</f>
        <v/>
      </c>
      <c r="P118" s="67">
        <f>IF($A118="*","",IF('SRV_Heat&amp;Cool'!P34=0,"",'SRV_Heat&amp;Cool'!P34))</f>
        <v>0.7</v>
      </c>
      <c r="Q118" s="67">
        <f>IF($A118="*","",IF('SRV_Heat&amp;Cool'!Q34=0,"",'SRV_Heat&amp;Cool'!Q34))</f>
        <v>0.71647058823529397</v>
      </c>
      <c r="R118" s="67">
        <f>IF($A118="*","",IF('SRV_Heat&amp;Cool'!R34=0,"",'SRV_Heat&amp;Cool'!R34))</f>
        <v>0.74941176470588233</v>
      </c>
      <c r="S118" s="67">
        <f>IF($A118="*","",IF('SRV_Heat&amp;Cool'!S34=0,"",'SRV_Heat&amp;Cool'!S34))</f>
        <v>0.78235294117647058</v>
      </c>
      <c r="T118" s="67">
        <f>IF($A118="*","",IF('SRV_Heat&amp;Cool'!T34=0,"",'SRV_Heat&amp;Cool'!T34))</f>
        <v>0.78235294117647058</v>
      </c>
      <c r="U118" s="234">
        <f>IF($A118="*","",IF('SRV_Heat&amp;Cool'!U34=0,"",'SRV_Heat&amp;Cool'!U34))</f>
        <v>20</v>
      </c>
      <c r="V118" s="234" t="str">
        <f>IF($A118="*","",IF('SRV_Heat&amp;Cool'!V34=0,"",'SRV_Heat&amp;Cool'!V34))</f>
        <v/>
      </c>
      <c r="W118" s="100"/>
      <c r="X118" s="100"/>
      <c r="Y118" s="100"/>
      <c r="Z118" s="100"/>
      <c r="AA118" s="100"/>
      <c r="AB118" s="100">
        <f>IF($A118="*","",IF('SRV_Heat&amp;Cool'!AB34=0,"",'SRV_Heat&amp;Cool'!AB34))</f>
        <v>197.27272727272728</v>
      </c>
      <c r="AC118" s="100">
        <f>IF($A118="*","",IF('SRV_Heat&amp;Cool'!AC34=0,"",'SRV_Heat&amp;Cool'!AC34))</f>
        <v>197.27272727272728</v>
      </c>
      <c r="AD118" s="100">
        <f>IF($A118="*","",IF('SRV_Heat&amp;Cool'!AD34=0,"",'SRV_Heat&amp;Cool'!AD34))</f>
        <v>203.63636363636363</v>
      </c>
      <c r="AE118" s="100">
        <f>IF($A118="*","",IF('SRV_Heat&amp;Cool'!AE34=0,"",'SRV_Heat&amp;Cool'!AE34))</f>
        <v>203.63636363636363</v>
      </c>
      <c r="AF118" s="100">
        <f>IF($A118="*","",IF('SRV_Heat&amp;Cool'!AF34=0,"",'SRV_Heat&amp;Cool'!AF34))</f>
        <v>203.63636363636363</v>
      </c>
      <c r="AG118" s="100">
        <f>IF($A118="*","",IF('SRV_Heat&amp;Cool'!AG34=0,"",'SRV_Heat&amp;Cool'!AG34))</f>
        <v>5.7272727272727274E-2</v>
      </c>
      <c r="AH118" s="315" t="str">
        <f>IF($A118="*","",IF('SRV_Heat&amp;Cool'!AH34=0,"",'SRV_Heat&amp;Cool'!AH34))</f>
        <v/>
      </c>
      <c r="AI118" s="102" t="str">
        <f>IF($A118="*","",IF('SRV_Heat&amp;Cool'!AI34=0,"",'SRV_Heat&amp;Cool'!AI34))</f>
        <v/>
      </c>
      <c r="AJ118" s="102" t="str">
        <f>IF($A118="*","",IF('SRV_Heat&amp;Cool'!AJ34=0,"",'SRV_Heat&amp;Cool'!AJ34))</f>
        <v/>
      </c>
      <c r="AK118" s="82">
        <f t="shared" ref="AK118:AK119" si="51">IF($A118="*","",31.536)</f>
        <v>31.536000000000001</v>
      </c>
      <c r="AL118" s="100"/>
      <c r="AM118" s="97">
        <f t="shared" si="46"/>
        <v>2019</v>
      </c>
      <c r="AN118" s="189"/>
      <c r="AO118" s="189"/>
      <c r="AP118" s="189"/>
      <c r="AQ118" s="48" t="str">
        <f t="shared" si="40"/>
        <v>PRE</v>
      </c>
      <c r="AR118" s="48" t="str">
        <f>IF($AS118="","",_xlfn.TEXTJOIN(",",TRUE,IF(LEFT(Regions!$C$3,1)&lt;&gt;"*",Regions!$C$3,""),IF(LEFT(Regions!$D$3,1)&lt;&gt;"*",Regions!$D$3,"")))</f>
        <v>IE,National</v>
      </c>
      <c r="AS118" s="48" t="str">
        <f t="shared" si="41"/>
        <v>S-WH-PU_BIO_N1</v>
      </c>
      <c r="AT118" s="48" t="str">
        <f t="shared" si="41"/>
        <v>Biomass water heater_WH - Public Services</v>
      </c>
      <c r="AU118" s="48" t="str">
        <f t="shared" si="42"/>
        <v>PJ</v>
      </c>
      <c r="AV118" s="48" t="str">
        <f t="shared" si="43"/>
        <v>GW</v>
      </c>
      <c r="AY118" s="48" t="str">
        <f t="shared" si="44"/>
        <v>YES</v>
      </c>
    </row>
    <row r="119" spans="1:51" s="48" customFormat="1">
      <c r="A119" s="51" t="str">
        <f>IF('SRV_Heat&amp;Cool'!AN35="","*","S-WH-"&amp;'SRV_Heat&amp;Cool'!$B$83&amp;"_"&amp;'SRV_Heat&amp;Cool'!$A35)</f>
        <v>S-WH-PU_LPG_N1</v>
      </c>
      <c r="B119" s="51" t="str">
        <f>IF(A119="*","",'SRV_Heat&amp;Cool'!B35&amp;" - "&amp;$A$83)</f>
        <v>LPG water heater_WH - Public Services</v>
      </c>
      <c r="C119" s="51" t="str">
        <f>IF($A119="*","",'SRV_Heat&amp;Cool'!C35)</f>
        <v>SRVLPG</v>
      </c>
      <c r="D119" s="51"/>
      <c r="E119" s="51" t="str">
        <f>IF($A119="*","",CONCATENATE(,Legend!$C$4,Legend!$C$31,"-",$B$83))</f>
        <v>SRVWH-PU</v>
      </c>
      <c r="F119" s="288" t="str">
        <f>IF($A119="*","",IF('SRV_Heat&amp;Cool'!F35=0,"",'SRV_Heat&amp;Cool'!F35))</f>
        <v/>
      </c>
      <c r="G119" s="288" t="str">
        <f>IF($A119="*","",IF('SRV_Heat&amp;Cool'!G35=0,"",'SRV_Heat&amp;Cool'!G35))</f>
        <v/>
      </c>
      <c r="H119" s="288" t="str">
        <f>IF($A119="*","",IF('SRV_Heat&amp;Cool'!H35=0,"",'SRV_Heat&amp;Cool'!H35))</f>
        <v/>
      </c>
      <c r="I119" s="288" t="str">
        <f>IF($A119="*","",IF('SRV_Heat&amp;Cool'!I35=0,"",'SRV_Heat&amp;Cool'!I35))</f>
        <v/>
      </c>
      <c r="J119" s="288" t="str">
        <f>IF($A119="*","",IF('SRV_Heat&amp;Cool'!J35=0,"",'SRV_Heat&amp;Cool'!J35))</f>
        <v/>
      </c>
      <c r="K119" s="288" t="str">
        <f>IF($A119="*","",IF('SRV_Heat&amp;Cool'!K35=0,"",'SRV_Heat&amp;Cool'!K35))</f>
        <v/>
      </c>
      <c r="L119" s="288" t="str">
        <f>IF($A119="*","",IF('SRV_Heat&amp;Cool'!L35=0,"",'SRV_Heat&amp;Cool'!L35))</f>
        <v/>
      </c>
      <c r="M119" s="288" t="str">
        <f>IF($A119="*","",IF('SRV_Heat&amp;Cool'!M35=0,"",'SRV_Heat&amp;Cool'!M35))</f>
        <v/>
      </c>
      <c r="N119" s="288" t="str">
        <f>IF($A119="*","",IF('SRV_Heat&amp;Cool'!N35=0,"",'SRV_Heat&amp;Cool'!N35))</f>
        <v/>
      </c>
      <c r="O119" s="288" t="str">
        <f>IF($A119="*","",IF('SRV_Heat&amp;Cool'!O35=0,"",'SRV_Heat&amp;Cool'!O35))</f>
        <v/>
      </c>
      <c r="P119" s="288">
        <f>IF($A119="*","",IF('SRV_Heat&amp;Cool'!P35=0,"",'SRV_Heat&amp;Cool'!P35))</f>
        <v>0.7</v>
      </c>
      <c r="Q119" s="288">
        <f>IF($A119="*","",IF('SRV_Heat&amp;Cool'!Q35=0,"",'SRV_Heat&amp;Cool'!Q35))</f>
        <v>0.7</v>
      </c>
      <c r="R119" s="288">
        <f>IF($A119="*","",IF('SRV_Heat&amp;Cool'!R35=0,"",'SRV_Heat&amp;Cool'!R35))</f>
        <v>0.7</v>
      </c>
      <c r="S119" s="288">
        <f>IF($A119="*","",IF('SRV_Heat&amp;Cool'!S35=0,"",'SRV_Heat&amp;Cool'!S35))</f>
        <v>0.7</v>
      </c>
      <c r="T119" s="288">
        <f>IF($A119="*","",IF('SRV_Heat&amp;Cool'!T35=0,"",'SRV_Heat&amp;Cool'!T35))</f>
        <v>0.7</v>
      </c>
      <c r="U119" s="229">
        <f>IF($A119="*","",IF('SRV_Heat&amp;Cool'!U35=0,"",'SRV_Heat&amp;Cool'!U35))</f>
        <v>25</v>
      </c>
      <c r="V119" s="229" t="str">
        <f>IF($A119="*","",IF('SRV_Heat&amp;Cool'!V35=0,"",'SRV_Heat&amp;Cool'!V35))</f>
        <v/>
      </c>
      <c r="W119" s="85"/>
      <c r="X119" s="85"/>
      <c r="Y119" s="85"/>
      <c r="Z119" s="85"/>
      <c r="AA119" s="85"/>
      <c r="AB119" s="85">
        <f>IF($A119="*","",IF('SRV_Heat&amp;Cool'!AB35=0,"",'SRV_Heat&amp;Cool'!AB35))</f>
        <v>58.441558441558442</v>
      </c>
      <c r="AC119" s="85">
        <f>IF($A119="*","",IF('SRV_Heat&amp;Cool'!AC35=0,"",'SRV_Heat&amp;Cool'!AC35))</f>
        <v>51.948051948051948</v>
      </c>
      <c r="AD119" s="85">
        <f>IF($A119="*","",IF('SRV_Heat&amp;Cool'!AD35=0,"",'SRV_Heat&amp;Cool'!AD35))</f>
        <v>45.454545454545453</v>
      </c>
      <c r="AE119" s="85">
        <f>IF($A119="*","",IF('SRV_Heat&amp;Cool'!AE35=0,"",'SRV_Heat&amp;Cool'!AE35))</f>
        <v>45.454545454545453</v>
      </c>
      <c r="AF119" s="85">
        <f>IF($A119="*","",IF('SRV_Heat&amp;Cool'!AF35=0,"",'SRV_Heat&amp;Cool'!AF35))</f>
        <v>45.454545454545453</v>
      </c>
      <c r="AG119" s="85">
        <f>IF($A119="*","",IF('SRV_Heat&amp;Cool'!AG35=0,"",'SRV_Heat&amp;Cool'!AG35))</f>
        <v>4</v>
      </c>
      <c r="AH119" s="320">
        <f>IF($A119="*","",IF('SRV_Heat&amp;Cool'!AH35=0,"",'SRV_Heat&amp;Cool'!AH35))</f>
        <v>2</v>
      </c>
      <c r="AI119" s="103" t="str">
        <f>IF($A119="*","",IF('SRV_Heat&amp;Cool'!AI35=0,"",'SRV_Heat&amp;Cool'!AI35))</f>
        <v/>
      </c>
      <c r="AJ119" s="103" t="str">
        <f>IF($A119="*","",IF('SRV_Heat&amp;Cool'!AJ35=0,"",'SRV_Heat&amp;Cool'!AJ35))</f>
        <v/>
      </c>
      <c r="AK119" s="231">
        <f t="shared" si="51"/>
        <v>31.536000000000001</v>
      </c>
      <c r="AL119" s="85"/>
      <c r="AM119" s="225">
        <f t="shared" si="46"/>
        <v>2019</v>
      </c>
      <c r="AN119" s="228"/>
      <c r="AO119" s="228"/>
      <c r="AP119" s="189"/>
      <c r="AQ119" s="51" t="str">
        <f t="shared" si="40"/>
        <v>PRE</v>
      </c>
      <c r="AR119" s="51" t="str">
        <f>IF($AS119="","",_xlfn.TEXTJOIN(",",TRUE,IF(LEFT(Regions!$C$3,1)&lt;&gt;"*",Regions!$C$3,""),IF(LEFT(Regions!$D$3,1)&lt;&gt;"*",Regions!$D$3,"")))</f>
        <v>IE,National</v>
      </c>
      <c r="AS119" s="51" t="str">
        <f t="shared" si="41"/>
        <v>S-WH-PU_LPG_N1</v>
      </c>
      <c r="AT119" s="51" t="str">
        <f t="shared" si="41"/>
        <v>LPG water heater_WH - Public Services</v>
      </c>
      <c r="AU119" s="51" t="str">
        <f t="shared" si="42"/>
        <v>PJ</v>
      </c>
      <c r="AV119" s="51" t="str">
        <f t="shared" si="43"/>
        <v>GW</v>
      </c>
      <c r="AW119" s="51"/>
      <c r="AX119" s="51"/>
      <c r="AY119" s="51" t="str">
        <f t="shared" si="44"/>
        <v>YES</v>
      </c>
    </row>
    <row r="120" spans="1:51" s="48" customFormat="1">
      <c r="A120" s="64" t="s">
        <v>105</v>
      </c>
      <c r="B120" s="64"/>
      <c r="C120" s="64"/>
      <c r="D120" s="64"/>
      <c r="E120" s="64"/>
      <c r="F120" s="289"/>
      <c r="G120" s="289"/>
      <c r="H120" s="289"/>
      <c r="I120" s="289"/>
      <c r="J120" s="289"/>
      <c r="K120" s="289"/>
      <c r="L120" s="289"/>
      <c r="M120" s="289"/>
      <c r="N120" s="289"/>
      <c r="O120" s="289"/>
      <c r="P120" s="289"/>
      <c r="Q120" s="289"/>
      <c r="R120" s="289"/>
      <c r="S120" s="289"/>
      <c r="T120" s="289"/>
      <c r="U120" s="237"/>
      <c r="V120" s="237"/>
      <c r="W120" s="240"/>
      <c r="X120" s="240"/>
      <c r="Y120" s="240"/>
      <c r="Z120" s="240"/>
      <c r="AA120" s="240"/>
      <c r="AB120" s="240"/>
      <c r="AC120" s="240"/>
      <c r="AD120" s="240"/>
      <c r="AE120" s="240"/>
      <c r="AF120" s="240"/>
      <c r="AG120" s="240"/>
      <c r="AH120" s="321"/>
      <c r="AI120" s="232" t="str">
        <f>IF($A120="*","",IF('SRV_Heat&amp;Cool'!AI36=0,"",'SRV_Heat&amp;Cool'!AI36))</f>
        <v/>
      </c>
      <c r="AJ120" s="232" t="str">
        <f>IF($A120="*","",IF('SRV_Heat&amp;Cool'!AJ36=0,"",'SRV_Heat&amp;Cool'!AJ36))</f>
        <v/>
      </c>
      <c r="AK120" s="235"/>
      <c r="AL120" s="240"/>
      <c r="AM120" s="237"/>
      <c r="AN120" s="228"/>
      <c r="AO120" s="228"/>
      <c r="AP120" s="189"/>
      <c r="AQ120" s="64" t="str">
        <f t="shared" si="40"/>
        <v>*Cooling-only</v>
      </c>
      <c r="AR120" s="64" t="str">
        <f>IF($AS120="","",_xlfn.TEXTJOIN(",",TRUE,IF(LEFT(Regions!$C$3,1)&lt;&gt;"*",Regions!$C$3,""),IF(LEFT(Regions!$D$3,1)&lt;&gt;"*",Regions!$D$3,"")))</f>
        <v/>
      </c>
      <c r="AS120" s="64" t="str">
        <f t="shared" si="41"/>
        <v/>
      </c>
      <c r="AT120" s="64" t="str">
        <f t="shared" si="41"/>
        <v/>
      </c>
      <c r="AU120" s="64" t="str">
        <f t="shared" si="42"/>
        <v/>
      </c>
      <c r="AV120" s="64" t="str">
        <f t="shared" si="43"/>
        <v/>
      </c>
      <c r="AW120" s="64"/>
      <c r="AX120" s="64"/>
      <c r="AY120" s="64" t="str">
        <f t="shared" si="44"/>
        <v/>
      </c>
    </row>
    <row r="121" spans="1:51" s="48" customFormat="1">
      <c r="A121" s="48" t="str">
        <f>IF('SRV_Heat&amp;Cool'!AN37="","*","S-SC-"&amp;'SRV_Heat&amp;Cool'!$B$83&amp;"_"&amp;'SRV_Heat&amp;Cool'!$A37)</f>
        <v>S-SC-PU_ELC_N1</v>
      </c>
      <c r="B121" s="48" t="str">
        <f>IF(A121="*","",'SRV_Heat&amp;Cool'!B37&amp;" - "&amp;$A$83)</f>
        <v>Room air conditioning Air-to-Air_SC - Public Services</v>
      </c>
      <c r="C121" s="48" t="str">
        <f>IF($A121="*","",'SRV_Heat&amp;Cool'!C37)</f>
        <v>SRVELC</v>
      </c>
      <c r="E121" s="48" t="str">
        <f>IF($A121="*","",CONCATENATE(Legend!$C$4,Legend!$C$32,"-",$B$83))</f>
        <v>SRVSC-PU</v>
      </c>
      <c r="F121" s="290" t="str">
        <f>IF($A121="*","",IF('SRV_Heat&amp;Cool'!F37=0,"",'SRV_Heat&amp;Cool'!F37))</f>
        <v/>
      </c>
      <c r="G121" s="290" t="str">
        <f>IF($A121="*","",IF('SRV_Heat&amp;Cool'!G37=0,"",'SRV_Heat&amp;Cool'!G37))</f>
        <v/>
      </c>
      <c r="H121" s="290" t="str">
        <f>IF($A121="*","",IF('SRV_Heat&amp;Cool'!H37=0,"",'SRV_Heat&amp;Cool'!H37))</f>
        <v/>
      </c>
      <c r="I121" s="290" t="str">
        <f>IF($A121="*","",IF('SRV_Heat&amp;Cool'!I37=0,"",'SRV_Heat&amp;Cool'!I37))</f>
        <v/>
      </c>
      <c r="J121" s="290" t="str">
        <f>IF($A121="*","",IF('SRV_Heat&amp;Cool'!J37=0,"",'SRV_Heat&amp;Cool'!J37))</f>
        <v/>
      </c>
      <c r="K121" s="290">
        <f>IF($A121="*","",IF('SRV_Heat&amp;Cool'!K37=0,"",'SRV_Heat&amp;Cool'!K37))</f>
        <v>1</v>
      </c>
      <c r="L121" s="290">
        <f>IF($A121="*","",IF('SRV_Heat&amp;Cool'!L37=0,"",'SRV_Heat&amp;Cool'!L37))</f>
        <v>1</v>
      </c>
      <c r="M121" s="290">
        <f>IF($A121="*","",IF('SRV_Heat&amp;Cool'!M37=0,"",'SRV_Heat&amp;Cool'!M37))</f>
        <v>1</v>
      </c>
      <c r="N121" s="290">
        <f>IF($A121="*","",IF('SRV_Heat&amp;Cool'!N37=0,"",'SRV_Heat&amp;Cool'!N37))</f>
        <v>1</v>
      </c>
      <c r="O121" s="290">
        <f>IF($A121="*","",IF('SRV_Heat&amp;Cool'!O37=0,"",'SRV_Heat&amp;Cool'!O37))</f>
        <v>1</v>
      </c>
      <c r="P121" s="290" t="str">
        <f>IF($A121="*","",IF('SRV_Heat&amp;Cool'!P37=0,"",'SRV_Heat&amp;Cool'!P37))</f>
        <v/>
      </c>
      <c r="Q121" s="290" t="str">
        <f>IF($A121="*","",IF('SRV_Heat&amp;Cool'!Q37=0,"",'SRV_Heat&amp;Cool'!Q37))</f>
        <v/>
      </c>
      <c r="R121" s="290" t="str">
        <f>IF($A121="*","",IF('SRV_Heat&amp;Cool'!R37=0,"",'SRV_Heat&amp;Cool'!R37))</f>
        <v/>
      </c>
      <c r="S121" s="290" t="str">
        <f>IF($A121="*","",IF('SRV_Heat&amp;Cool'!S37=0,"",'SRV_Heat&amp;Cool'!S37))</f>
        <v/>
      </c>
      <c r="T121" s="290" t="str">
        <f>IF($A121="*","",IF('SRV_Heat&amp;Cool'!T37=0,"",'SRV_Heat&amp;Cool'!T37))</f>
        <v/>
      </c>
      <c r="U121" s="97">
        <f>IF($A121="*","",IF('SRV_Heat&amp;Cool'!U37=0,"",'SRV_Heat&amp;Cool'!U37))</f>
        <v>20</v>
      </c>
      <c r="V121" s="97" t="str">
        <f>IF($A121="*","",IF('SRV_Heat&amp;Cool'!V37=0,"",'SRV_Heat&amp;Cool'!V37))</f>
        <v/>
      </c>
      <c r="W121" s="100"/>
      <c r="X121" s="100"/>
      <c r="Y121" s="100"/>
      <c r="Z121" s="100"/>
      <c r="AA121" s="100"/>
      <c r="AB121" s="100">
        <f>IF($A121="*","",IF('SRV_Heat&amp;Cool'!AB37=0,"",'SRV_Heat&amp;Cool'!AB37))</f>
        <v>426.06279434850865</v>
      </c>
      <c r="AC121" s="100">
        <f>IF($A121="*","",IF('SRV_Heat&amp;Cool'!AC37=0,"",'SRV_Heat&amp;Cool'!AC37))</f>
        <v>404.75965463108315</v>
      </c>
      <c r="AD121" s="100">
        <f>IF($A121="*","",IF('SRV_Heat&amp;Cool'!AD37=0,"",'SRV_Heat&amp;Cool'!AD37))</f>
        <v>366.41400313971735</v>
      </c>
      <c r="AE121" s="100">
        <f>IF($A121="*","",IF('SRV_Heat&amp;Cool'!AE37=0,"",'SRV_Heat&amp;Cool'!AE37))</f>
        <v>349.37149136577699</v>
      </c>
      <c r="AF121" s="100">
        <f>IF($A121="*","",IF('SRV_Heat&amp;Cool'!AF37=0,"",'SRV_Heat&amp;Cool'!AF37))</f>
        <v>349.37149136577699</v>
      </c>
      <c r="AG121" s="100">
        <f>IF($A121="*","",IF('SRV_Heat&amp;Cool'!AG37=0,"",'SRV_Heat&amp;Cool'!AG37))</f>
        <v>10.204081632653061</v>
      </c>
      <c r="AH121" s="315" t="str">
        <f>IF($A121="*","",IF('SRV_Heat&amp;Cool'!AH37=0,"",'SRV_Heat&amp;Cool'!AH37))</f>
        <v/>
      </c>
      <c r="AI121" s="102" t="str">
        <f>IF($A121="*","",IF('SRV_Heat&amp;Cool'!AI37=0,"",'SRV_Heat&amp;Cool'!AI37))</f>
        <v/>
      </c>
      <c r="AJ121" s="102" t="str">
        <f>IF($A121="*","",IF('SRV_Heat&amp;Cool'!AJ37=0,"",'SRV_Heat&amp;Cool'!AJ37))</f>
        <v/>
      </c>
      <c r="AK121" s="82">
        <f>IF($A121="*","",31.536)</f>
        <v>31.536000000000001</v>
      </c>
      <c r="AL121" s="100"/>
      <c r="AM121" s="97">
        <f t="shared" si="46"/>
        <v>2019</v>
      </c>
      <c r="AN121" s="189"/>
      <c r="AO121" s="189"/>
      <c r="AP121" s="189"/>
      <c r="AQ121" s="48" t="str">
        <f t="shared" si="40"/>
        <v>PRE</v>
      </c>
      <c r="AR121" s="48" t="str">
        <f>IF($AS121="","",_xlfn.TEXTJOIN(",",TRUE,IF(LEFT(Regions!$C$3,1)&lt;&gt;"*",Regions!$C$3,""),IF(LEFT(Regions!$D$3,1)&lt;&gt;"*",Regions!$D$3,"")))</f>
        <v>IE,National</v>
      </c>
      <c r="AS121" s="48" t="str">
        <f t="shared" si="41"/>
        <v>S-SC-PU_ELC_N1</v>
      </c>
      <c r="AT121" s="48" t="str">
        <f t="shared" si="41"/>
        <v>Room air conditioning Air-to-Air_SC - Public Services</v>
      </c>
      <c r="AU121" s="48" t="str">
        <f t="shared" si="42"/>
        <v>PJ</v>
      </c>
      <c r="AV121" s="48" t="str">
        <f t="shared" si="43"/>
        <v>GW</v>
      </c>
      <c r="AY121" s="48" t="str">
        <f t="shared" si="44"/>
        <v>YES</v>
      </c>
    </row>
    <row r="122" spans="1:51" s="48" customFormat="1">
      <c r="A122" s="51" t="str">
        <f>IF('SRV_Heat&amp;Cool'!AN38="","*","S-SC-"&amp;'SRV_Heat&amp;Cool'!$B$83&amp;"_"&amp;'SRV_Heat&amp;Cool'!$A38)</f>
        <v>S-SC-PU_ELC_N2</v>
      </c>
      <c r="B122" s="51" t="str">
        <f>IF(A122="*","",'SRV_Heat&amp;Cool'!B38&amp;" - "&amp;$A$83)</f>
        <v>Centralized air conditioning_SC - Public Services</v>
      </c>
      <c r="C122" s="51" t="str">
        <f>IF($A122="*","",'SRV_Heat&amp;Cool'!C38)</f>
        <v>SRVELC</v>
      </c>
      <c r="D122" s="51"/>
      <c r="E122" s="51" t="str">
        <f>IF($A122="*","",CONCATENATE(Legend!$C$4,Legend!$C$32,"-",$B$83))</f>
        <v>SRVSC-PU</v>
      </c>
      <c r="F122" s="292" t="str">
        <f>IF($A122="*","",IF('SRV_Heat&amp;Cool'!F38=0,"",'SRV_Heat&amp;Cool'!F38))</f>
        <v/>
      </c>
      <c r="G122" s="292" t="str">
        <f>IF($A122="*","",IF('SRV_Heat&amp;Cool'!G38=0,"",'SRV_Heat&amp;Cool'!G38))</f>
        <v/>
      </c>
      <c r="H122" s="292" t="str">
        <f>IF($A122="*","",IF('SRV_Heat&amp;Cool'!H38=0,"",'SRV_Heat&amp;Cool'!H38))</f>
        <v/>
      </c>
      <c r="I122" s="292" t="str">
        <f>IF($A122="*","",IF('SRV_Heat&amp;Cool'!I38=0,"",'SRV_Heat&amp;Cool'!I38))</f>
        <v/>
      </c>
      <c r="J122" s="292" t="str">
        <f>IF($A122="*","",IF('SRV_Heat&amp;Cool'!J38=0,"",'SRV_Heat&amp;Cool'!J38))</f>
        <v/>
      </c>
      <c r="K122" s="292">
        <f>IF($A122="*","",IF('SRV_Heat&amp;Cool'!K38=0,"",'SRV_Heat&amp;Cool'!K38))</f>
        <v>0.81081081081081074</v>
      </c>
      <c r="L122" s="292">
        <f>IF($A122="*","",IF('SRV_Heat&amp;Cool'!L38=0,"",'SRV_Heat&amp;Cool'!L38))</f>
        <v>0.83783783783783783</v>
      </c>
      <c r="M122" s="292">
        <f>IF($A122="*","",IF('SRV_Heat&amp;Cool'!M38=0,"",'SRV_Heat&amp;Cool'!M38))</f>
        <v>0.91891891891891886</v>
      </c>
      <c r="N122" s="292">
        <f>IF($A122="*","",IF('SRV_Heat&amp;Cool'!N38=0,"",'SRV_Heat&amp;Cool'!N38))</f>
        <v>0.94594594594594594</v>
      </c>
      <c r="O122" s="292">
        <f>IF($A122="*","",IF('SRV_Heat&amp;Cool'!O38=0,"",'SRV_Heat&amp;Cool'!O38))</f>
        <v>0.94594594594594594</v>
      </c>
      <c r="P122" s="292" t="str">
        <f>IF($A122="*","",IF('SRV_Heat&amp;Cool'!P38=0,"",'SRV_Heat&amp;Cool'!P38))</f>
        <v/>
      </c>
      <c r="Q122" s="292" t="str">
        <f>IF($A122="*","",IF('SRV_Heat&amp;Cool'!Q38=0,"",'SRV_Heat&amp;Cool'!Q38))</f>
        <v/>
      </c>
      <c r="R122" s="292" t="str">
        <f>IF($A122="*","",IF('SRV_Heat&amp;Cool'!R38=0,"",'SRV_Heat&amp;Cool'!R38))</f>
        <v/>
      </c>
      <c r="S122" s="292" t="str">
        <f>IF($A122="*","",IF('SRV_Heat&amp;Cool'!S38=0,"",'SRV_Heat&amp;Cool'!S38))</f>
        <v/>
      </c>
      <c r="T122" s="292" t="str">
        <f>IF($A122="*","",IF('SRV_Heat&amp;Cool'!T38=0,"",'SRV_Heat&amp;Cool'!T38))</f>
        <v/>
      </c>
      <c r="U122" s="225">
        <f>IF($A122="*","",IF('SRV_Heat&amp;Cool'!U38=0,"",'SRV_Heat&amp;Cool'!U38))</f>
        <v>20</v>
      </c>
      <c r="V122" s="225" t="str">
        <f>IF($A122="*","",IF('SRV_Heat&amp;Cool'!V38=0,"",'SRV_Heat&amp;Cool'!V38))</f>
        <v/>
      </c>
      <c r="W122" s="85"/>
      <c r="X122" s="85"/>
      <c r="Y122" s="85"/>
      <c r="Z122" s="85"/>
      <c r="AA122" s="85"/>
      <c r="AB122" s="85">
        <f>IF($A122="*","",IF('SRV_Heat&amp;Cool'!AB38=0,"",'SRV_Heat&amp;Cool'!AB38))</f>
        <v>800</v>
      </c>
      <c r="AC122" s="85">
        <f>IF($A122="*","",IF('SRV_Heat&amp;Cool'!AC38=0,"",'SRV_Heat&amp;Cool'!AC38))</f>
        <v>800</v>
      </c>
      <c r="AD122" s="85">
        <f>IF($A122="*","",IF('SRV_Heat&amp;Cool'!AD38=0,"",'SRV_Heat&amp;Cool'!AD38))</f>
        <v>700</v>
      </c>
      <c r="AE122" s="85">
        <f>IF($A122="*","",IF('SRV_Heat&amp;Cool'!AE38=0,"",'SRV_Heat&amp;Cool'!AE38))</f>
        <v>700</v>
      </c>
      <c r="AF122" s="85">
        <f>IF($A122="*","",IF('SRV_Heat&amp;Cool'!AF38=0,"",'SRV_Heat&amp;Cool'!AF38))</f>
        <v>700</v>
      </c>
      <c r="AG122" s="85">
        <f>IF($A122="*","",IF('SRV_Heat&amp;Cool'!AG38=0,"",'SRV_Heat&amp;Cool'!AG38))</f>
        <v>4.2056074766355138</v>
      </c>
      <c r="AH122" s="320" t="str">
        <f>IF($A122="*","",IF('SRV_Heat&amp;Cool'!AH38=0,"",'SRV_Heat&amp;Cool'!AH38))</f>
        <v/>
      </c>
      <c r="AI122" s="103" t="str">
        <f>IF($A122="*","",IF('SRV_Heat&amp;Cool'!AI38=0,"",'SRV_Heat&amp;Cool'!AI38))</f>
        <v/>
      </c>
      <c r="AJ122" s="103" t="str">
        <f>IF($A122="*","",IF('SRV_Heat&amp;Cool'!AJ38=0,"",'SRV_Heat&amp;Cool'!AJ38))</f>
        <v/>
      </c>
      <c r="AK122" s="231">
        <f>IF($A122="*","",31.536)</f>
        <v>31.536000000000001</v>
      </c>
      <c r="AL122" s="85"/>
      <c r="AM122" s="225">
        <f t="shared" si="46"/>
        <v>2019</v>
      </c>
      <c r="AN122" s="101"/>
      <c r="AO122" s="101"/>
      <c r="AQ122" s="51" t="str">
        <f t="shared" ref="AQ122" si="52">IF(LEFT(A122)="*",A122,"PRE")</f>
        <v>PRE</v>
      </c>
      <c r="AR122" s="51" t="str">
        <f>IF($AS122="","",_xlfn.TEXTJOIN(",",TRUE,IF(LEFT(Regions!$C$3,1)&lt;&gt;"*",Regions!$C$3,""),IF(LEFT(Regions!$D$3,1)&lt;&gt;"*",Regions!$D$3,"")))</f>
        <v>IE,National</v>
      </c>
      <c r="AS122" s="51" t="str">
        <f t="shared" ref="AS122" si="53">IF(LEFT($A122)="*","",A122)</f>
        <v>S-SC-PU_ELC_N2</v>
      </c>
      <c r="AT122" s="51" t="str">
        <f t="shared" ref="AT122" si="54">IF(LEFT($A122)="*","",B122)</f>
        <v>Centralized air conditioning_SC - Public Services</v>
      </c>
      <c r="AU122" s="51" t="str">
        <f t="shared" si="42"/>
        <v>PJ</v>
      </c>
      <c r="AV122" s="51" t="str">
        <f t="shared" si="43"/>
        <v>GW</v>
      </c>
      <c r="AW122" s="51"/>
      <c r="AX122" s="51"/>
      <c r="AY122" s="51" t="str">
        <f t="shared" si="44"/>
        <v>YES</v>
      </c>
    </row>
  </sheetData>
  <mergeCells count="8">
    <mergeCell ref="AI2:AJ2"/>
    <mergeCell ref="AM2:AN2"/>
    <mergeCell ref="F2:J2"/>
    <mergeCell ref="K2:O2"/>
    <mergeCell ref="P2:T2"/>
    <mergeCell ref="U2:V2"/>
    <mergeCell ref="W2:AA2"/>
    <mergeCell ref="AB2:AF2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4" tint="0.39997558519241921"/>
  </sheetPr>
  <dimension ref="A1:CM175"/>
  <sheetViews>
    <sheetView showZeros="0" zoomScale="70" zoomScaleNormal="70" workbookViewId="0">
      <pane xSplit="1" ySplit="5" topLeftCell="N6" activePane="bottomRight" state="frozen"/>
      <selection activeCell="A6" sqref="A6"/>
      <selection pane="topRight" activeCell="A6" sqref="A6"/>
      <selection pane="bottomLeft" activeCell="A6" sqref="A6"/>
      <selection pane="bottomRight" activeCell="BD46" sqref="BD46"/>
    </sheetView>
  </sheetViews>
  <sheetFormatPr defaultRowHeight="14.25"/>
  <cols>
    <col min="1" max="1" width="32.42578125" style="1" bestFit="1" customWidth="1"/>
    <col min="2" max="3" width="26.28515625" style="1" customWidth="1"/>
    <col min="4" max="8" width="9.140625" style="3"/>
    <col min="9" max="43" width="9.140625" style="3" customWidth="1"/>
    <col min="44" max="48" width="9.140625" style="3" hidden="1" customWidth="1"/>
    <col min="49" max="53" width="9.140625" style="3" customWidth="1"/>
    <col min="54" max="54" width="9.140625" style="22"/>
    <col min="55" max="73" width="9.140625" style="3"/>
    <col min="74" max="74" width="33.140625" style="3" customWidth="1"/>
    <col min="75" max="89" width="9.140625" style="3"/>
    <col min="90" max="16384" width="9.140625" style="1"/>
  </cols>
  <sheetData>
    <row r="1" spans="1:89" ht="22.5">
      <c r="A1" s="2" t="s">
        <v>34</v>
      </c>
      <c r="BB1" s="166" t="s">
        <v>35</v>
      </c>
      <c r="BC1" s="4"/>
      <c r="BD1" s="4" t="s">
        <v>9</v>
      </c>
      <c r="BE1" s="4" t="s">
        <v>8</v>
      </c>
      <c r="BF1" s="4" t="s">
        <v>7</v>
      </c>
    </row>
    <row r="2" spans="1:89" ht="15" customHeight="1">
      <c r="A2" s="116" t="s">
        <v>195</v>
      </c>
      <c r="B2" s="5"/>
      <c r="C2" s="5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167" t="s">
        <v>36</v>
      </c>
      <c r="BD2" s="7">
        <v>0.37830319888734398</v>
      </c>
      <c r="BE2" s="7">
        <v>0.41463414634146351</v>
      </c>
      <c r="BF2" s="7">
        <v>1.0303030303030303</v>
      </c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W2" s="6"/>
      <c r="BX2" s="6"/>
      <c r="BY2" s="6"/>
      <c r="BZ2" s="6"/>
      <c r="CA2" s="6"/>
    </row>
    <row r="3" spans="1:89">
      <c r="A3" s="116" t="s">
        <v>196</v>
      </c>
      <c r="B3" s="5"/>
      <c r="C3" s="5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W3" s="6"/>
      <c r="BX3" s="6"/>
      <c r="BY3" s="6"/>
      <c r="BZ3" s="6"/>
      <c r="CA3" s="6"/>
    </row>
    <row r="4" spans="1:89" s="11" customFormat="1" ht="36" customHeight="1">
      <c r="A4" s="8" t="s">
        <v>60</v>
      </c>
      <c r="B4" s="9" t="s">
        <v>37</v>
      </c>
      <c r="C4" s="10" t="s">
        <v>38</v>
      </c>
      <c r="D4" s="331" t="s">
        <v>14</v>
      </c>
      <c r="E4" s="332"/>
      <c r="F4" s="332"/>
      <c r="G4" s="332"/>
      <c r="H4" s="333"/>
      <c r="I4" s="331" t="s">
        <v>15</v>
      </c>
      <c r="J4" s="332"/>
      <c r="K4" s="332"/>
      <c r="L4" s="332"/>
      <c r="M4" s="333"/>
      <c r="N4" s="331" t="s">
        <v>0</v>
      </c>
      <c r="O4" s="332"/>
      <c r="P4" s="332"/>
      <c r="Q4" s="332"/>
      <c r="R4" s="333"/>
      <c r="S4" s="331" t="s">
        <v>16</v>
      </c>
      <c r="T4" s="332"/>
      <c r="U4" s="332"/>
      <c r="V4" s="332"/>
      <c r="W4" s="333"/>
      <c r="X4" s="331" t="s">
        <v>1</v>
      </c>
      <c r="Y4" s="332"/>
      <c r="Z4" s="332"/>
      <c r="AA4" s="332"/>
      <c r="AB4" s="333"/>
      <c r="AC4" s="331" t="s">
        <v>2</v>
      </c>
      <c r="AD4" s="332"/>
      <c r="AE4" s="332"/>
      <c r="AF4" s="332"/>
      <c r="AG4" s="333"/>
      <c r="AH4" s="331" t="s">
        <v>17</v>
      </c>
      <c r="AI4" s="332"/>
      <c r="AJ4" s="332"/>
      <c r="AK4" s="332"/>
      <c r="AL4" s="333"/>
      <c r="AM4" s="331" t="s">
        <v>18</v>
      </c>
      <c r="AN4" s="332"/>
      <c r="AO4" s="332"/>
      <c r="AP4" s="332"/>
      <c r="AQ4" s="333"/>
      <c r="AR4" s="331" t="s">
        <v>10</v>
      </c>
      <c r="AS4" s="332"/>
      <c r="AT4" s="332"/>
      <c r="AU4" s="332"/>
      <c r="AV4" s="333"/>
      <c r="AW4" s="331" t="s">
        <v>3</v>
      </c>
      <c r="AX4" s="332"/>
      <c r="AY4" s="332"/>
      <c r="AZ4" s="332"/>
      <c r="BA4" s="333"/>
      <c r="BB4" s="331" t="s">
        <v>39</v>
      </c>
      <c r="BC4" s="332"/>
      <c r="BD4" s="332"/>
      <c r="BE4" s="332"/>
      <c r="BF4" s="333"/>
      <c r="BG4" s="331" t="s">
        <v>13</v>
      </c>
      <c r="BH4" s="332"/>
      <c r="BI4" s="332"/>
      <c r="BJ4" s="332"/>
      <c r="BK4" s="333"/>
      <c r="BL4" s="331" t="s">
        <v>12</v>
      </c>
      <c r="BM4" s="332"/>
      <c r="BN4" s="332"/>
      <c r="BO4" s="332"/>
      <c r="BP4" s="333"/>
      <c r="BQ4" s="331" t="s">
        <v>40</v>
      </c>
      <c r="BR4" s="332"/>
      <c r="BS4" s="332"/>
      <c r="BT4" s="332"/>
      <c r="BU4" s="333"/>
      <c r="BV4" s="168" t="s">
        <v>41</v>
      </c>
      <c r="BW4" s="334" t="s">
        <v>42</v>
      </c>
      <c r="BX4" s="335"/>
      <c r="BY4" s="335"/>
      <c r="BZ4" s="335"/>
      <c r="CA4" s="336"/>
      <c r="CB4" s="334" t="s">
        <v>43</v>
      </c>
      <c r="CC4" s="335"/>
      <c r="CD4" s="335"/>
      <c r="CE4" s="335"/>
      <c r="CF4" s="336"/>
      <c r="CG4" s="334" t="s">
        <v>44</v>
      </c>
      <c r="CH4" s="335"/>
      <c r="CI4" s="335"/>
      <c r="CJ4" s="335"/>
      <c r="CK4" s="336"/>
    </row>
    <row r="5" spans="1:89">
      <c r="A5" s="12"/>
      <c r="B5" s="13"/>
      <c r="C5" s="14"/>
      <c r="D5" s="15">
        <v>2015</v>
      </c>
      <c r="E5" s="16">
        <v>2020</v>
      </c>
      <c r="F5" s="16">
        <v>2030</v>
      </c>
      <c r="G5" s="16">
        <v>2040</v>
      </c>
      <c r="H5" s="17">
        <v>2050</v>
      </c>
      <c r="I5" s="16">
        <v>2015</v>
      </c>
      <c r="J5" s="16">
        <v>2020</v>
      </c>
      <c r="K5" s="16">
        <v>2030</v>
      </c>
      <c r="L5" s="16">
        <v>2040</v>
      </c>
      <c r="M5" s="17">
        <v>2050</v>
      </c>
      <c r="N5" s="16">
        <v>2015</v>
      </c>
      <c r="O5" s="16">
        <v>2020</v>
      </c>
      <c r="P5" s="16">
        <v>2030</v>
      </c>
      <c r="Q5" s="16">
        <v>2040</v>
      </c>
      <c r="R5" s="17">
        <v>2050</v>
      </c>
      <c r="S5" s="16">
        <v>2015</v>
      </c>
      <c r="T5" s="16">
        <v>2020</v>
      </c>
      <c r="U5" s="16">
        <v>2030</v>
      </c>
      <c r="V5" s="16">
        <v>2040</v>
      </c>
      <c r="W5" s="17">
        <v>2050</v>
      </c>
      <c r="X5" s="16">
        <v>2015</v>
      </c>
      <c r="Y5" s="16">
        <v>2020</v>
      </c>
      <c r="Z5" s="16">
        <v>2030</v>
      </c>
      <c r="AA5" s="16">
        <v>2040</v>
      </c>
      <c r="AB5" s="17">
        <v>2050</v>
      </c>
      <c r="AC5" s="16">
        <v>2015</v>
      </c>
      <c r="AD5" s="16">
        <v>2020</v>
      </c>
      <c r="AE5" s="16">
        <v>2030</v>
      </c>
      <c r="AF5" s="16">
        <v>2040</v>
      </c>
      <c r="AG5" s="17">
        <v>2050</v>
      </c>
      <c r="AH5" s="16">
        <v>2015</v>
      </c>
      <c r="AI5" s="16">
        <v>2020</v>
      </c>
      <c r="AJ5" s="16">
        <v>2030</v>
      </c>
      <c r="AK5" s="16">
        <v>2040</v>
      </c>
      <c r="AL5" s="17">
        <v>2050</v>
      </c>
      <c r="AM5" s="16">
        <v>2015</v>
      </c>
      <c r="AN5" s="16">
        <v>2020</v>
      </c>
      <c r="AO5" s="16">
        <v>2030</v>
      </c>
      <c r="AP5" s="16">
        <v>2040</v>
      </c>
      <c r="AQ5" s="17">
        <v>2050</v>
      </c>
      <c r="AR5" s="16">
        <v>2015</v>
      </c>
      <c r="AS5" s="16">
        <v>2020</v>
      </c>
      <c r="AT5" s="16">
        <v>2030</v>
      </c>
      <c r="AU5" s="16">
        <v>2040</v>
      </c>
      <c r="AV5" s="17">
        <v>2050</v>
      </c>
      <c r="AW5" s="16">
        <v>2015</v>
      </c>
      <c r="AX5" s="16">
        <v>2020</v>
      </c>
      <c r="AY5" s="16">
        <v>2030</v>
      </c>
      <c r="AZ5" s="16">
        <v>2040</v>
      </c>
      <c r="BA5" s="16">
        <v>2050</v>
      </c>
      <c r="BB5" s="15">
        <v>2015</v>
      </c>
      <c r="BC5" s="16">
        <v>2020</v>
      </c>
      <c r="BD5" s="16">
        <v>2030</v>
      </c>
      <c r="BE5" s="16">
        <v>2040</v>
      </c>
      <c r="BF5" s="16">
        <v>2050</v>
      </c>
      <c r="BG5" s="15">
        <v>2015</v>
      </c>
      <c r="BH5" s="16">
        <v>2020</v>
      </c>
      <c r="BI5" s="16">
        <v>2030</v>
      </c>
      <c r="BJ5" s="16">
        <v>2040</v>
      </c>
      <c r="BK5" s="16">
        <v>2050</v>
      </c>
      <c r="BL5" s="15">
        <v>2015</v>
      </c>
      <c r="BM5" s="16">
        <v>2020</v>
      </c>
      <c r="BN5" s="16">
        <v>2030</v>
      </c>
      <c r="BO5" s="16">
        <v>2040</v>
      </c>
      <c r="BP5" s="16">
        <v>2050</v>
      </c>
      <c r="BQ5" s="15">
        <v>2015</v>
      </c>
      <c r="BR5" s="16">
        <v>2020</v>
      </c>
      <c r="BS5" s="16">
        <v>2030</v>
      </c>
      <c r="BT5" s="16">
        <v>2040</v>
      </c>
      <c r="BU5" s="17">
        <v>2050</v>
      </c>
      <c r="BV5" s="169"/>
      <c r="BW5" s="18">
        <v>2015</v>
      </c>
      <c r="BX5" s="19">
        <v>2020</v>
      </c>
      <c r="BY5" s="19">
        <v>2030</v>
      </c>
      <c r="BZ5" s="19">
        <v>2040</v>
      </c>
      <c r="CA5" s="20">
        <v>2050</v>
      </c>
      <c r="CB5" s="18">
        <v>2015</v>
      </c>
      <c r="CC5" s="19">
        <v>2020</v>
      </c>
      <c r="CD5" s="19">
        <v>2030</v>
      </c>
      <c r="CE5" s="19">
        <v>2040</v>
      </c>
      <c r="CF5" s="19">
        <v>2050</v>
      </c>
      <c r="CG5" s="18">
        <v>2015</v>
      </c>
      <c r="CH5" s="19">
        <v>2020</v>
      </c>
      <c r="CI5" s="19">
        <v>2030</v>
      </c>
      <c r="CJ5" s="19">
        <v>2040</v>
      </c>
      <c r="CK5" s="19">
        <v>2050</v>
      </c>
    </row>
    <row r="6" spans="1:89" s="21" customFormat="1">
      <c r="A6" s="117" t="s">
        <v>45</v>
      </c>
      <c r="B6" s="118"/>
      <c r="C6" s="119"/>
      <c r="D6" s="120"/>
      <c r="E6" s="121"/>
      <c r="F6" s="121"/>
      <c r="G6" s="121"/>
      <c r="H6" s="122"/>
      <c r="I6" s="121"/>
      <c r="J6" s="121"/>
      <c r="K6" s="121"/>
      <c r="L6" s="121"/>
      <c r="M6" s="122"/>
      <c r="N6" s="121"/>
      <c r="O6" s="121"/>
      <c r="P6" s="121"/>
      <c r="Q6" s="121"/>
      <c r="R6" s="122"/>
      <c r="S6" s="121"/>
      <c r="T6" s="121"/>
      <c r="U6" s="121"/>
      <c r="V6" s="121"/>
      <c r="W6" s="122"/>
      <c r="X6" s="121"/>
      <c r="Y6" s="121"/>
      <c r="Z6" s="121"/>
      <c r="AA6" s="121"/>
      <c r="AB6" s="122"/>
      <c r="AC6" s="121">
        <v>0</v>
      </c>
      <c r="AD6" s="121">
        <v>0</v>
      </c>
      <c r="AE6" s="121">
        <v>0</v>
      </c>
      <c r="AF6" s="121">
        <v>0</v>
      </c>
      <c r="AG6" s="122">
        <v>0</v>
      </c>
      <c r="AH6" s="121">
        <v>0</v>
      </c>
      <c r="AI6" s="121">
        <v>0</v>
      </c>
      <c r="AJ6" s="121">
        <v>0</v>
      </c>
      <c r="AK6" s="121">
        <v>0</v>
      </c>
      <c r="AL6" s="122">
        <v>0</v>
      </c>
      <c r="AM6" s="121">
        <v>0</v>
      </c>
      <c r="AN6" s="121">
        <v>0</v>
      </c>
      <c r="AO6" s="121">
        <v>0</v>
      </c>
      <c r="AP6" s="121">
        <v>0</v>
      </c>
      <c r="AQ6" s="122">
        <v>0</v>
      </c>
      <c r="AR6" s="121"/>
      <c r="AS6" s="121"/>
      <c r="AT6" s="121"/>
      <c r="AU6" s="121"/>
      <c r="AV6" s="122"/>
      <c r="AW6" s="121"/>
      <c r="AX6" s="121"/>
      <c r="AY6" s="121"/>
      <c r="AZ6" s="121"/>
      <c r="BA6" s="122"/>
      <c r="BB6" s="121"/>
      <c r="BC6" s="121"/>
      <c r="BD6" s="121"/>
      <c r="BE6" s="121"/>
      <c r="BF6" s="122"/>
      <c r="BG6" s="121"/>
      <c r="BH6" s="121"/>
      <c r="BI6" s="121"/>
      <c r="BJ6" s="121"/>
      <c r="BK6" s="122"/>
      <c r="BL6" s="121"/>
      <c r="BM6" s="121"/>
      <c r="BN6" s="121"/>
      <c r="BO6" s="121"/>
      <c r="BP6" s="122"/>
      <c r="BQ6" s="120"/>
      <c r="BR6" s="121"/>
      <c r="BS6" s="121"/>
      <c r="BT6" s="121"/>
      <c r="BU6" s="122"/>
      <c r="BV6" s="170"/>
      <c r="BW6" s="121"/>
      <c r="BX6" s="121"/>
      <c r="BY6" s="121"/>
      <c r="BZ6" s="121"/>
      <c r="CA6" s="122"/>
      <c r="CB6" s="121"/>
      <c r="CC6" s="121"/>
      <c r="CD6" s="121"/>
      <c r="CE6" s="121"/>
      <c r="CF6" s="122"/>
      <c r="CG6" s="120"/>
      <c r="CH6" s="121"/>
      <c r="CI6" s="121"/>
      <c r="CJ6" s="121"/>
      <c r="CK6" s="122"/>
    </row>
    <row r="7" spans="1:89" s="21" customFormat="1">
      <c r="A7" s="123" t="s">
        <v>197</v>
      </c>
      <c r="B7" s="124" t="s">
        <v>198</v>
      </c>
      <c r="C7" s="125" t="s">
        <v>199</v>
      </c>
      <c r="D7" s="126">
        <f>AVERAGE(15,30)</f>
        <v>22.5</v>
      </c>
      <c r="E7" s="127">
        <f t="shared" ref="E7:H7" si="0">AVERAGE(15,30)</f>
        <v>22.5</v>
      </c>
      <c r="F7" s="127">
        <f t="shared" si="0"/>
        <v>22.5</v>
      </c>
      <c r="G7" s="127">
        <f t="shared" si="0"/>
        <v>22.5</v>
      </c>
      <c r="H7" s="128">
        <f t="shared" si="0"/>
        <v>22.5</v>
      </c>
      <c r="I7" s="127"/>
      <c r="J7" s="127"/>
      <c r="K7" s="127"/>
      <c r="L7" s="127"/>
      <c r="M7" s="128"/>
      <c r="N7" s="127">
        <v>100</v>
      </c>
      <c r="O7" s="127">
        <v>100</v>
      </c>
      <c r="P7" s="127">
        <v>100</v>
      </c>
      <c r="Q7" s="127">
        <v>100</v>
      </c>
      <c r="R7" s="128">
        <v>100</v>
      </c>
      <c r="S7" s="127"/>
      <c r="T7" s="127"/>
      <c r="U7" s="127"/>
      <c r="V7" s="127"/>
      <c r="W7" s="128"/>
      <c r="X7" s="127">
        <v>100</v>
      </c>
      <c r="Y7" s="127">
        <v>100</v>
      </c>
      <c r="Z7" s="127">
        <v>100</v>
      </c>
      <c r="AA7" s="127">
        <v>100</v>
      </c>
      <c r="AB7" s="128">
        <v>100</v>
      </c>
      <c r="AC7" s="208">
        <v>1</v>
      </c>
      <c r="AD7" s="208">
        <v>1</v>
      </c>
      <c r="AE7" s="208">
        <v>1</v>
      </c>
      <c r="AF7" s="208">
        <v>1</v>
      </c>
      <c r="AG7" s="209">
        <v>1</v>
      </c>
      <c r="AH7" s="129">
        <v>0</v>
      </c>
      <c r="AI7" s="129">
        <v>0</v>
      </c>
      <c r="AJ7" s="129">
        <v>0</v>
      </c>
      <c r="AK7" s="129">
        <v>0</v>
      </c>
      <c r="AL7" s="130">
        <v>0</v>
      </c>
      <c r="AM7" s="129">
        <v>0</v>
      </c>
      <c r="AN7" s="129">
        <v>0</v>
      </c>
      <c r="AO7" s="129">
        <v>0</v>
      </c>
      <c r="AP7" s="129">
        <v>0</v>
      </c>
      <c r="AQ7" s="130">
        <v>0</v>
      </c>
      <c r="AR7" s="127"/>
      <c r="AS7" s="127"/>
      <c r="AT7" s="127"/>
      <c r="AU7" s="127"/>
      <c r="AV7" s="128"/>
      <c r="AW7" s="127">
        <v>20</v>
      </c>
      <c r="AX7" s="127">
        <v>20</v>
      </c>
      <c r="AY7" s="127">
        <v>20</v>
      </c>
      <c r="AZ7" s="127">
        <v>20</v>
      </c>
      <c r="BA7" s="128">
        <v>20</v>
      </c>
      <c r="BB7" s="131">
        <v>6600</v>
      </c>
      <c r="BC7" s="131">
        <v>6600</v>
      </c>
      <c r="BD7" s="131">
        <v>6600</v>
      </c>
      <c r="BE7" s="131">
        <v>6600</v>
      </c>
      <c r="BF7" s="132">
        <v>6600</v>
      </c>
      <c r="BG7" s="131">
        <v>0</v>
      </c>
      <c r="BH7" s="131">
        <v>0</v>
      </c>
      <c r="BI7" s="131">
        <v>0</v>
      </c>
      <c r="BJ7" s="131">
        <v>0</v>
      </c>
      <c r="BK7" s="132">
        <v>0</v>
      </c>
      <c r="BL7" s="131">
        <v>270</v>
      </c>
      <c r="BM7" s="131">
        <v>270</v>
      </c>
      <c r="BN7" s="131">
        <v>270</v>
      </c>
      <c r="BO7" s="131">
        <v>270</v>
      </c>
      <c r="BP7" s="132">
        <v>270</v>
      </c>
      <c r="BQ7" s="133">
        <v>0</v>
      </c>
      <c r="BR7" s="131">
        <v>0</v>
      </c>
      <c r="BS7" s="131">
        <v>0</v>
      </c>
      <c r="BT7" s="131">
        <v>0</v>
      </c>
      <c r="BU7" s="132">
        <v>0</v>
      </c>
      <c r="BV7" s="171"/>
      <c r="BW7" s="256">
        <f t="shared" ref="BW7:BW16" si="1">IFERROR(BB7/$D7,"")</f>
        <v>293.33333333333331</v>
      </c>
      <c r="BX7" s="257">
        <f t="shared" ref="BX7:BX16" si="2">IFERROR(BC7/$E7,"")</f>
        <v>293.33333333333331</v>
      </c>
      <c r="BY7" s="257">
        <f t="shared" ref="BY7:BY16" si="3">IFERROR(BD7/$F7,"")</f>
        <v>293.33333333333331</v>
      </c>
      <c r="BZ7" s="257">
        <f t="shared" ref="BZ7:BZ16" si="4">IFERROR(BE7/$G7,"")</f>
        <v>293.33333333333331</v>
      </c>
      <c r="CA7" s="258">
        <f t="shared" ref="CA7:CA16" si="5">IFERROR(BF7/$H7,"")</f>
        <v>293.33333333333331</v>
      </c>
      <c r="CB7" s="256">
        <f t="shared" ref="CB7:CB16" si="6">IFERROR(BG7/$D7,"")</f>
        <v>0</v>
      </c>
      <c r="CC7" s="257">
        <f t="shared" ref="CC7:CC16" si="7">IFERROR(BH7/$E7,"")</f>
        <v>0</v>
      </c>
      <c r="CD7" s="257">
        <f t="shared" ref="CD7:CD16" si="8">IFERROR(BI7/$F7,"")</f>
        <v>0</v>
      </c>
      <c r="CE7" s="257">
        <f t="shared" ref="CE7:CE16" si="9">IFERROR(BJ7/$G7,"")</f>
        <v>0</v>
      </c>
      <c r="CF7" s="258">
        <f t="shared" ref="CF7:CF16" si="10">IFERROR(BK7/$H7,"")</f>
        <v>0</v>
      </c>
      <c r="CG7" s="256">
        <f t="shared" ref="CG7:CG16" si="11">IFERROR(BL7/$D7,"")</f>
        <v>12</v>
      </c>
      <c r="CH7" s="257">
        <f t="shared" ref="CH7:CH16" si="12">IFERROR(BM7/$E7,"")</f>
        <v>12</v>
      </c>
      <c r="CI7" s="257">
        <f t="shared" ref="CI7:CI16" si="13">IFERROR(BN7/$F7,"")</f>
        <v>12</v>
      </c>
      <c r="CJ7" s="257">
        <f t="shared" ref="CJ7:CJ16" si="14">IFERROR(BO7/$G7,"")</f>
        <v>12</v>
      </c>
      <c r="CK7" s="258">
        <f t="shared" ref="CK7:CK16" si="15">IFERROR(BP7/$H7,"")</f>
        <v>12</v>
      </c>
    </row>
    <row r="8" spans="1:89" s="21" customFormat="1">
      <c r="A8" s="123" t="s">
        <v>200</v>
      </c>
      <c r="B8" s="124" t="s">
        <v>199</v>
      </c>
      <c r="C8" s="125" t="s">
        <v>201</v>
      </c>
      <c r="D8" s="126">
        <v>400</v>
      </c>
      <c r="E8" s="127">
        <v>400</v>
      </c>
      <c r="F8" s="127">
        <v>400</v>
      </c>
      <c r="G8" s="127">
        <v>400</v>
      </c>
      <c r="H8" s="128">
        <v>400</v>
      </c>
      <c r="I8" s="127"/>
      <c r="J8" s="127"/>
      <c r="K8" s="127"/>
      <c r="L8" s="127"/>
      <c r="M8" s="128"/>
      <c r="N8" s="127">
        <v>100</v>
      </c>
      <c r="O8" s="127">
        <v>100</v>
      </c>
      <c r="P8" s="127">
        <v>100</v>
      </c>
      <c r="Q8" s="127">
        <v>100</v>
      </c>
      <c r="R8" s="128">
        <v>100</v>
      </c>
      <c r="S8" s="127"/>
      <c r="T8" s="127"/>
      <c r="U8" s="127"/>
      <c r="V8" s="127"/>
      <c r="W8" s="128"/>
      <c r="X8" s="127">
        <v>100</v>
      </c>
      <c r="Y8" s="127">
        <v>100</v>
      </c>
      <c r="Z8" s="127">
        <v>100</v>
      </c>
      <c r="AA8" s="127">
        <v>100</v>
      </c>
      <c r="AB8" s="128">
        <v>100</v>
      </c>
      <c r="AC8" s="208">
        <v>0.96</v>
      </c>
      <c r="AD8" s="208">
        <v>0.96</v>
      </c>
      <c r="AE8" s="208">
        <v>0.96</v>
      </c>
      <c r="AF8" s="208">
        <v>0.96</v>
      </c>
      <c r="AG8" s="209">
        <v>0.96</v>
      </c>
      <c r="AH8" s="129">
        <v>0</v>
      </c>
      <c r="AI8" s="129">
        <v>0</v>
      </c>
      <c r="AJ8" s="129">
        <v>0</v>
      </c>
      <c r="AK8" s="129">
        <v>0</v>
      </c>
      <c r="AL8" s="130">
        <v>0</v>
      </c>
      <c r="AM8" s="129">
        <v>0</v>
      </c>
      <c r="AN8" s="129">
        <v>0</v>
      </c>
      <c r="AO8" s="129">
        <v>0</v>
      </c>
      <c r="AP8" s="129">
        <v>0</v>
      </c>
      <c r="AQ8" s="130">
        <v>0</v>
      </c>
      <c r="AR8" s="127"/>
      <c r="AS8" s="127"/>
      <c r="AT8" s="127"/>
      <c r="AU8" s="127"/>
      <c r="AV8" s="128"/>
      <c r="AW8" s="127">
        <v>20</v>
      </c>
      <c r="AX8" s="127">
        <v>20</v>
      </c>
      <c r="AY8" s="127">
        <v>20</v>
      </c>
      <c r="AZ8" s="127">
        <v>20</v>
      </c>
      <c r="BA8" s="128">
        <v>20</v>
      </c>
      <c r="BB8" s="131">
        <v>32000</v>
      </c>
      <c r="BC8" s="131">
        <v>32000</v>
      </c>
      <c r="BD8" s="131">
        <v>32000</v>
      </c>
      <c r="BE8" s="131">
        <v>32000</v>
      </c>
      <c r="BF8" s="132">
        <v>32000</v>
      </c>
      <c r="BG8" s="131">
        <v>0</v>
      </c>
      <c r="BH8" s="131">
        <v>0</v>
      </c>
      <c r="BI8" s="131">
        <v>0</v>
      </c>
      <c r="BJ8" s="131">
        <v>0</v>
      </c>
      <c r="BK8" s="132">
        <v>0</v>
      </c>
      <c r="BL8" s="131">
        <v>500</v>
      </c>
      <c r="BM8" s="131">
        <v>500</v>
      </c>
      <c r="BN8" s="131">
        <v>500</v>
      </c>
      <c r="BO8" s="131">
        <v>500</v>
      </c>
      <c r="BP8" s="132">
        <v>500</v>
      </c>
      <c r="BQ8" s="133">
        <v>0</v>
      </c>
      <c r="BR8" s="131">
        <v>0</v>
      </c>
      <c r="BS8" s="131">
        <v>0</v>
      </c>
      <c r="BT8" s="131">
        <v>0</v>
      </c>
      <c r="BU8" s="132">
        <v>0</v>
      </c>
      <c r="BV8" s="171"/>
      <c r="BW8" s="250">
        <f t="shared" si="1"/>
        <v>80</v>
      </c>
      <c r="BX8" s="250">
        <f t="shared" si="2"/>
        <v>80</v>
      </c>
      <c r="BY8" s="250">
        <f t="shared" si="3"/>
        <v>80</v>
      </c>
      <c r="BZ8" s="250">
        <f t="shared" si="4"/>
        <v>80</v>
      </c>
      <c r="CA8" s="259">
        <f t="shared" si="5"/>
        <v>80</v>
      </c>
      <c r="CB8" s="250">
        <f t="shared" si="6"/>
        <v>0</v>
      </c>
      <c r="CC8" s="250">
        <f t="shared" si="7"/>
        <v>0</v>
      </c>
      <c r="CD8" s="250">
        <f t="shared" si="8"/>
        <v>0</v>
      </c>
      <c r="CE8" s="250">
        <f t="shared" si="9"/>
        <v>0</v>
      </c>
      <c r="CF8" s="259">
        <f t="shared" si="10"/>
        <v>0</v>
      </c>
      <c r="CG8" s="260">
        <f t="shared" si="11"/>
        <v>1.25</v>
      </c>
      <c r="CH8" s="250">
        <f t="shared" si="12"/>
        <v>1.25</v>
      </c>
      <c r="CI8" s="250">
        <f t="shared" si="13"/>
        <v>1.25</v>
      </c>
      <c r="CJ8" s="250">
        <f t="shared" si="14"/>
        <v>1.25</v>
      </c>
      <c r="CK8" s="259">
        <f t="shared" si="15"/>
        <v>1.25</v>
      </c>
    </row>
    <row r="9" spans="1:89" s="21" customFormat="1">
      <c r="A9" s="123" t="s">
        <v>202</v>
      </c>
      <c r="B9" s="124" t="s">
        <v>11</v>
      </c>
      <c r="C9" s="125" t="s">
        <v>11</v>
      </c>
      <c r="D9" s="126">
        <f>AVERAGE(5,20)</f>
        <v>12.5</v>
      </c>
      <c r="E9" s="127">
        <f t="shared" ref="E9:H9" si="16">AVERAGE(5,20)</f>
        <v>12.5</v>
      </c>
      <c r="F9" s="127">
        <f t="shared" si="16"/>
        <v>12.5</v>
      </c>
      <c r="G9" s="127">
        <f t="shared" si="16"/>
        <v>12.5</v>
      </c>
      <c r="H9" s="128">
        <f t="shared" si="16"/>
        <v>12.5</v>
      </c>
      <c r="I9" s="127"/>
      <c r="J9" s="127"/>
      <c r="K9" s="127"/>
      <c r="L9" s="127"/>
      <c r="M9" s="128"/>
      <c r="N9" s="127">
        <v>100</v>
      </c>
      <c r="O9" s="127">
        <v>100</v>
      </c>
      <c r="P9" s="127">
        <v>100</v>
      </c>
      <c r="Q9" s="127">
        <v>100</v>
      </c>
      <c r="R9" s="128">
        <v>100</v>
      </c>
      <c r="S9" s="127"/>
      <c r="T9" s="127"/>
      <c r="U9" s="127"/>
      <c r="V9" s="127"/>
      <c r="W9" s="128"/>
      <c r="X9" s="127">
        <v>100</v>
      </c>
      <c r="Y9" s="127">
        <v>100</v>
      </c>
      <c r="Z9" s="127">
        <v>100</v>
      </c>
      <c r="AA9" s="127">
        <v>100</v>
      </c>
      <c r="AB9" s="128">
        <v>100</v>
      </c>
      <c r="AC9" s="208">
        <v>1.02</v>
      </c>
      <c r="AD9" s="208">
        <v>1.02</v>
      </c>
      <c r="AE9" s="208">
        <v>1.02</v>
      </c>
      <c r="AF9" s="208">
        <v>1.02</v>
      </c>
      <c r="AG9" s="209">
        <v>1.02</v>
      </c>
      <c r="AH9" s="129">
        <v>0</v>
      </c>
      <c r="AI9" s="129">
        <v>0</v>
      </c>
      <c r="AJ9" s="129">
        <v>0</v>
      </c>
      <c r="AK9" s="129">
        <v>0</v>
      </c>
      <c r="AL9" s="130">
        <v>0</v>
      </c>
      <c r="AM9" s="129">
        <v>0</v>
      </c>
      <c r="AN9" s="129">
        <v>0</v>
      </c>
      <c r="AO9" s="129">
        <v>0</v>
      </c>
      <c r="AP9" s="129">
        <v>0</v>
      </c>
      <c r="AQ9" s="130">
        <v>0</v>
      </c>
      <c r="AR9" s="127" t="s">
        <v>203</v>
      </c>
      <c r="AS9" s="127" t="s">
        <v>204</v>
      </c>
      <c r="AT9" s="127" t="s">
        <v>94</v>
      </c>
      <c r="AU9" s="127" t="s">
        <v>205</v>
      </c>
      <c r="AV9" s="128" t="s">
        <v>205</v>
      </c>
      <c r="AW9" s="127">
        <v>22</v>
      </c>
      <c r="AX9" s="127">
        <v>22</v>
      </c>
      <c r="AY9" s="127">
        <v>22</v>
      </c>
      <c r="AZ9" s="127">
        <v>22</v>
      </c>
      <c r="BA9" s="128">
        <v>22</v>
      </c>
      <c r="BB9" s="127">
        <v>4000</v>
      </c>
      <c r="BC9" s="127">
        <v>4000</v>
      </c>
      <c r="BD9" s="127">
        <v>4000</v>
      </c>
      <c r="BE9" s="127">
        <v>4000</v>
      </c>
      <c r="BF9" s="128">
        <v>4000</v>
      </c>
      <c r="BG9" s="127">
        <v>2000</v>
      </c>
      <c r="BH9" s="127">
        <v>2000</v>
      </c>
      <c r="BI9" s="127">
        <v>2000</v>
      </c>
      <c r="BJ9" s="127">
        <v>2000</v>
      </c>
      <c r="BK9" s="128">
        <v>2000</v>
      </c>
      <c r="BL9" s="127">
        <v>235</v>
      </c>
      <c r="BM9" s="127">
        <v>235</v>
      </c>
      <c r="BN9" s="127">
        <v>235</v>
      </c>
      <c r="BO9" s="127">
        <v>235</v>
      </c>
      <c r="BP9" s="128">
        <v>235</v>
      </c>
      <c r="BQ9" s="126"/>
      <c r="BR9" s="127"/>
      <c r="BS9" s="127"/>
      <c r="BT9" s="127"/>
      <c r="BU9" s="128"/>
      <c r="BV9" s="171" t="s">
        <v>206</v>
      </c>
      <c r="BW9" s="250">
        <f t="shared" si="1"/>
        <v>320</v>
      </c>
      <c r="BX9" s="250">
        <f t="shared" si="2"/>
        <v>320</v>
      </c>
      <c r="BY9" s="250">
        <f t="shared" si="3"/>
        <v>320</v>
      </c>
      <c r="BZ9" s="250">
        <f t="shared" si="4"/>
        <v>320</v>
      </c>
      <c r="CA9" s="259">
        <f t="shared" si="5"/>
        <v>320</v>
      </c>
      <c r="CB9" s="250">
        <f t="shared" si="6"/>
        <v>160</v>
      </c>
      <c r="CC9" s="250">
        <f t="shared" si="7"/>
        <v>160</v>
      </c>
      <c r="CD9" s="250">
        <f t="shared" si="8"/>
        <v>160</v>
      </c>
      <c r="CE9" s="250">
        <f t="shared" si="9"/>
        <v>160</v>
      </c>
      <c r="CF9" s="259">
        <f t="shared" si="10"/>
        <v>160</v>
      </c>
      <c r="CG9" s="260">
        <f t="shared" si="11"/>
        <v>18.8</v>
      </c>
      <c r="CH9" s="250">
        <f t="shared" si="12"/>
        <v>18.8</v>
      </c>
      <c r="CI9" s="250">
        <f t="shared" si="13"/>
        <v>18.8</v>
      </c>
      <c r="CJ9" s="250">
        <f t="shared" si="14"/>
        <v>18.8</v>
      </c>
      <c r="CK9" s="259">
        <f t="shared" si="15"/>
        <v>18.8</v>
      </c>
    </row>
    <row r="10" spans="1:89" s="21" customFormat="1">
      <c r="A10" s="123" t="s">
        <v>207</v>
      </c>
      <c r="B10" s="124" t="s">
        <v>208</v>
      </c>
      <c r="C10" s="125" t="s">
        <v>209</v>
      </c>
      <c r="D10" s="253">
        <f>AVERAGE(20,750)</f>
        <v>385</v>
      </c>
      <c r="E10" s="254">
        <f t="shared" ref="E10:H10" si="17">AVERAGE(20,750)</f>
        <v>385</v>
      </c>
      <c r="F10" s="254">
        <f t="shared" si="17"/>
        <v>385</v>
      </c>
      <c r="G10" s="254">
        <f t="shared" si="17"/>
        <v>385</v>
      </c>
      <c r="H10" s="255">
        <f t="shared" si="17"/>
        <v>385</v>
      </c>
      <c r="I10" s="127"/>
      <c r="J10" s="127"/>
      <c r="K10" s="127"/>
      <c r="L10" s="127"/>
      <c r="M10" s="128"/>
      <c r="N10" s="127">
        <v>100</v>
      </c>
      <c r="O10" s="127">
        <v>100</v>
      </c>
      <c r="P10" s="127">
        <v>100</v>
      </c>
      <c r="Q10" s="127">
        <v>100</v>
      </c>
      <c r="R10" s="128">
        <v>100</v>
      </c>
      <c r="S10" s="127"/>
      <c r="T10" s="127"/>
      <c r="U10" s="127"/>
      <c r="V10" s="127"/>
      <c r="W10" s="128"/>
      <c r="X10" s="127">
        <v>100</v>
      </c>
      <c r="Y10" s="127">
        <v>100</v>
      </c>
      <c r="Z10" s="127">
        <v>100</v>
      </c>
      <c r="AA10" s="127">
        <v>100</v>
      </c>
      <c r="AB10" s="128">
        <v>100</v>
      </c>
      <c r="AC10" s="208">
        <v>1.02</v>
      </c>
      <c r="AD10" s="208">
        <v>1.02</v>
      </c>
      <c r="AE10" s="208">
        <v>1.02</v>
      </c>
      <c r="AF10" s="208">
        <v>1.02</v>
      </c>
      <c r="AG10" s="209">
        <v>1.02</v>
      </c>
      <c r="AH10" s="129">
        <v>0</v>
      </c>
      <c r="AI10" s="129">
        <v>0</v>
      </c>
      <c r="AJ10" s="129">
        <v>0</v>
      </c>
      <c r="AK10" s="129">
        <v>0</v>
      </c>
      <c r="AL10" s="130">
        <v>0</v>
      </c>
      <c r="AM10" s="129">
        <v>0</v>
      </c>
      <c r="AN10" s="129">
        <v>0</v>
      </c>
      <c r="AO10" s="129">
        <v>0</v>
      </c>
      <c r="AP10" s="129">
        <v>0</v>
      </c>
      <c r="AQ10" s="130">
        <v>0</v>
      </c>
      <c r="AR10" s="127">
        <v>400</v>
      </c>
      <c r="AS10" s="127">
        <v>300</v>
      </c>
      <c r="AT10" s="127">
        <v>200</v>
      </c>
      <c r="AU10" s="127">
        <v>100</v>
      </c>
      <c r="AV10" s="128">
        <v>100</v>
      </c>
      <c r="AW10" s="127">
        <v>25</v>
      </c>
      <c r="AX10" s="127">
        <v>25</v>
      </c>
      <c r="AY10" s="127">
        <v>25</v>
      </c>
      <c r="AZ10" s="127">
        <v>25</v>
      </c>
      <c r="BA10" s="128">
        <v>25</v>
      </c>
      <c r="BB10" s="127">
        <v>22500</v>
      </c>
      <c r="BC10" s="127">
        <v>20000</v>
      </c>
      <c r="BD10" s="127">
        <v>17500</v>
      </c>
      <c r="BE10" s="127">
        <v>17500</v>
      </c>
      <c r="BF10" s="128">
        <v>17500</v>
      </c>
      <c r="BG10" s="127">
        <v>2000</v>
      </c>
      <c r="BH10" s="127">
        <v>2000</v>
      </c>
      <c r="BI10" s="127">
        <v>2000</v>
      </c>
      <c r="BJ10" s="127">
        <v>2000</v>
      </c>
      <c r="BK10" s="128">
        <v>2000</v>
      </c>
      <c r="BL10" s="131">
        <v>1540</v>
      </c>
      <c r="BM10" s="127">
        <v>1540</v>
      </c>
      <c r="BN10" s="127">
        <v>1540</v>
      </c>
      <c r="BO10" s="127">
        <v>1540</v>
      </c>
      <c r="BP10" s="128">
        <v>1540</v>
      </c>
      <c r="BQ10" s="126">
        <v>2</v>
      </c>
      <c r="BR10" s="127">
        <v>2</v>
      </c>
      <c r="BS10" s="127">
        <v>2</v>
      </c>
      <c r="BT10" s="127">
        <v>2</v>
      </c>
      <c r="BU10" s="128">
        <v>2</v>
      </c>
      <c r="BV10" s="171" t="s">
        <v>206</v>
      </c>
      <c r="BW10" s="250">
        <f t="shared" si="1"/>
        <v>58.441558441558442</v>
      </c>
      <c r="BX10" s="250">
        <f t="shared" si="2"/>
        <v>51.948051948051948</v>
      </c>
      <c r="BY10" s="250">
        <f t="shared" si="3"/>
        <v>45.454545454545453</v>
      </c>
      <c r="BZ10" s="250">
        <f t="shared" si="4"/>
        <v>45.454545454545453</v>
      </c>
      <c r="CA10" s="259">
        <f t="shared" si="5"/>
        <v>45.454545454545453</v>
      </c>
      <c r="CB10" s="250">
        <f t="shared" si="6"/>
        <v>5.1948051948051948</v>
      </c>
      <c r="CC10" s="250">
        <f t="shared" si="7"/>
        <v>5.1948051948051948</v>
      </c>
      <c r="CD10" s="250">
        <f t="shared" si="8"/>
        <v>5.1948051948051948</v>
      </c>
      <c r="CE10" s="250">
        <f t="shared" si="9"/>
        <v>5.1948051948051948</v>
      </c>
      <c r="CF10" s="259">
        <f t="shared" si="10"/>
        <v>5.1948051948051948</v>
      </c>
      <c r="CG10" s="250">
        <f t="shared" si="11"/>
        <v>4</v>
      </c>
      <c r="CH10" s="250">
        <f t="shared" si="12"/>
        <v>4</v>
      </c>
      <c r="CI10" s="250">
        <f t="shared" si="13"/>
        <v>4</v>
      </c>
      <c r="CJ10" s="250">
        <f t="shared" si="14"/>
        <v>4</v>
      </c>
      <c r="CK10" s="259">
        <f t="shared" si="15"/>
        <v>4</v>
      </c>
    </row>
    <row r="11" spans="1:89" s="21" customFormat="1">
      <c r="A11" s="123" t="s">
        <v>210</v>
      </c>
      <c r="B11" s="124" t="s">
        <v>211</v>
      </c>
      <c r="C11" s="125" t="s">
        <v>212</v>
      </c>
      <c r="D11" s="253">
        <f>AVERAGE(4,20)</f>
        <v>12</v>
      </c>
      <c r="E11" s="254">
        <f t="shared" ref="E11:H11" si="18">AVERAGE(4,20)</f>
        <v>12</v>
      </c>
      <c r="F11" s="254">
        <f t="shared" si="18"/>
        <v>12</v>
      </c>
      <c r="G11" s="254">
        <f t="shared" si="18"/>
        <v>12</v>
      </c>
      <c r="H11" s="255">
        <f t="shared" si="18"/>
        <v>12</v>
      </c>
      <c r="I11" s="127"/>
      <c r="J11" s="127"/>
      <c r="K11" s="127"/>
      <c r="L11" s="127"/>
      <c r="M11" s="128"/>
      <c r="N11" s="127">
        <v>100</v>
      </c>
      <c r="O11" s="127">
        <v>100</v>
      </c>
      <c r="P11" s="127">
        <v>100</v>
      </c>
      <c r="Q11" s="127">
        <v>100</v>
      </c>
      <c r="R11" s="128">
        <v>100</v>
      </c>
      <c r="S11" s="127"/>
      <c r="T11" s="127"/>
      <c r="U11" s="127"/>
      <c r="V11" s="127"/>
      <c r="W11" s="128"/>
      <c r="X11" s="127">
        <v>100</v>
      </c>
      <c r="Y11" s="127">
        <v>100</v>
      </c>
      <c r="Z11" s="127">
        <v>100</v>
      </c>
      <c r="AA11" s="127">
        <v>100</v>
      </c>
      <c r="AB11" s="128">
        <v>100</v>
      </c>
      <c r="AC11" s="208">
        <v>0.8</v>
      </c>
      <c r="AD11" s="208">
        <v>0.87</v>
      </c>
      <c r="AE11" s="208">
        <v>0.91</v>
      </c>
      <c r="AF11" s="208">
        <v>0.95</v>
      </c>
      <c r="AG11" s="209">
        <v>0.95</v>
      </c>
      <c r="AH11" s="129">
        <v>0</v>
      </c>
      <c r="AI11" s="129">
        <v>0</v>
      </c>
      <c r="AJ11" s="129">
        <v>0</v>
      </c>
      <c r="AK11" s="129">
        <v>0</v>
      </c>
      <c r="AL11" s="130">
        <v>0</v>
      </c>
      <c r="AM11" s="129">
        <v>0</v>
      </c>
      <c r="AN11" s="129">
        <v>0</v>
      </c>
      <c r="AO11" s="129">
        <v>0</v>
      </c>
      <c r="AP11" s="129">
        <v>0</v>
      </c>
      <c r="AQ11" s="130">
        <v>0</v>
      </c>
      <c r="AR11" s="127"/>
      <c r="AS11" s="127"/>
      <c r="AT11" s="127"/>
      <c r="AU11" s="127"/>
      <c r="AV11" s="128"/>
      <c r="AW11" s="127">
        <v>20</v>
      </c>
      <c r="AX11" s="127">
        <v>20</v>
      </c>
      <c r="AY11" s="127">
        <v>20</v>
      </c>
      <c r="AZ11" s="127">
        <v>20</v>
      </c>
      <c r="BA11" s="128">
        <v>20</v>
      </c>
      <c r="BB11" s="131">
        <v>6750</v>
      </c>
      <c r="BC11" s="131">
        <v>6750</v>
      </c>
      <c r="BD11" s="131">
        <v>7500</v>
      </c>
      <c r="BE11" s="131">
        <v>7500</v>
      </c>
      <c r="BF11" s="132">
        <v>7500</v>
      </c>
      <c r="BG11" s="131">
        <v>1600</v>
      </c>
      <c r="BH11" s="131">
        <v>1600</v>
      </c>
      <c r="BI11" s="131">
        <v>1600</v>
      </c>
      <c r="BJ11" s="131">
        <v>1600</v>
      </c>
      <c r="BK11" s="132">
        <v>1600</v>
      </c>
      <c r="BL11" s="131">
        <v>26</v>
      </c>
      <c r="BM11" s="131">
        <v>25</v>
      </c>
      <c r="BN11" s="131">
        <v>36</v>
      </c>
      <c r="BO11" s="131">
        <v>36</v>
      </c>
      <c r="BP11" s="132">
        <v>36</v>
      </c>
      <c r="BQ11" s="133">
        <v>0</v>
      </c>
      <c r="BR11" s="131">
        <v>0</v>
      </c>
      <c r="BS11" s="131">
        <v>0</v>
      </c>
      <c r="BT11" s="131">
        <v>0</v>
      </c>
      <c r="BU11" s="132">
        <v>0</v>
      </c>
      <c r="BV11" s="171" t="s">
        <v>213</v>
      </c>
      <c r="BW11" s="250">
        <f t="shared" si="1"/>
        <v>562.5</v>
      </c>
      <c r="BX11" s="250">
        <f t="shared" si="2"/>
        <v>562.5</v>
      </c>
      <c r="BY11" s="250">
        <f t="shared" si="3"/>
        <v>625</v>
      </c>
      <c r="BZ11" s="250">
        <f t="shared" si="4"/>
        <v>625</v>
      </c>
      <c r="CA11" s="259">
        <f t="shared" si="5"/>
        <v>625</v>
      </c>
      <c r="CB11" s="250">
        <f t="shared" si="6"/>
        <v>133.33333333333334</v>
      </c>
      <c r="CC11" s="250">
        <f t="shared" si="7"/>
        <v>133.33333333333334</v>
      </c>
      <c r="CD11" s="250">
        <f t="shared" si="8"/>
        <v>133.33333333333334</v>
      </c>
      <c r="CE11" s="250">
        <f t="shared" si="9"/>
        <v>133.33333333333334</v>
      </c>
      <c r="CF11" s="259">
        <f t="shared" si="10"/>
        <v>133.33333333333334</v>
      </c>
      <c r="CG11" s="250">
        <f t="shared" si="11"/>
        <v>2.1666666666666665</v>
      </c>
      <c r="CH11" s="250">
        <f t="shared" si="12"/>
        <v>2.0833333333333335</v>
      </c>
      <c r="CI11" s="250">
        <f t="shared" si="13"/>
        <v>3</v>
      </c>
      <c r="CJ11" s="250">
        <f t="shared" si="14"/>
        <v>3</v>
      </c>
      <c r="CK11" s="259">
        <f t="shared" si="15"/>
        <v>3</v>
      </c>
    </row>
    <row r="12" spans="1:89" s="21" customFormat="1">
      <c r="A12" s="123" t="s">
        <v>214</v>
      </c>
      <c r="B12" s="124" t="s">
        <v>215</v>
      </c>
      <c r="C12" s="125" t="s">
        <v>216</v>
      </c>
      <c r="D12" s="253">
        <f>AVERAGE(100,1000)</f>
        <v>550</v>
      </c>
      <c r="E12" s="254">
        <f t="shared" ref="E12:H12" si="19">AVERAGE(100,1000)</f>
        <v>550</v>
      </c>
      <c r="F12" s="254">
        <f t="shared" si="19"/>
        <v>550</v>
      </c>
      <c r="G12" s="254">
        <f t="shared" si="19"/>
        <v>550</v>
      </c>
      <c r="H12" s="255">
        <f t="shared" si="19"/>
        <v>550</v>
      </c>
      <c r="I12" s="127"/>
      <c r="J12" s="127"/>
      <c r="K12" s="127"/>
      <c r="L12" s="127"/>
      <c r="M12" s="128"/>
      <c r="N12" s="127">
        <v>100</v>
      </c>
      <c r="O12" s="127">
        <v>100</v>
      </c>
      <c r="P12" s="127">
        <v>100</v>
      </c>
      <c r="Q12" s="127">
        <v>100</v>
      </c>
      <c r="R12" s="128">
        <v>100</v>
      </c>
      <c r="S12" s="127"/>
      <c r="T12" s="127"/>
      <c r="U12" s="127"/>
      <c r="V12" s="127"/>
      <c r="W12" s="128"/>
      <c r="X12" s="127">
        <v>100</v>
      </c>
      <c r="Y12" s="127">
        <v>100</v>
      </c>
      <c r="Z12" s="127">
        <v>100</v>
      </c>
      <c r="AA12" s="127">
        <v>100</v>
      </c>
      <c r="AB12" s="128">
        <v>100</v>
      </c>
      <c r="AC12" s="208">
        <v>0.85</v>
      </c>
      <c r="AD12" s="208">
        <v>0.87</v>
      </c>
      <c r="AE12" s="208">
        <v>0.91</v>
      </c>
      <c r="AF12" s="208">
        <v>0.95</v>
      </c>
      <c r="AG12" s="209">
        <v>0.95</v>
      </c>
      <c r="AH12" s="129">
        <v>0</v>
      </c>
      <c r="AI12" s="129">
        <v>0</v>
      </c>
      <c r="AJ12" s="129">
        <v>0</v>
      </c>
      <c r="AK12" s="129">
        <v>0</v>
      </c>
      <c r="AL12" s="130">
        <v>0</v>
      </c>
      <c r="AM12" s="129">
        <v>0</v>
      </c>
      <c r="AN12" s="129">
        <v>0</v>
      </c>
      <c r="AO12" s="129">
        <v>0</v>
      </c>
      <c r="AP12" s="129">
        <v>0</v>
      </c>
      <c r="AQ12" s="130">
        <v>0</v>
      </c>
      <c r="AR12" s="127"/>
      <c r="AS12" s="127"/>
      <c r="AT12" s="127"/>
      <c r="AU12" s="127"/>
      <c r="AV12" s="128"/>
      <c r="AW12" s="127">
        <v>20</v>
      </c>
      <c r="AX12" s="127">
        <v>20</v>
      </c>
      <c r="AY12" s="127">
        <v>20</v>
      </c>
      <c r="AZ12" s="127">
        <v>20</v>
      </c>
      <c r="BA12" s="128">
        <v>20</v>
      </c>
      <c r="BB12" s="131">
        <v>93500</v>
      </c>
      <c r="BC12" s="131">
        <v>93500</v>
      </c>
      <c r="BD12" s="131">
        <v>93500</v>
      </c>
      <c r="BE12" s="131">
        <v>93500</v>
      </c>
      <c r="BF12" s="132">
        <v>93500</v>
      </c>
      <c r="BG12" s="131">
        <v>15000</v>
      </c>
      <c r="BH12" s="131">
        <v>15000</v>
      </c>
      <c r="BI12" s="131">
        <v>18500</v>
      </c>
      <c r="BJ12" s="131">
        <v>18500</v>
      </c>
      <c r="BK12" s="132">
        <v>18500</v>
      </c>
      <c r="BL12" s="131">
        <v>31.5</v>
      </c>
      <c r="BM12" s="131">
        <v>31.5</v>
      </c>
      <c r="BN12" s="131">
        <v>35</v>
      </c>
      <c r="BO12" s="131">
        <v>40</v>
      </c>
      <c r="BP12" s="131">
        <v>40</v>
      </c>
      <c r="BQ12" s="133">
        <v>0</v>
      </c>
      <c r="BR12" s="131">
        <v>0</v>
      </c>
      <c r="BS12" s="131">
        <v>0</v>
      </c>
      <c r="BT12" s="131">
        <v>0</v>
      </c>
      <c r="BU12" s="132">
        <v>0</v>
      </c>
      <c r="BV12" s="171" t="s">
        <v>217</v>
      </c>
      <c r="BW12" s="250">
        <f t="shared" si="1"/>
        <v>170</v>
      </c>
      <c r="BX12" s="250">
        <f t="shared" si="2"/>
        <v>170</v>
      </c>
      <c r="BY12" s="250">
        <f t="shared" si="3"/>
        <v>170</v>
      </c>
      <c r="BZ12" s="250">
        <f t="shared" si="4"/>
        <v>170</v>
      </c>
      <c r="CA12" s="259">
        <f t="shared" si="5"/>
        <v>170</v>
      </c>
      <c r="CB12" s="250">
        <f t="shared" si="6"/>
        <v>27.272727272727273</v>
      </c>
      <c r="CC12" s="250">
        <f t="shared" si="7"/>
        <v>27.272727272727273</v>
      </c>
      <c r="CD12" s="250">
        <f t="shared" si="8"/>
        <v>33.636363636363633</v>
      </c>
      <c r="CE12" s="250">
        <f t="shared" si="9"/>
        <v>33.636363636363633</v>
      </c>
      <c r="CF12" s="259">
        <f t="shared" si="10"/>
        <v>33.636363636363633</v>
      </c>
      <c r="CG12" s="250">
        <f t="shared" si="11"/>
        <v>5.7272727272727274E-2</v>
      </c>
      <c r="CH12" s="250">
        <f t="shared" si="12"/>
        <v>5.7272727272727274E-2</v>
      </c>
      <c r="CI12" s="250">
        <f t="shared" si="13"/>
        <v>6.363636363636363E-2</v>
      </c>
      <c r="CJ12" s="250">
        <f t="shared" si="14"/>
        <v>7.2727272727272724E-2</v>
      </c>
      <c r="CK12" s="259">
        <f t="shared" si="15"/>
        <v>7.2727272727272724E-2</v>
      </c>
    </row>
    <row r="13" spans="1:89" s="21" customFormat="1">
      <c r="A13" s="123" t="s">
        <v>218</v>
      </c>
      <c r="B13" s="124" t="s">
        <v>219</v>
      </c>
      <c r="C13" s="125" t="s">
        <v>220</v>
      </c>
      <c r="D13" s="126">
        <f>AVERAGE(1.5,9)</f>
        <v>5.25</v>
      </c>
      <c r="E13" s="127">
        <f t="shared" ref="E13:H13" si="20">AVERAGE(1.5,9)</f>
        <v>5.25</v>
      </c>
      <c r="F13" s="127">
        <f t="shared" si="20"/>
        <v>5.25</v>
      </c>
      <c r="G13" s="127">
        <f t="shared" si="20"/>
        <v>5.25</v>
      </c>
      <c r="H13" s="128">
        <f t="shared" si="20"/>
        <v>5.25</v>
      </c>
      <c r="I13" s="127"/>
      <c r="J13" s="127"/>
      <c r="K13" s="127"/>
      <c r="L13" s="127"/>
      <c r="M13" s="128"/>
      <c r="N13" s="137">
        <v>40</v>
      </c>
      <c r="O13" s="137">
        <v>40</v>
      </c>
      <c r="P13" s="137">
        <v>40</v>
      </c>
      <c r="Q13" s="137">
        <v>40</v>
      </c>
      <c r="R13" s="138">
        <v>40</v>
      </c>
      <c r="S13" s="127"/>
      <c r="T13" s="127"/>
      <c r="U13" s="127"/>
      <c r="V13" s="127"/>
      <c r="W13" s="128"/>
      <c r="X13" s="127">
        <v>0</v>
      </c>
      <c r="Y13" s="127">
        <v>0</v>
      </c>
      <c r="Z13" s="127">
        <v>0</v>
      </c>
      <c r="AA13" s="127">
        <v>0</v>
      </c>
      <c r="AB13" s="128">
        <v>0</v>
      </c>
      <c r="AC13" s="208">
        <v>0.65</v>
      </c>
      <c r="AD13" s="208">
        <v>0.7</v>
      </c>
      <c r="AE13" s="208">
        <v>0.75</v>
      </c>
      <c r="AF13" s="208">
        <v>0.75</v>
      </c>
      <c r="AG13" s="209">
        <v>0.75</v>
      </c>
      <c r="AH13" s="129">
        <v>0</v>
      </c>
      <c r="AI13" s="129">
        <v>0</v>
      </c>
      <c r="AJ13" s="129">
        <v>0</v>
      </c>
      <c r="AK13" s="129">
        <v>0</v>
      </c>
      <c r="AL13" s="130">
        <v>0</v>
      </c>
      <c r="AM13" s="129">
        <v>0</v>
      </c>
      <c r="AN13" s="129">
        <v>0</v>
      </c>
      <c r="AO13" s="129">
        <v>0</v>
      </c>
      <c r="AP13" s="129">
        <v>0</v>
      </c>
      <c r="AQ13" s="130">
        <v>0</v>
      </c>
      <c r="AR13" s="127"/>
      <c r="AS13" s="127"/>
      <c r="AT13" s="127"/>
      <c r="AU13" s="127"/>
      <c r="AV13" s="128"/>
      <c r="AW13" s="127">
        <v>24</v>
      </c>
      <c r="AX13" s="127">
        <v>24</v>
      </c>
      <c r="AY13" s="127">
        <v>24</v>
      </c>
      <c r="AZ13" s="127">
        <v>24</v>
      </c>
      <c r="BA13" s="128">
        <v>24</v>
      </c>
      <c r="BB13" s="131">
        <v>2600</v>
      </c>
      <c r="BC13" s="131">
        <v>2600</v>
      </c>
      <c r="BD13" s="131">
        <v>3500</v>
      </c>
      <c r="BE13" s="131">
        <v>3500</v>
      </c>
      <c r="BF13" s="132">
        <v>3500</v>
      </c>
      <c r="BG13" s="131">
        <v>1600</v>
      </c>
      <c r="BH13" s="131">
        <v>1600</v>
      </c>
      <c r="BI13" s="131">
        <v>1600</v>
      </c>
      <c r="BJ13" s="131">
        <v>1600</v>
      </c>
      <c r="BK13" s="132">
        <v>1600</v>
      </c>
      <c r="BL13" s="131">
        <v>0.75</v>
      </c>
      <c r="BM13" s="131">
        <v>0.70000000000000007</v>
      </c>
      <c r="BN13" s="131">
        <v>0.5</v>
      </c>
      <c r="BO13" s="131">
        <v>0.70000000000000007</v>
      </c>
      <c r="BP13" s="132">
        <v>0.70000000000000007</v>
      </c>
      <c r="BQ13" s="133">
        <v>0</v>
      </c>
      <c r="BR13" s="131">
        <v>0</v>
      </c>
      <c r="BS13" s="131">
        <v>0</v>
      </c>
      <c r="BT13" s="131">
        <v>0</v>
      </c>
      <c r="BU13" s="132">
        <v>0</v>
      </c>
      <c r="BV13" s="171" t="s">
        <v>221</v>
      </c>
      <c r="BW13" s="250">
        <f t="shared" si="1"/>
        <v>495.23809523809524</v>
      </c>
      <c r="BX13" s="250">
        <f t="shared" si="2"/>
        <v>495.23809523809524</v>
      </c>
      <c r="BY13" s="250">
        <f t="shared" si="3"/>
        <v>666.66666666666663</v>
      </c>
      <c r="BZ13" s="250">
        <f t="shared" si="4"/>
        <v>666.66666666666663</v>
      </c>
      <c r="CA13" s="259">
        <f t="shared" si="5"/>
        <v>666.66666666666663</v>
      </c>
      <c r="CB13" s="250">
        <f t="shared" si="6"/>
        <v>304.76190476190476</v>
      </c>
      <c r="CC13" s="250">
        <f t="shared" si="7"/>
        <v>304.76190476190476</v>
      </c>
      <c r="CD13" s="250">
        <f t="shared" si="8"/>
        <v>304.76190476190476</v>
      </c>
      <c r="CE13" s="250">
        <f t="shared" si="9"/>
        <v>304.76190476190476</v>
      </c>
      <c r="CF13" s="259">
        <f t="shared" si="10"/>
        <v>304.76190476190476</v>
      </c>
      <c r="CG13" s="250">
        <f t="shared" si="11"/>
        <v>0.14285714285714285</v>
      </c>
      <c r="CH13" s="250">
        <f t="shared" si="12"/>
        <v>0.13333333333333336</v>
      </c>
      <c r="CI13" s="250">
        <f t="shared" si="13"/>
        <v>9.5238095238095233E-2</v>
      </c>
      <c r="CJ13" s="250">
        <f t="shared" si="14"/>
        <v>0.13333333333333336</v>
      </c>
      <c r="CK13" s="259">
        <f t="shared" si="15"/>
        <v>0.13333333333333336</v>
      </c>
    </row>
    <row r="14" spans="1:89" s="21" customFormat="1">
      <c r="A14" s="123"/>
      <c r="B14" s="124"/>
      <c r="C14" s="125" t="s">
        <v>46</v>
      </c>
      <c r="D14" s="126"/>
      <c r="E14" s="127"/>
      <c r="F14" s="127"/>
      <c r="G14" s="127"/>
      <c r="H14" s="128"/>
      <c r="I14" s="127"/>
      <c r="J14" s="127"/>
      <c r="K14" s="127"/>
      <c r="L14" s="127"/>
      <c r="M14" s="128"/>
      <c r="N14" s="127"/>
      <c r="O14" s="127"/>
      <c r="P14" s="127"/>
      <c r="Q14" s="127"/>
      <c r="R14" s="128"/>
      <c r="S14" s="127"/>
      <c r="T14" s="127"/>
      <c r="U14" s="127"/>
      <c r="V14" s="127"/>
      <c r="W14" s="128"/>
      <c r="X14" s="127"/>
      <c r="Y14" s="127"/>
      <c r="Z14" s="127"/>
      <c r="AA14" s="127"/>
      <c r="AB14" s="128"/>
      <c r="AC14" s="208">
        <v>0</v>
      </c>
      <c r="AD14" s="208">
        <v>0</v>
      </c>
      <c r="AE14" s="208">
        <v>0</v>
      </c>
      <c r="AF14" s="208">
        <v>0</v>
      </c>
      <c r="AG14" s="209">
        <v>0</v>
      </c>
      <c r="AH14" s="129">
        <v>0</v>
      </c>
      <c r="AI14" s="129">
        <v>0</v>
      </c>
      <c r="AJ14" s="129">
        <v>0</v>
      </c>
      <c r="AK14" s="129">
        <v>0</v>
      </c>
      <c r="AL14" s="130">
        <v>0</v>
      </c>
      <c r="AM14" s="129">
        <v>0</v>
      </c>
      <c r="AN14" s="129">
        <v>0</v>
      </c>
      <c r="AO14" s="129">
        <v>0</v>
      </c>
      <c r="AP14" s="129">
        <v>0</v>
      </c>
      <c r="AQ14" s="130">
        <v>0</v>
      </c>
      <c r="AR14" s="127"/>
      <c r="AS14" s="127"/>
      <c r="AT14" s="127"/>
      <c r="AU14" s="127"/>
      <c r="AV14" s="128"/>
      <c r="AW14" s="127"/>
      <c r="AX14" s="127"/>
      <c r="AY14" s="127"/>
      <c r="AZ14" s="127"/>
      <c r="BA14" s="128"/>
      <c r="BB14" s="131">
        <v>0</v>
      </c>
      <c r="BC14" s="131">
        <v>0</v>
      </c>
      <c r="BD14" s="131">
        <v>0</v>
      </c>
      <c r="BE14" s="131">
        <v>0</v>
      </c>
      <c r="BF14" s="132">
        <v>0</v>
      </c>
      <c r="BG14" s="131">
        <v>0</v>
      </c>
      <c r="BH14" s="131">
        <v>0</v>
      </c>
      <c r="BI14" s="131">
        <v>0</v>
      </c>
      <c r="BJ14" s="131">
        <v>0</v>
      </c>
      <c r="BK14" s="132">
        <v>0</v>
      </c>
      <c r="BL14" s="131"/>
      <c r="BM14" s="131"/>
      <c r="BN14" s="131"/>
      <c r="BO14" s="131"/>
      <c r="BP14" s="132"/>
      <c r="BQ14" s="133"/>
      <c r="BR14" s="131"/>
      <c r="BS14" s="131"/>
      <c r="BT14" s="131"/>
      <c r="BU14" s="132"/>
      <c r="BV14" s="171"/>
      <c r="BW14" s="250" t="str">
        <f t="shared" si="1"/>
        <v/>
      </c>
      <c r="BX14" s="250" t="str">
        <f t="shared" si="2"/>
        <v/>
      </c>
      <c r="BY14" s="250" t="str">
        <f t="shared" si="3"/>
        <v/>
      </c>
      <c r="BZ14" s="250" t="str">
        <f t="shared" si="4"/>
        <v/>
      </c>
      <c r="CA14" s="259" t="str">
        <f t="shared" si="5"/>
        <v/>
      </c>
      <c r="CB14" s="250" t="str">
        <f t="shared" si="6"/>
        <v/>
      </c>
      <c r="CC14" s="250" t="str">
        <f t="shared" si="7"/>
        <v/>
      </c>
      <c r="CD14" s="250" t="str">
        <f t="shared" si="8"/>
        <v/>
      </c>
      <c r="CE14" s="250" t="str">
        <f t="shared" si="9"/>
        <v/>
      </c>
      <c r="CF14" s="259" t="str">
        <f t="shared" si="10"/>
        <v/>
      </c>
      <c r="CG14" s="260" t="str">
        <f t="shared" si="11"/>
        <v/>
      </c>
      <c r="CH14" s="250" t="str">
        <f t="shared" si="12"/>
        <v/>
      </c>
      <c r="CI14" s="250" t="str">
        <f t="shared" si="13"/>
        <v/>
      </c>
      <c r="CJ14" s="250" t="str">
        <f t="shared" si="14"/>
        <v/>
      </c>
      <c r="CK14" s="259" t="str">
        <f t="shared" si="15"/>
        <v/>
      </c>
    </row>
    <row r="15" spans="1:89" s="21" customFormat="1">
      <c r="A15" s="117" t="s">
        <v>47</v>
      </c>
      <c r="B15" s="118"/>
      <c r="C15" s="119"/>
      <c r="D15" s="120"/>
      <c r="E15" s="121"/>
      <c r="F15" s="121"/>
      <c r="G15" s="121"/>
      <c r="H15" s="122"/>
      <c r="I15" s="121"/>
      <c r="J15" s="121"/>
      <c r="K15" s="121"/>
      <c r="L15" s="121"/>
      <c r="M15" s="122"/>
      <c r="N15" s="121"/>
      <c r="O15" s="121"/>
      <c r="P15" s="121"/>
      <c r="Q15" s="121"/>
      <c r="R15" s="122"/>
      <c r="S15" s="121"/>
      <c r="T15" s="121"/>
      <c r="U15" s="121"/>
      <c r="V15" s="121"/>
      <c r="W15" s="122"/>
      <c r="X15" s="121"/>
      <c r="Y15" s="121"/>
      <c r="Z15" s="121"/>
      <c r="AA15" s="121"/>
      <c r="AB15" s="122"/>
      <c r="AC15" s="210">
        <v>0</v>
      </c>
      <c r="AD15" s="210">
        <v>0</v>
      </c>
      <c r="AE15" s="210">
        <v>0</v>
      </c>
      <c r="AF15" s="210">
        <v>0</v>
      </c>
      <c r="AG15" s="211">
        <v>0</v>
      </c>
      <c r="AH15" s="139">
        <v>0</v>
      </c>
      <c r="AI15" s="139">
        <v>0</v>
      </c>
      <c r="AJ15" s="139">
        <v>0</v>
      </c>
      <c r="AK15" s="139">
        <v>0</v>
      </c>
      <c r="AL15" s="140">
        <v>0</v>
      </c>
      <c r="AM15" s="139">
        <v>0</v>
      </c>
      <c r="AN15" s="139">
        <v>0</v>
      </c>
      <c r="AO15" s="139">
        <v>0</v>
      </c>
      <c r="AP15" s="139">
        <v>0</v>
      </c>
      <c r="AQ15" s="140">
        <v>0</v>
      </c>
      <c r="AR15" s="121"/>
      <c r="AS15" s="121"/>
      <c r="AT15" s="121"/>
      <c r="AU15" s="121"/>
      <c r="AV15" s="122"/>
      <c r="AW15" s="121"/>
      <c r="AX15" s="121"/>
      <c r="AY15" s="121"/>
      <c r="AZ15" s="121"/>
      <c r="BA15" s="122"/>
      <c r="BB15" s="121">
        <v>0</v>
      </c>
      <c r="BC15" s="121">
        <v>0</v>
      </c>
      <c r="BD15" s="121">
        <v>0</v>
      </c>
      <c r="BE15" s="121">
        <v>0</v>
      </c>
      <c r="BF15" s="122">
        <v>0</v>
      </c>
      <c r="BG15" s="121">
        <v>0</v>
      </c>
      <c r="BH15" s="121">
        <v>0</v>
      </c>
      <c r="BI15" s="121">
        <v>0</v>
      </c>
      <c r="BJ15" s="121">
        <v>0</v>
      </c>
      <c r="BK15" s="122">
        <v>0</v>
      </c>
      <c r="BL15" s="121"/>
      <c r="BM15" s="121"/>
      <c r="BN15" s="121"/>
      <c r="BO15" s="121"/>
      <c r="BP15" s="122"/>
      <c r="BQ15" s="120"/>
      <c r="BR15" s="121"/>
      <c r="BS15" s="121"/>
      <c r="BT15" s="121"/>
      <c r="BU15" s="122"/>
      <c r="BV15" s="170"/>
      <c r="BW15" s="261" t="str">
        <f t="shared" si="1"/>
        <v/>
      </c>
      <c r="BX15" s="261" t="str">
        <f t="shared" si="2"/>
        <v/>
      </c>
      <c r="BY15" s="261" t="str">
        <f t="shared" si="3"/>
        <v/>
      </c>
      <c r="BZ15" s="261" t="str">
        <f t="shared" si="4"/>
        <v/>
      </c>
      <c r="CA15" s="262" t="str">
        <f t="shared" si="5"/>
        <v/>
      </c>
      <c r="CB15" s="261" t="str">
        <f t="shared" si="6"/>
        <v/>
      </c>
      <c r="CC15" s="261" t="str">
        <f t="shared" si="7"/>
        <v/>
      </c>
      <c r="CD15" s="261" t="str">
        <f t="shared" si="8"/>
        <v/>
      </c>
      <c r="CE15" s="261" t="str">
        <f t="shared" si="9"/>
        <v/>
      </c>
      <c r="CF15" s="262" t="str">
        <f t="shared" si="10"/>
        <v/>
      </c>
      <c r="CG15" s="263" t="str">
        <f t="shared" si="11"/>
        <v/>
      </c>
      <c r="CH15" s="261" t="str">
        <f t="shared" si="12"/>
        <v/>
      </c>
      <c r="CI15" s="261" t="str">
        <f t="shared" si="13"/>
        <v/>
      </c>
      <c r="CJ15" s="261" t="str">
        <f t="shared" si="14"/>
        <v/>
      </c>
      <c r="CK15" s="262" t="str">
        <f t="shared" si="15"/>
        <v/>
      </c>
    </row>
    <row r="16" spans="1:89" s="21" customFormat="1">
      <c r="A16" s="123" t="s">
        <v>222</v>
      </c>
      <c r="B16" s="124" t="s">
        <v>223</v>
      </c>
      <c r="C16" s="125" t="s">
        <v>19</v>
      </c>
      <c r="D16" s="126">
        <f>AVERAGE(3,5)</f>
        <v>4</v>
      </c>
      <c r="E16" s="127">
        <f t="shared" ref="E16:H16" si="21">AVERAGE(3,5)</f>
        <v>4</v>
      </c>
      <c r="F16" s="127">
        <f t="shared" si="21"/>
        <v>4</v>
      </c>
      <c r="G16" s="127">
        <f t="shared" si="21"/>
        <v>4</v>
      </c>
      <c r="H16" s="128">
        <f t="shared" si="21"/>
        <v>4</v>
      </c>
      <c r="I16" s="127"/>
      <c r="J16" s="127"/>
      <c r="K16" s="127"/>
      <c r="L16" s="127"/>
      <c r="M16" s="128"/>
      <c r="N16" s="127">
        <v>60</v>
      </c>
      <c r="O16" s="127">
        <v>60</v>
      </c>
      <c r="P16" s="127">
        <v>60</v>
      </c>
      <c r="Q16" s="127">
        <v>60</v>
      </c>
      <c r="R16" s="128">
        <v>60</v>
      </c>
      <c r="S16" s="127"/>
      <c r="T16" s="127"/>
      <c r="U16" s="127"/>
      <c r="V16" s="127"/>
      <c r="W16" s="128"/>
      <c r="X16" s="127">
        <v>0</v>
      </c>
      <c r="Y16" s="127">
        <v>0</v>
      </c>
      <c r="Z16" s="127">
        <v>0</v>
      </c>
      <c r="AA16" s="127">
        <v>0</v>
      </c>
      <c r="AB16" s="128">
        <v>0</v>
      </c>
      <c r="AC16" s="219">
        <v>3</v>
      </c>
      <c r="AD16" s="219">
        <v>3.2</v>
      </c>
      <c r="AE16" s="219">
        <v>3.7</v>
      </c>
      <c r="AF16" s="219">
        <v>4</v>
      </c>
      <c r="AG16" s="220">
        <v>4</v>
      </c>
      <c r="AH16" s="129">
        <v>0</v>
      </c>
      <c r="AI16" s="129">
        <v>0</v>
      </c>
      <c r="AJ16" s="129">
        <v>0</v>
      </c>
      <c r="AK16" s="129">
        <v>0</v>
      </c>
      <c r="AL16" s="130">
        <v>0</v>
      </c>
      <c r="AM16" s="129">
        <v>0</v>
      </c>
      <c r="AN16" s="129">
        <v>0</v>
      </c>
      <c r="AO16" s="129">
        <v>0</v>
      </c>
      <c r="AP16" s="129">
        <v>0</v>
      </c>
      <c r="AQ16" s="130">
        <v>0</v>
      </c>
      <c r="AR16" s="127"/>
      <c r="AS16" s="127"/>
      <c r="AT16" s="127"/>
      <c r="AU16" s="127"/>
      <c r="AV16" s="128"/>
      <c r="AW16" s="127">
        <v>20</v>
      </c>
      <c r="AX16" s="127">
        <v>20</v>
      </c>
      <c r="AY16" s="127">
        <v>20</v>
      </c>
      <c r="AZ16" s="127">
        <v>20</v>
      </c>
      <c r="BA16" s="128">
        <v>20</v>
      </c>
      <c r="BB16" s="131">
        <v>2200</v>
      </c>
      <c r="BC16" s="131">
        <v>2100</v>
      </c>
      <c r="BD16" s="131">
        <v>1900</v>
      </c>
      <c r="BE16" s="131">
        <v>1800</v>
      </c>
      <c r="BF16" s="132">
        <v>1800</v>
      </c>
      <c r="BG16" s="131">
        <v>0</v>
      </c>
      <c r="BH16" s="131">
        <v>0</v>
      </c>
      <c r="BI16" s="131">
        <v>0</v>
      </c>
      <c r="BJ16" s="131">
        <v>0</v>
      </c>
      <c r="BK16" s="132">
        <v>0</v>
      </c>
      <c r="BL16" s="131">
        <v>34</v>
      </c>
      <c r="BM16" s="131">
        <v>34</v>
      </c>
      <c r="BN16" s="131">
        <v>34</v>
      </c>
      <c r="BO16" s="131">
        <v>34</v>
      </c>
      <c r="BP16" s="132">
        <v>34</v>
      </c>
      <c r="BQ16" s="133">
        <v>0</v>
      </c>
      <c r="BR16" s="131">
        <v>0</v>
      </c>
      <c r="BS16" s="131">
        <v>0</v>
      </c>
      <c r="BT16" s="131">
        <v>0</v>
      </c>
      <c r="BU16" s="132">
        <v>0</v>
      </c>
      <c r="BV16" s="171"/>
      <c r="BW16" s="250">
        <f t="shared" si="1"/>
        <v>550</v>
      </c>
      <c r="BX16" s="250">
        <f t="shared" si="2"/>
        <v>525</v>
      </c>
      <c r="BY16" s="250">
        <f t="shared" si="3"/>
        <v>475</v>
      </c>
      <c r="BZ16" s="250">
        <f t="shared" si="4"/>
        <v>450</v>
      </c>
      <c r="CA16" s="259">
        <f t="shared" si="5"/>
        <v>450</v>
      </c>
      <c r="CB16" s="250">
        <f t="shared" si="6"/>
        <v>0</v>
      </c>
      <c r="CC16" s="250">
        <f t="shared" si="7"/>
        <v>0</v>
      </c>
      <c r="CD16" s="250">
        <f t="shared" si="8"/>
        <v>0</v>
      </c>
      <c r="CE16" s="250">
        <f t="shared" si="9"/>
        <v>0</v>
      </c>
      <c r="CF16" s="259">
        <f t="shared" si="10"/>
        <v>0</v>
      </c>
      <c r="CG16" s="260">
        <f t="shared" si="11"/>
        <v>8.5</v>
      </c>
      <c r="CH16" s="250">
        <f t="shared" si="12"/>
        <v>8.5</v>
      </c>
      <c r="CI16" s="250">
        <f t="shared" si="13"/>
        <v>8.5</v>
      </c>
      <c r="CJ16" s="250">
        <f t="shared" si="14"/>
        <v>8.5</v>
      </c>
      <c r="CK16" s="259">
        <f t="shared" si="15"/>
        <v>8.5</v>
      </c>
    </row>
    <row r="17" spans="1:89" s="21" customFormat="1">
      <c r="A17" s="123"/>
      <c r="B17" s="124"/>
      <c r="C17" s="125" t="s">
        <v>224</v>
      </c>
      <c r="D17" s="141">
        <v>63.7</v>
      </c>
      <c r="E17" s="137">
        <v>63.7</v>
      </c>
      <c r="F17" s="137">
        <v>63.7</v>
      </c>
      <c r="G17" s="137">
        <v>63.7</v>
      </c>
      <c r="H17" s="138">
        <v>63.7</v>
      </c>
      <c r="I17" s="247">
        <v>62.3</v>
      </c>
      <c r="J17" s="247">
        <v>62.3</v>
      </c>
      <c r="K17" s="247">
        <v>62.3</v>
      </c>
      <c r="L17" s="247">
        <v>62.3</v>
      </c>
      <c r="M17" s="248">
        <v>62.3</v>
      </c>
      <c r="N17" s="247">
        <v>100</v>
      </c>
      <c r="O17" s="247">
        <v>100</v>
      </c>
      <c r="P17" s="247">
        <v>100</v>
      </c>
      <c r="Q17" s="247">
        <v>100</v>
      </c>
      <c r="R17" s="248">
        <v>100</v>
      </c>
      <c r="S17" s="247">
        <v>100</v>
      </c>
      <c r="T17" s="247">
        <v>100</v>
      </c>
      <c r="U17" s="247">
        <v>100</v>
      </c>
      <c r="V17" s="247">
        <v>100</v>
      </c>
      <c r="W17" s="248">
        <v>100</v>
      </c>
      <c r="X17" s="247">
        <v>0</v>
      </c>
      <c r="Y17" s="247">
        <v>0</v>
      </c>
      <c r="Z17" s="247">
        <v>0</v>
      </c>
      <c r="AA17" s="247">
        <v>0</v>
      </c>
      <c r="AB17" s="248">
        <v>0</v>
      </c>
      <c r="AC17" s="274">
        <v>0</v>
      </c>
      <c r="AD17" s="274">
        <v>0</v>
      </c>
      <c r="AE17" s="274">
        <v>0</v>
      </c>
      <c r="AF17" s="274">
        <v>0</v>
      </c>
      <c r="AG17" s="275">
        <v>0</v>
      </c>
      <c r="AH17" s="249">
        <v>3</v>
      </c>
      <c r="AI17" s="249">
        <v>3.2</v>
      </c>
      <c r="AJ17" s="249">
        <v>3.7</v>
      </c>
      <c r="AK17" s="249">
        <v>4</v>
      </c>
      <c r="AL17" s="251">
        <v>4</v>
      </c>
      <c r="AM17" s="249">
        <v>3.7</v>
      </c>
      <c r="AN17" s="249">
        <v>3.7</v>
      </c>
      <c r="AO17" s="249">
        <v>3.7</v>
      </c>
      <c r="AP17" s="249">
        <v>3.7</v>
      </c>
      <c r="AQ17" s="251">
        <v>3.7</v>
      </c>
      <c r="AR17" s="247">
        <v>0</v>
      </c>
      <c r="AS17" s="247">
        <v>0</v>
      </c>
      <c r="AT17" s="247">
        <v>0</v>
      </c>
      <c r="AU17" s="247">
        <v>0</v>
      </c>
      <c r="AV17" s="248">
        <v>0</v>
      </c>
      <c r="AW17" s="247">
        <v>20</v>
      </c>
      <c r="AX17" s="247">
        <v>20</v>
      </c>
      <c r="AY17" s="247">
        <v>20</v>
      </c>
      <c r="AZ17" s="247">
        <v>20</v>
      </c>
      <c r="BA17" s="248">
        <v>20</v>
      </c>
      <c r="BB17" s="172">
        <v>27140.2</v>
      </c>
      <c r="BC17" s="172">
        <v>25783.19</v>
      </c>
      <c r="BD17" s="172">
        <v>23340.571999999996</v>
      </c>
      <c r="BE17" s="172">
        <v>22254.963999999996</v>
      </c>
      <c r="BF17" s="173">
        <v>22254.963999999996</v>
      </c>
      <c r="BG17" s="244">
        <v>0</v>
      </c>
      <c r="BH17" s="244">
        <v>0</v>
      </c>
      <c r="BI17" s="244">
        <v>0</v>
      </c>
      <c r="BJ17" s="244">
        <v>0</v>
      </c>
      <c r="BK17" s="245">
        <v>0</v>
      </c>
      <c r="BL17" s="172">
        <v>650</v>
      </c>
      <c r="BM17" s="244">
        <v>650</v>
      </c>
      <c r="BN17" s="244">
        <v>650</v>
      </c>
      <c r="BO17" s="244">
        <v>650</v>
      </c>
      <c r="BP17" s="245">
        <v>650</v>
      </c>
      <c r="BQ17" s="246">
        <v>0</v>
      </c>
      <c r="BR17" s="244">
        <v>0</v>
      </c>
      <c r="BS17" s="244">
        <v>0</v>
      </c>
      <c r="BT17" s="244">
        <v>0</v>
      </c>
      <c r="BU17" s="245">
        <v>0</v>
      </c>
      <c r="BV17" s="276"/>
      <c r="BW17" s="244">
        <v>426.06279434850865</v>
      </c>
      <c r="BX17" s="244">
        <v>404.75965463108315</v>
      </c>
      <c r="BY17" s="244">
        <v>366.41400313971735</v>
      </c>
      <c r="BZ17" s="244">
        <v>349.37149136577699</v>
      </c>
      <c r="CA17" s="245">
        <v>349.37149136577699</v>
      </c>
      <c r="CB17" s="244">
        <v>0</v>
      </c>
      <c r="CC17" s="244">
        <v>0</v>
      </c>
      <c r="CD17" s="244">
        <v>0</v>
      </c>
      <c r="CE17" s="244">
        <v>0</v>
      </c>
      <c r="CF17" s="245">
        <v>0</v>
      </c>
      <c r="CG17" s="246">
        <v>10.204081632653061</v>
      </c>
      <c r="CH17" s="244">
        <v>10.204081632653061</v>
      </c>
      <c r="CI17" s="244">
        <v>10.204081632653061</v>
      </c>
      <c r="CJ17" s="244">
        <v>10.204081632653061</v>
      </c>
      <c r="CK17" s="245">
        <v>10.204081632653061</v>
      </c>
    </row>
    <row r="18" spans="1:89" s="21" customFormat="1">
      <c r="A18" s="123" t="s">
        <v>225</v>
      </c>
      <c r="B18" s="124" t="s">
        <v>226</v>
      </c>
      <c r="C18" s="125" t="s">
        <v>20</v>
      </c>
      <c r="D18" s="126">
        <v>10</v>
      </c>
      <c r="E18" s="127">
        <v>10</v>
      </c>
      <c r="F18" s="127">
        <v>10</v>
      </c>
      <c r="G18" s="127">
        <v>10</v>
      </c>
      <c r="H18" s="128">
        <v>10</v>
      </c>
      <c r="I18" s="127"/>
      <c r="J18" s="127"/>
      <c r="K18" s="127"/>
      <c r="L18" s="127"/>
      <c r="M18" s="128"/>
      <c r="N18" s="127">
        <v>100</v>
      </c>
      <c r="O18" s="127">
        <v>100</v>
      </c>
      <c r="P18" s="127">
        <v>100</v>
      </c>
      <c r="Q18" s="127">
        <v>100</v>
      </c>
      <c r="R18" s="128">
        <v>100</v>
      </c>
      <c r="S18" s="127"/>
      <c r="T18" s="127"/>
      <c r="U18" s="127"/>
      <c r="V18" s="127"/>
      <c r="W18" s="128"/>
      <c r="X18" s="127">
        <v>100</v>
      </c>
      <c r="Y18" s="127">
        <v>100</v>
      </c>
      <c r="Z18" s="127">
        <v>100</v>
      </c>
      <c r="AA18" s="127">
        <v>100</v>
      </c>
      <c r="AB18" s="128">
        <v>100</v>
      </c>
      <c r="AC18" s="219">
        <v>3</v>
      </c>
      <c r="AD18" s="219">
        <v>3.3</v>
      </c>
      <c r="AE18" s="219">
        <v>3.7</v>
      </c>
      <c r="AF18" s="219">
        <v>4</v>
      </c>
      <c r="AG18" s="220">
        <v>4</v>
      </c>
      <c r="AH18" s="129">
        <v>0</v>
      </c>
      <c r="AI18" s="129">
        <v>0</v>
      </c>
      <c r="AJ18" s="129">
        <v>0</v>
      </c>
      <c r="AK18" s="129">
        <v>0</v>
      </c>
      <c r="AL18" s="130">
        <v>0</v>
      </c>
      <c r="AM18" s="129">
        <v>0</v>
      </c>
      <c r="AN18" s="129">
        <v>0</v>
      </c>
      <c r="AO18" s="129">
        <v>0</v>
      </c>
      <c r="AP18" s="129">
        <v>0</v>
      </c>
      <c r="AQ18" s="130">
        <v>0</v>
      </c>
      <c r="AR18" s="127"/>
      <c r="AS18" s="127"/>
      <c r="AT18" s="127"/>
      <c r="AU18" s="127"/>
      <c r="AV18" s="128"/>
      <c r="AW18" s="127">
        <v>20</v>
      </c>
      <c r="AX18" s="127">
        <v>20</v>
      </c>
      <c r="AY18" s="127">
        <v>20</v>
      </c>
      <c r="AZ18" s="127">
        <v>20</v>
      </c>
      <c r="BA18" s="128">
        <v>20</v>
      </c>
      <c r="BB18" s="131">
        <v>11000</v>
      </c>
      <c r="BC18" s="131">
        <v>10000</v>
      </c>
      <c r="BD18" s="131">
        <v>10000</v>
      </c>
      <c r="BE18" s="131">
        <v>9000</v>
      </c>
      <c r="BF18" s="132">
        <v>9000</v>
      </c>
      <c r="BG18" s="131">
        <v>0</v>
      </c>
      <c r="BH18" s="131">
        <v>0</v>
      </c>
      <c r="BI18" s="131">
        <v>0</v>
      </c>
      <c r="BJ18" s="131">
        <v>0</v>
      </c>
      <c r="BK18" s="132">
        <v>0</v>
      </c>
      <c r="BL18" s="131">
        <v>150</v>
      </c>
      <c r="BM18" s="131">
        <v>150</v>
      </c>
      <c r="BN18" s="131">
        <v>150</v>
      </c>
      <c r="BO18" s="131">
        <v>150</v>
      </c>
      <c r="BP18" s="132">
        <v>150</v>
      </c>
      <c r="BQ18" s="133">
        <v>0</v>
      </c>
      <c r="BR18" s="131">
        <v>0</v>
      </c>
      <c r="BS18" s="131">
        <v>0</v>
      </c>
      <c r="BT18" s="131">
        <v>0</v>
      </c>
      <c r="BU18" s="132">
        <v>0</v>
      </c>
      <c r="BV18" s="171" t="s">
        <v>227</v>
      </c>
      <c r="BW18" s="250">
        <f t="shared" ref="BW18:BW63" si="22">IFERROR(BB18/$D18,"")</f>
        <v>1100</v>
      </c>
      <c r="BX18" s="250">
        <f t="shared" ref="BX18:BX63" si="23">IFERROR(BC18/$E18,"")</f>
        <v>1000</v>
      </c>
      <c r="BY18" s="250">
        <f t="shared" ref="BY18:BY63" si="24">IFERROR(BD18/$F18,"")</f>
        <v>1000</v>
      </c>
      <c r="BZ18" s="250">
        <f t="shared" ref="BZ18:BZ63" si="25">IFERROR(BE18/$G18,"")</f>
        <v>900</v>
      </c>
      <c r="CA18" s="259">
        <f t="shared" ref="CA18:CA63" si="26">IFERROR(BF18/$H18,"")</f>
        <v>900</v>
      </c>
      <c r="CB18" s="250">
        <f t="shared" ref="CB18:CB63" si="27">IFERROR(BG18/$D18,"")</f>
        <v>0</v>
      </c>
      <c r="CC18" s="250">
        <f t="shared" ref="CC18:CC63" si="28">IFERROR(BH18/$E18,"")</f>
        <v>0</v>
      </c>
      <c r="CD18" s="250">
        <f t="shared" ref="CD18:CD63" si="29">IFERROR(BI18/$F18,"")</f>
        <v>0</v>
      </c>
      <c r="CE18" s="250">
        <f t="shared" ref="CE18:CE63" si="30">IFERROR(BJ18/$G18,"")</f>
        <v>0</v>
      </c>
      <c r="CF18" s="259">
        <f t="shared" ref="CF18:CF63" si="31">IFERROR(BK18/$H18,"")</f>
        <v>0</v>
      </c>
      <c r="CG18" s="260">
        <f t="shared" ref="CG18:CG63" si="32">IFERROR(BL18/$D18,"")</f>
        <v>15</v>
      </c>
      <c r="CH18" s="250">
        <f t="shared" ref="CH18:CH63" si="33">IFERROR(BM18/$E18,"")</f>
        <v>15</v>
      </c>
      <c r="CI18" s="250">
        <f t="shared" ref="CI18:CI63" si="34">IFERROR(BN18/$F18,"")</f>
        <v>15</v>
      </c>
      <c r="CJ18" s="250">
        <f t="shared" ref="CJ18:CJ63" si="35">IFERROR(BO18/$G18,"")</f>
        <v>15</v>
      </c>
      <c r="CK18" s="259">
        <f t="shared" ref="CK18:CK63" si="36">IFERROR(BP18/$H18,"")</f>
        <v>15</v>
      </c>
    </row>
    <row r="19" spans="1:89" s="21" customFormat="1">
      <c r="A19" s="123" t="s">
        <v>228</v>
      </c>
      <c r="B19" s="124" t="s">
        <v>229</v>
      </c>
      <c r="C19" s="125" t="s">
        <v>230</v>
      </c>
      <c r="D19" s="253">
        <f>AVERAGE(50,750)</f>
        <v>400</v>
      </c>
      <c r="E19" s="254">
        <f t="shared" ref="E19:H19" si="37">AVERAGE(50,750)</f>
        <v>400</v>
      </c>
      <c r="F19" s="254">
        <f t="shared" si="37"/>
        <v>400</v>
      </c>
      <c r="G19" s="254">
        <f t="shared" si="37"/>
        <v>400</v>
      </c>
      <c r="H19" s="255">
        <f t="shared" si="37"/>
        <v>400</v>
      </c>
      <c r="I19" s="127"/>
      <c r="J19" s="127"/>
      <c r="K19" s="127"/>
      <c r="L19" s="127"/>
      <c r="M19" s="128"/>
      <c r="N19" s="127">
        <v>100</v>
      </c>
      <c r="O19" s="127">
        <v>100</v>
      </c>
      <c r="P19" s="127">
        <v>100</v>
      </c>
      <c r="Q19" s="127">
        <v>100</v>
      </c>
      <c r="R19" s="128">
        <v>100</v>
      </c>
      <c r="S19" s="127"/>
      <c r="T19" s="127"/>
      <c r="U19" s="127"/>
      <c r="V19" s="127"/>
      <c r="W19" s="128"/>
      <c r="X19" s="127">
        <v>100</v>
      </c>
      <c r="Y19" s="127">
        <v>100</v>
      </c>
      <c r="Z19" s="127">
        <v>100</v>
      </c>
      <c r="AA19" s="127">
        <v>100</v>
      </c>
      <c r="AB19" s="128">
        <v>100</v>
      </c>
      <c r="AC19" s="219">
        <v>3</v>
      </c>
      <c r="AD19" s="219">
        <v>3.3</v>
      </c>
      <c r="AE19" s="219">
        <v>3.7</v>
      </c>
      <c r="AF19" s="219">
        <v>4</v>
      </c>
      <c r="AG19" s="220">
        <v>4</v>
      </c>
      <c r="AH19" s="129">
        <v>0</v>
      </c>
      <c r="AI19" s="129">
        <v>0</v>
      </c>
      <c r="AJ19" s="129">
        <v>0</v>
      </c>
      <c r="AK19" s="129">
        <v>0</v>
      </c>
      <c r="AL19" s="130">
        <v>0</v>
      </c>
      <c r="AM19" s="129">
        <v>0</v>
      </c>
      <c r="AN19" s="129">
        <v>0</v>
      </c>
      <c r="AO19" s="129">
        <v>0</v>
      </c>
      <c r="AP19" s="129">
        <v>0</v>
      </c>
      <c r="AQ19" s="130">
        <v>0</v>
      </c>
      <c r="AR19" s="127"/>
      <c r="AS19" s="127"/>
      <c r="AT19" s="127"/>
      <c r="AU19" s="127"/>
      <c r="AV19" s="128"/>
      <c r="AW19" s="127">
        <v>20</v>
      </c>
      <c r="AX19" s="127">
        <v>20</v>
      </c>
      <c r="AY19" s="127">
        <v>20</v>
      </c>
      <c r="AZ19" s="127">
        <v>20</v>
      </c>
      <c r="BA19" s="128">
        <v>20</v>
      </c>
      <c r="BB19" s="131">
        <v>320000</v>
      </c>
      <c r="BC19" s="131">
        <v>320000</v>
      </c>
      <c r="BD19" s="131">
        <v>280000</v>
      </c>
      <c r="BE19" s="131">
        <v>280000</v>
      </c>
      <c r="BF19" s="132">
        <v>280000</v>
      </c>
      <c r="BG19" s="131">
        <v>0</v>
      </c>
      <c r="BH19" s="131">
        <v>0</v>
      </c>
      <c r="BI19" s="131">
        <v>0</v>
      </c>
      <c r="BJ19" s="131">
        <v>0</v>
      </c>
      <c r="BK19" s="132">
        <v>0</v>
      </c>
      <c r="BL19" s="131">
        <v>450</v>
      </c>
      <c r="BM19" s="131">
        <v>450</v>
      </c>
      <c r="BN19" s="131">
        <v>450</v>
      </c>
      <c r="BO19" s="131">
        <v>450</v>
      </c>
      <c r="BP19" s="132">
        <v>450</v>
      </c>
      <c r="BQ19" s="133">
        <v>0</v>
      </c>
      <c r="BR19" s="131">
        <v>0</v>
      </c>
      <c r="BS19" s="131">
        <v>0</v>
      </c>
      <c r="BT19" s="131">
        <v>0</v>
      </c>
      <c r="BU19" s="132">
        <v>0</v>
      </c>
      <c r="BV19" s="171"/>
      <c r="BW19" s="250">
        <f t="shared" si="22"/>
        <v>800</v>
      </c>
      <c r="BX19" s="250">
        <f t="shared" si="23"/>
        <v>800</v>
      </c>
      <c r="BY19" s="250">
        <f t="shared" si="24"/>
        <v>700</v>
      </c>
      <c r="BZ19" s="250">
        <f t="shared" si="25"/>
        <v>700</v>
      </c>
      <c r="CA19" s="259">
        <f t="shared" si="26"/>
        <v>700</v>
      </c>
      <c r="CB19" s="250">
        <f t="shared" si="27"/>
        <v>0</v>
      </c>
      <c r="CC19" s="250">
        <f t="shared" si="28"/>
        <v>0</v>
      </c>
      <c r="CD19" s="250">
        <f t="shared" si="29"/>
        <v>0</v>
      </c>
      <c r="CE19" s="250">
        <f t="shared" si="30"/>
        <v>0</v>
      </c>
      <c r="CF19" s="259">
        <f t="shared" si="31"/>
        <v>0</v>
      </c>
      <c r="CG19" s="260">
        <f t="shared" si="32"/>
        <v>1.125</v>
      </c>
      <c r="CH19" s="250">
        <f t="shared" si="33"/>
        <v>1.125</v>
      </c>
      <c r="CI19" s="250">
        <f t="shared" si="34"/>
        <v>1.125</v>
      </c>
      <c r="CJ19" s="250">
        <f t="shared" si="35"/>
        <v>1.125</v>
      </c>
      <c r="CK19" s="259">
        <f t="shared" si="36"/>
        <v>1.125</v>
      </c>
    </row>
    <row r="20" spans="1:89" s="21" customFormat="1">
      <c r="A20" s="123" t="s">
        <v>231</v>
      </c>
      <c r="B20" s="124" t="s">
        <v>232</v>
      </c>
      <c r="C20" s="125" t="s">
        <v>233</v>
      </c>
      <c r="D20" s="126">
        <v>10</v>
      </c>
      <c r="E20" s="127">
        <v>10</v>
      </c>
      <c r="F20" s="127">
        <v>10</v>
      </c>
      <c r="G20" s="127">
        <v>10</v>
      </c>
      <c r="H20" s="128">
        <v>10</v>
      </c>
      <c r="I20" s="127"/>
      <c r="J20" s="127"/>
      <c r="K20" s="127"/>
      <c r="L20" s="127"/>
      <c r="M20" s="128"/>
      <c r="N20" s="127">
        <v>100</v>
      </c>
      <c r="O20" s="127">
        <v>100</v>
      </c>
      <c r="P20" s="127">
        <v>100</v>
      </c>
      <c r="Q20" s="127">
        <v>100</v>
      </c>
      <c r="R20" s="128">
        <v>100</v>
      </c>
      <c r="S20" s="127"/>
      <c r="T20" s="127"/>
      <c r="U20" s="127"/>
      <c r="V20" s="127"/>
      <c r="W20" s="128"/>
      <c r="X20" s="127">
        <v>100</v>
      </c>
      <c r="Y20" s="127">
        <v>100</v>
      </c>
      <c r="Z20" s="127">
        <v>100</v>
      </c>
      <c r="AA20" s="127">
        <v>100</v>
      </c>
      <c r="AB20" s="128">
        <v>100</v>
      </c>
      <c r="AC20" s="219">
        <v>3.3</v>
      </c>
      <c r="AD20" s="219">
        <v>3.5</v>
      </c>
      <c r="AE20" s="219">
        <v>4</v>
      </c>
      <c r="AF20" s="219">
        <v>4.5</v>
      </c>
      <c r="AG20" s="220">
        <v>4.5</v>
      </c>
      <c r="AH20" s="129">
        <v>0</v>
      </c>
      <c r="AI20" s="129">
        <v>0</v>
      </c>
      <c r="AJ20" s="129">
        <v>0</v>
      </c>
      <c r="AK20" s="129">
        <v>0</v>
      </c>
      <c r="AL20" s="130">
        <v>0</v>
      </c>
      <c r="AM20" s="129">
        <v>0</v>
      </c>
      <c r="AN20" s="129">
        <v>0</v>
      </c>
      <c r="AO20" s="129">
        <v>0</v>
      </c>
      <c r="AP20" s="129">
        <v>0</v>
      </c>
      <c r="AQ20" s="130">
        <v>0</v>
      </c>
      <c r="AR20" s="127"/>
      <c r="AS20" s="127"/>
      <c r="AT20" s="127"/>
      <c r="AU20" s="127"/>
      <c r="AV20" s="128"/>
      <c r="AW20" s="127">
        <v>20</v>
      </c>
      <c r="AX20" s="127">
        <v>20</v>
      </c>
      <c r="AY20" s="127">
        <v>20</v>
      </c>
      <c r="AZ20" s="127">
        <v>20</v>
      </c>
      <c r="BA20" s="128">
        <v>20</v>
      </c>
      <c r="BB20" s="131">
        <v>14000</v>
      </c>
      <c r="BC20" s="131">
        <v>13000</v>
      </c>
      <c r="BD20" s="131">
        <v>12000</v>
      </c>
      <c r="BE20" s="131">
        <v>11000</v>
      </c>
      <c r="BF20" s="132">
        <v>11000</v>
      </c>
      <c r="BG20" s="131">
        <v>5000</v>
      </c>
      <c r="BH20" s="131">
        <v>5000</v>
      </c>
      <c r="BI20" s="131">
        <v>5000</v>
      </c>
      <c r="BJ20" s="131">
        <v>5000</v>
      </c>
      <c r="BK20" s="132">
        <v>5000</v>
      </c>
      <c r="BL20" s="131">
        <v>200</v>
      </c>
      <c r="BM20" s="131">
        <v>200</v>
      </c>
      <c r="BN20" s="131">
        <v>200</v>
      </c>
      <c r="BO20" s="131">
        <v>200</v>
      </c>
      <c r="BP20" s="132">
        <v>200</v>
      </c>
      <c r="BQ20" s="133">
        <v>0</v>
      </c>
      <c r="BR20" s="131">
        <v>0</v>
      </c>
      <c r="BS20" s="131">
        <v>0</v>
      </c>
      <c r="BT20" s="131">
        <v>0</v>
      </c>
      <c r="BU20" s="132">
        <v>0</v>
      </c>
      <c r="BV20" s="171" t="s">
        <v>234</v>
      </c>
      <c r="BW20" s="250">
        <f t="shared" si="22"/>
        <v>1400</v>
      </c>
      <c r="BX20" s="250">
        <f t="shared" si="23"/>
        <v>1300</v>
      </c>
      <c r="BY20" s="250">
        <f t="shared" si="24"/>
        <v>1200</v>
      </c>
      <c r="BZ20" s="250">
        <f t="shared" si="25"/>
        <v>1100</v>
      </c>
      <c r="CA20" s="259">
        <f t="shared" si="26"/>
        <v>1100</v>
      </c>
      <c r="CB20" s="250">
        <f t="shared" si="27"/>
        <v>500</v>
      </c>
      <c r="CC20" s="250">
        <f t="shared" si="28"/>
        <v>500</v>
      </c>
      <c r="CD20" s="250">
        <f t="shared" si="29"/>
        <v>500</v>
      </c>
      <c r="CE20" s="250">
        <f t="shared" si="30"/>
        <v>500</v>
      </c>
      <c r="CF20" s="259">
        <f t="shared" si="31"/>
        <v>500</v>
      </c>
      <c r="CG20" s="260">
        <f t="shared" si="32"/>
        <v>20</v>
      </c>
      <c r="CH20" s="250">
        <f t="shared" si="33"/>
        <v>20</v>
      </c>
      <c r="CI20" s="250">
        <f t="shared" si="34"/>
        <v>20</v>
      </c>
      <c r="CJ20" s="250">
        <f t="shared" si="35"/>
        <v>20</v>
      </c>
      <c r="CK20" s="259">
        <f t="shared" si="36"/>
        <v>20</v>
      </c>
    </row>
    <row r="21" spans="1:89" s="21" customFormat="1">
      <c r="A21" s="123" t="s">
        <v>235</v>
      </c>
      <c r="B21" s="124" t="s">
        <v>236</v>
      </c>
      <c r="C21" s="125" t="s">
        <v>237</v>
      </c>
      <c r="D21" s="253">
        <f>AVERAGE(50,750)</f>
        <v>400</v>
      </c>
      <c r="E21" s="254">
        <f t="shared" ref="E21:H21" si="38">AVERAGE(50,750)</f>
        <v>400</v>
      </c>
      <c r="F21" s="254">
        <f t="shared" si="38"/>
        <v>400</v>
      </c>
      <c r="G21" s="254">
        <f t="shared" si="38"/>
        <v>400</v>
      </c>
      <c r="H21" s="255">
        <f t="shared" si="38"/>
        <v>400</v>
      </c>
      <c r="I21" s="127"/>
      <c r="J21" s="127"/>
      <c r="K21" s="127"/>
      <c r="L21" s="127"/>
      <c r="M21" s="128"/>
      <c r="N21" s="127">
        <v>100</v>
      </c>
      <c r="O21" s="127">
        <v>100</v>
      </c>
      <c r="P21" s="127">
        <v>100</v>
      </c>
      <c r="Q21" s="127">
        <v>100</v>
      </c>
      <c r="R21" s="128">
        <v>100</v>
      </c>
      <c r="S21" s="127"/>
      <c r="T21" s="127"/>
      <c r="U21" s="127"/>
      <c r="V21" s="127"/>
      <c r="W21" s="128"/>
      <c r="X21" s="127">
        <v>100</v>
      </c>
      <c r="Y21" s="127">
        <v>100</v>
      </c>
      <c r="Z21" s="127">
        <v>100</v>
      </c>
      <c r="AA21" s="127">
        <v>100</v>
      </c>
      <c r="AB21" s="128">
        <v>100</v>
      </c>
      <c r="AC21" s="219">
        <v>3.3</v>
      </c>
      <c r="AD21" s="219">
        <v>3.5</v>
      </c>
      <c r="AE21" s="219">
        <v>4</v>
      </c>
      <c r="AF21" s="219">
        <v>4.5</v>
      </c>
      <c r="AG21" s="220">
        <v>4.5</v>
      </c>
      <c r="AH21" s="129">
        <v>0</v>
      </c>
      <c r="AI21" s="129">
        <v>0</v>
      </c>
      <c r="AJ21" s="129">
        <v>0</v>
      </c>
      <c r="AK21" s="129">
        <v>0</v>
      </c>
      <c r="AL21" s="130">
        <v>0</v>
      </c>
      <c r="AM21" s="129">
        <v>0</v>
      </c>
      <c r="AN21" s="129">
        <v>0</v>
      </c>
      <c r="AO21" s="129">
        <v>0</v>
      </c>
      <c r="AP21" s="129">
        <v>0</v>
      </c>
      <c r="AQ21" s="130">
        <v>0</v>
      </c>
      <c r="AR21" s="127"/>
      <c r="AS21" s="127"/>
      <c r="AT21" s="127"/>
      <c r="AU21" s="127"/>
      <c r="AV21" s="128"/>
      <c r="AW21" s="127">
        <v>20</v>
      </c>
      <c r="AX21" s="127">
        <v>20</v>
      </c>
      <c r="AY21" s="127">
        <v>20</v>
      </c>
      <c r="AZ21" s="127">
        <v>20</v>
      </c>
      <c r="BA21" s="128">
        <v>20</v>
      </c>
      <c r="BB21" s="131">
        <v>360000</v>
      </c>
      <c r="BC21" s="131">
        <v>360000</v>
      </c>
      <c r="BD21" s="131">
        <v>320000</v>
      </c>
      <c r="BE21" s="131">
        <v>280000</v>
      </c>
      <c r="BF21" s="132">
        <v>280000</v>
      </c>
      <c r="BG21" s="131">
        <v>540</v>
      </c>
      <c r="BH21" s="131">
        <v>540</v>
      </c>
      <c r="BI21" s="131">
        <v>540</v>
      </c>
      <c r="BJ21" s="131">
        <v>540</v>
      </c>
      <c r="BK21" s="132">
        <v>540</v>
      </c>
      <c r="BL21" s="131">
        <v>600</v>
      </c>
      <c r="BM21" s="131">
        <v>600</v>
      </c>
      <c r="BN21" s="131">
        <v>600</v>
      </c>
      <c r="BO21" s="131">
        <v>600</v>
      </c>
      <c r="BP21" s="132">
        <v>600</v>
      </c>
      <c r="BQ21" s="133">
        <v>0</v>
      </c>
      <c r="BR21" s="131">
        <v>0</v>
      </c>
      <c r="BS21" s="131">
        <v>0</v>
      </c>
      <c r="BT21" s="131">
        <v>0</v>
      </c>
      <c r="BU21" s="132">
        <v>0</v>
      </c>
      <c r="BV21" s="171" t="s">
        <v>234</v>
      </c>
      <c r="BW21" s="250">
        <f t="shared" si="22"/>
        <v>900</v>
      </c>
      <c r="BX21" s="250">
        <f t="shared" si="23"/>
        <v>900</v>
      </c>
      <c r="BY21" s="250">
        <f t="shared" si="24"/>
        <v>800</v>
      </c>
      <c r="BZ21" s="250">
        <f t="shared" si="25"/>
        <v>700</v>
      </c>
      <c r="CA21" s="259">
        <f t="shared" si="26"/>
        <v>700</v>
      </c>
      <c r="CB21" s="264">
        <f t="shared" si="27"/>
        <v>1.35</v>
      </c>
      <c r="CC21" s="250">
        <f t="shared" si="28"/>
        <v>1.35</v>
      </c>
      <c r="CD21" s="250">
        <f t="shared" si="29"/>
        <v>1.35</v>
      </c>
      <c r="CE21" s="250">
        <f t="shared" si="30"/>
        <v>1.35</v>
      </c>
      <c r="CF21" s="259">
        <f t="shared" si="31"/>
        <v>1.35</v>
      </c>
      <c r="CG21" s="260">
        <f t="shared" si="32"/>
        <v>1.5</v>
      </c>
      <c r="CH21" s="250">
        <f t="shared" si="33"/>
        <v>1.5</v>
      </c>
      <c r="CI21" s="250">
        <f t="shared" si="34"/>
        <v>1.5</v>
      </c>
      <c r="CJ21" s="250">
        <f t="shared" si="35"/>
        <v>1.5</v>
      </c>
      <c r="CK21" s="259">
        <f t="shared" si="36"/>
        <v>1.5</v>
      </c>
    </row>
    <row r="22" spans="1:89" s="21" customFormat="1">
      <c r="A22" s="123" t="s">
        <v>21</v>
      </c>
      <c r="B22" s="124" t="s">
        <v>6</v>
      </c>
      <c r="C22" s="125" t="s">
        <v>21</v>
      </c>
      <c r="D22" s="141">
        <v>15</v>
      </c>
      <c r="E22" s="137">
        <v>15</v>
      </c>
      <c r="F22" s="137">
        <v>15</v>
      </c>
      <c r="G22" s="137">
        <v>15</v>
      </c>
      <c r="H22" s="138">
        <v>15</v>
      </c>
      <c r="I22" s="127"/>
      <c r="J22" s="127"/>
      <c r="K22" s="127"/>
      <c r="L22" s="127"/>
      <c r="M22" s="128"/>
      <c r="N22" s="127">
        <v>0</v>
      </c>
      <c r="O22" s="127">
        <v>0</v>
      </c>
      <c r="P22" s="127">
        <v>0</v>
      </c>
      <c r="Q22" s="127">
        <v>0</v>
      </c>
      <c r="R22" s="128">
        <v>0</v>
      </c>
      <c r="S22" s="127"/>
      <c r="T22" s="127"/>
      <c r="U22" s="127"/>
      <c r="V22" s="127"/>
      <c r="W22" s="128"/>
      <c r="X22" s="127">
        <v>0</v>
      </c>
      <c r="Y22" s="127">
        <v>0</v>
      </c>
      <c r="Z22" s="127">
        <v>0</v>
      </c>
      <c r="AA22" s="127">
        <v>0</v>
      </c>
      <c r="AB22" s="128">
        <v>0</v>
      </c>
      <c r="AC22" s="219">
        <v>0</v>
      </c>
      <c r="AD22" s="219">
        <v>0</v>
      </c>
      <c r="AE22" s="219">
        <v>0</v>
      </c>
      <c r="AF22" s="219">
        <v>0</v>
      </c>
      <c r="AG22" s="220">
        <v>0</v>
      </c>
      <c r="AH22" s="129">
        <v>0</v>
      </c>
      <c r="AI22" s="129">
        <v>0</v>
      </c>
      <c r="AJ22" s="129">
        <v>0</v>
      </c>
      <c r="AK22" s="129">
        <v>0</v>
      </c>
      <c r="AL22" s="130">
        <v>0</v>
      </c>
      <c r="AM22" s="129">
        <v>0</v>
      </c>
      <c r="AN22" s="129">
        <v>0</v>
      </c>
      <c r="AO22" s="129">
        <v>0</v>
      </c>
      <c r="AP22" s="129">
        <v>0</v>
      </c>
      <c r="AQ22" s="130">
        <v>0</v>
      </c>
      <c r="AR22" s="127"/>
      <c r="AS22" s="127"/>
      <c r="AT22" s="127"/>
      <c r="AU22" s="127"/>
      <c r="AV22" s="128"/>
      <c r="AW22" s="127">
        <v>0</v>
      </c>
      <c r="AX22" s="127">
        <v>0</v>
      </c>
      <c r="AY22" s="127">
        <v>0</v>
      </c>
      <c r="AZ22" s="127">
        <v>0</v>
      </c>
      <c r="BA22" s="128">
        <v>0</v>
      </c>
      <c r="BB22" s="134">
        <v>16350</v>
      </c>
      <c r="BC22" s="134">
        <v>16350</v>
      </c>
      <c r="BD22" s="134">
        <v>12262.5</v>
      </c>
      <c r="BE22" s="134">
        <v>12262.5</v>
      </c>
      <c r="BF22" s="135">
        <v>10627.5</v>
      </c>
      <c r="BG22" s="134">
        <v>9385</v>
      </c>
      <c r="BH22" s="134">
        <v>9385</v>
      </c>
      <c r="BI22" s="134">
        <v>9385</v>
      </c>
      <c r="BJ22" s="134">
        <v>9385</v>
      </c>
      <c r="BK22" s="135">
        <v>9385</v>
      </c>
      <c r="BL22" s="134">
        <v>300</v>
      </c>
      <c r="BM22" s="134">
        <v>300</v>
      </c>
      <c r="BN22" s="134">
        <v>300</v>
      </c>
      <c r="BO22" s="134">
        <v>300</v>
      </c>
      <c r="BP22" s="135">
        <v>300</v>
      </c>
      <c r="BQ22" s="133">
        <v>0</v>
      </c>
      <c r="BR22" s="131">
        <v>0</v>
      </c>
      <c r="BS22" s="131">
        <v>0</v>
      </c>
      <c r="BT22" s="131">
        <v>0</v>
      </c>
      <c r="BU22" s="132">
        <v>0</v>
      </c>
      <c r="BV22" s="171" t="s">
        <v>48</v>
      </c>
      <c r="BW22" s="250">
        <f t="shared" si="22"/>
        <v>1090</v>
      </c>
      <c r="BX22" s="250">
        <f t="shared" si="23"/>
        <v>1090</v>
      </c>
      <c r="BY22" s="250">
        <f t="shared" si="24"/>
        <v>817.5</v>
      </c>
      <c r="BZ22" s="250">
        <f t="shared" si="25"/>
        <v>817.5</v>
      </c>
      <c r="CA22" s="259">
        <f t="shared" si="26"/>
        <v>708.5</v>
      </c>
      <c r="CB22" s="250">
        <f t="shared" si="27"/>
        <v>625.66666666666663</v>
      </c>
      <c r="CC22" s="250">
        <f t="shared" si="28"/>
        <v>625.66666666666663</v>
      </c>
      <c r="CD22" s="250">
        <f t="shared" si="29"/>
        <v>625.66666666666663</v>
      </c>
      <c r="CE22" s="250">
        <f t="shared" si="30"/>
        <v>625.66666666666663</v>
      </c>
      <c r="CF22" s="259">
        <f t="shared" si="31"/>
        <v>625.66666666666663</v>
      </c>
      <c r="CG22" s="260">
        <f t="shared" si="32"/>
        <v>20</v>
      </c>
      <c r="CH22" s="250">
        <f t="shared" si="33"/>
        <v>20</v>
      </c>
      <c r="CI22" s="250">
        <f t="shared" si="34"/>
        <v>20</v>
      </c>
      <c r="CJ22" s="250">
        <f t="shared" si="35"/>
        <v>20</v>
      </c>
      <c r="CK22" s="259">
        <f t="shared" si="36"/>
        <v>20</v>
      </c>
    </row>
    <row r="23" spans="1:89" s="21" customFormat="1">
      <c r="A23" s="123"/>
      <c r="B23" s="124"/>
      <c r="C23" s="125" t="s">
        <v>238</v>
      </c>
      <c r="D23" s="141">
        <v>290</v>
      </c>
      <c r="E23" s="137">
        <v>290</v>
      </c>
      <c r="F23" s="137">
        <v>290</v>
      </c>
      <c r="G23" s="137">
        <v>290</v>
      </c>
      <c r="H23" s="138">
        <v>290</v>
      </c>
      <c r="I23" s="127"/>
      <c r="J23" s="127"/>
      <c r="K23" s="127"/>
      <c r="L23" s="127"/>
      <c r="M23" s="128"/>
      <c r="N23" s="127"/>
      <c r="O23" s="127"/>
      <c r="P23" s="127"/>
      <c r="Q23" s="127"/>
      <c r="R23" s="128"/>
      <c r="S23" s="127"/>
      <c r="T23" s="127"/>
      <c r="U23" s="127"/>
      <c r="V23" s="127"/>
      <c r="W23" s="128"/>
      <c r="X23" s="127"/>
      <c r="Y23" s="127"/>
      <c r="Z23" s="127"/>
      <c r="AA23" s="127"/>
      <c r="AB23" s="128"/>
      <c r="AC23" s="219">
        <v>0</v>
      </c>
      <c r="AD23" s="219">
        <v>0</v>
      </c>
      <c r="AE23" s="219">
        <v>0</v>
      </c>
      <c r="AF23" s="219">
        <v>0</v>
      </c>
      <c r="AG23" s="220">
        <v>0</v>
      </c>
      <c r="AH23" s="129">
        <v>0</v>
      </c>
      <c r="AI23" s="129">
        <v>0</v>
      </c>
      <c r="AJ23" s="129">
        <v>0</v>
      </c>
      <c r="AK23" s="129">
        <v>0</v>
      </c>
      <c r="AL23" s="130">
        <v>0</v>
      </c>
      <c r="AM23" s="129">
        <v>0</v>
      </c>
      <c r="AN23" s="129">
        <v>0</v>
      </c>
      <c r="AO23" s="129">
        <v>0</v>
      </c>
      <c r="AP23" s="129">
        <v>0</v>
      </c>
      <c r="AQ23" s="130">
        <v>0</v>
      </c>
      <c r="AR23" s="127"/>
      <c r="AS23" s="127"/>
      <c r="AT23" s="127"/>
      <c r="AU23" s="127"/>
      <c r="AV23" s="128"/>
      <c r="AW23" s="127"/>
      <c r="AX23" s="127"/>
      <c r="AY23" s="127"/>
      <c r="AZ23" s="127"/>
      <c r="BA23" s="128"/>
      <c r="BB23" s="134">
        <v>87000</v>
      </c>
      <c r="BC23" s="134">
        <v>87000</v>
      </c>
      <c r="BD23" s="134">
        <v>65250</v>
      </c>
      <c r="BE23" s="134">
        <v>65250</v>
      </c>
      <c r="BF23" s="135">
        <v>56550</v>
      </c>
      <c r="BG23" s="134">
        <v>18770</v>
      </c>
      <c r="BH23" s="134">
        <v>18770</v>
      </c>
      <c r="BI23" s="134">
        <v>18770</v>
      </c>
      <c r="BJ23" s="134">
        <v>18770</v>
      </c>
      <c r="BK23" s="135">
        <v>18770</v>
      </c>
      <c r="BL23" s="134">
        <v>300</v>
      </c>
      <c r="BM23" s="134">
        <v>300</v>
      </c>
      <c r="BN23" s="134">
        <v>300</v>
      </c>
      <c r="BO23" s="134">
        <v>300</v>
      </c>
      <c r="BP23" s="135">
        <v>300</v>
      </c>
      <c r="BQ23" s="133"/>
      <c r="BR23" s="131"/>
      <c r="BS23" s="131"/>
      <c r="BT23" s="131"/>
      <c r="BU23" s="132"/>
      <c r="BV23" s="171"/>
      <c r="BW23" s="250">
        <f t="shared" si="22"/>
        <v>300</v>
      </c>
      <c r="BX23" s="250">
        <f t="shared" si="23"/>
        <v>300</v>
      </c>
      <c r="BY23" s="250">
        <f t="shared" si="24"/>
        <v>225</v>
      </c>
      <c r="BZ23" s="250">
        <f t="shared" si="25"/>
        <v>225</v>
      </c>
      <c r="CA23" s="259">
        <f t="shared" si="26"/>
        <v>195</v>
      </c>
      <c r="CB23" s="250">
        <f t="shared" si="27"/>
        <v>64.724137931034477</v>
      </c>
      <c r="CC23" s="250">
        <f t="shared" si="28"/>
        <v>64.724137931034477</v>
      </c>
      <c r="CD23" s="250">
        <f t="shared" si="29"/>
        <v>64.724137931034477</v>
      </c>
      <c r="CE23" s="250">
        <f t="shared" si="30"/>
        <v>64.724137931034477</v>
      </c>
      <c r="CF23" s="259">
        <f t="shared" si="31"/>
        <v>64.724137931034477</v>
      </c>
      <c r="CG23" s="260">
        <f t="shared" si="32"/>
        <v>1.0344827586206897</v>
      </c>
      <c r="CH23" s="250">
        <f t="shared" si="33"/>
        <v>1.0344827586206897</v>
      </c>
      <c r="CI23" s="250">
        <f t="shared" si="34"/>
        <v>1.0344827586206897</v>
      </c>
      <c r="CJ23" s="250">
        <f t="shared" si="35"/>
        <v>1.0344827586206897</v>
      </c>
      <c r="CK23" s="259">
        <f t="shared" si="36"/>
        <v>1.0344827586206897</v>
      </c>
    </row>
    <row r="24" spans="1:89" s="21" customFormat="1">
      <c r="A24" s="123" t="s">
        <v>239</v>
      </c>
      <c r="B24" s="124" t="s">
        <v>240</v>
      </c>
      <c r="C24" s="125" t="s">
        <v>183</v>
      </c>
      <c r="D24" s="126">
        <v>2</v>
      </c>
      <c r="E24" s="127">
        <v>2</v>
      </c>
      <c r="F24" s="127">
        <v>2</v>
      </c>
      <c r="G24" s="127">
        <v>2</v>
      </c>
      <c r="H24" s="128">
        <v>2</v>
      </c>
      <c r="I24" s="127"/>
      <c r="J24" s="127"/>
      <c r="K24" s="127"/>
      <c r="L24" s="127"/>
      <c r="M24" s="128"/>
      <c r="N24" s="127">
        <v>40</v>
      </c>
      <c r="O24" s="127">
        <v>40</v>
      </c>
      <c r="P24" s="127">
        <v>40</v>
      </c>
      <c r="Q24" s="127">
        <v>40</v>
      </c>
      <c r="R24" s="128">
        <v>40</v>
      </c>
      <c r="S24" s="127"/>
      <c r="T24" s="127"/>
      <c r="U24" s="127"/>
      <c r="V24" s="127"/>
      <c r="W24" s="128"/>
      <c r="X24" s="127">
        <v>0</v>
      </c>
      <c r="Y24" s="127">
        <v>0</v>
      </c>
      <c r="Z24" s="127">
        <v>0</v>
      </c>
      <c r="AA24" s="127">
        <v>0</v>
      </c>
      <c r="AB24" s="128">
        <v>0</v>
      </c>
      <c r="AC24" s="219">
        <v>3</v>
      </c>
      <c r="AD24" s="219">
        <v>3.1</v>
      </c>
      <c r="AE24" s="219">
        <v>3.4</v>
      </c>
      <c r="AF24" s="219">
        <v>3.5</v>
      </c>
      <c r="AG24" s="220">
        <v>3.5</v>
      </c>
      <c r="AH24" s="129">
        <v>0</v>
      </c>
      <c r="AI24" s="129">
        <v>0</v>
      </c>
      <c r="AJ24" s="129">
        <v>0</v>
      </c>
      <c r="AK24" s="129">
        <v>0</v>
      </c>
      <c r="AL24" s="130">
        <v>0</v>
      </c>
      <c r="AM24" s="129">
        <v>0</v>
      </c>
      <c r="AN24" s="129">
        <v>0</v>
      </c>
      <c r="AO24" s="129">
        <v>0</v>
      </c>
      <c r="AP24" s="129">
        <v>0</v>
      </c>
      <c r="AQ24" s="130">
        <v>0</v>
      </c>
      <c r="AR24" s="127"/>
      <c r="AS24" s="127"/>
      <c r="AT24" s="127"/>
      <c r="AU24" s="127"/>
      <c r="AV24" s="128"/>
      <c r="AW24" s="127">
        <v>20</v>
      </c>
      <c r="AX24" s="127">
        <v>20</v>
      </c>
      <c r="AY24" s="127">
        <v>20</v>
      </c>
      <c r="AZ24" s="127">
        <v>20</v>
      </c>
      <c r="BA24" s="128">
        <v>20</v>
      </c>
      <c r="BB24" s="131">
        <v>2000</v>
      </c>
      <c r="BC24" s="131">
        <v>1900</v>
      </c>
      <c r="BD24" s="131">
        <v>1800</v>
      </c>
      <c r="BE24" s="131">
        <v>1700</v>
      </c>
      <c r="BF24" s="132">
        <v>1700</v>
      </c>
      <c r="BG24" s="131">
        <v>0</v>
      </c>
      <c r="BH24" s="131">
        <v>0</v>
      </c>
      <c r="BI24" s="131">
        <v>0</v>
      </c>
      <c r="BJ24" s="131">
        <v>0</v>
      </c>
      <c r="BK24" s="132">
        <v>0</v>
      </c>
      <c r="BL24" s="131">
        <v>150</v>
      </c>
      <c r="BM24" s="131">
        <v>150</v>
      </c>
      <c r="BN24" s="131">
        <v>150</v>
      </c>
      <c r="BO24" s="131">
        <v>150</v>
      </c>
      <c r="BP24" s="132">
        <v>150</v>
      </c>
      <c r="BQ24" s="133">
        <v>0</v>
      </c>
      <c r="BR24" s="131">
        <v>0</v>
      </c>
      <c r="BS24" s="131">
        <v>0</v>
      </c>
      <c r="BT24" s="131">
        <v>0</v>
      </c>
      <c r="BU24" s="132">
        <v>0</v>
      </c>
      <c r="BV24" s="174"/>
      <c r="BW24" s="250">
        <f t="shared" si="22"/>
        <v>1000</v>
      </c>
      <c r="BX24" s="250">
        <f t="shared" si="23"/>
        <v>950</v>
      </c>
      <c r="BY24" s="250">
        <f t="shared" si="24"/>
        <v>900</v>
      </c>
      <c r="BZ24" s="250">
        <f t="shared" si="25"/>
        <v>850</v>
      </c>
      <c r="CA24" s="259">
        <f t="shared" si="26"/>
        <v>850</v>
      </c>
      <c r="CB24" s="250">
        <f t="shared" si="27"/>
        <v>0</v>
      </c>
      <c r="CC24" s="250">
        <f t="shared" si="28"/>
        <v>0</v>
      </c>
      <c r="CD24" s="250">
        <f t="shared" si="29"/>
        <v>0</v>
      </c>
      <c r="CE24" s="250">
        <f t="shared" si="30"/>
        <v>0</v>
      </c>
      <c r="CF24" s="259">
        <f t="shared" si="31"/>
        <v>0</v>
      </c>
      <c r="CG24" s="260">
        <f t="shared" si="32"/>
        <v>75</v>
      </c>
      <c r="CH24" s="250">
        <f t="shared" si="33"/>
        <v>75</v>
      </c>
      <c r="CI24" s="250">
        <f t="shared" si="34"/>
        <v>75</v>
      </c>
      <c r="CJ24" s="250">
        <f t="shared" si="35"/>
        <v>75</v>
      </c>
      <c r="CK24" s="259">
        <f t="shared" si="36"/>
        <v>75</v>
      </c>
    </row>
    <row r="25" spans="1:89" s="21" customFormat="1">
      <c r="A25" s="123" t="s">
        <v>241</v>
      </c>
      <c r="B25" s="124" t="s">
        <v>242</v>
      </c>
      <c r="C25" s="125" t="s">
        <v>243</v>
      </c>
      <c r="D25" s="253">
        <f>AVERAGE(14,200)</f>
        <v>107</v>
      </c>
      <c r="E25" s="254">
        <f t="shared" ref="E25:H25" si="39">AVERAGE(14,200)</f>
        <v>107</v>
      </c>
      <c r="F25" s="254">
        <f t="shared" si="39"/>
        <v>107</v>
      </c>
      <c r="G25" s="254">
        <f t="shared" si="39"/>
        <v>107</v>
      </c>
      <c r="H25" s="255">
        <f t="shared" si="39"/>
        <v>107</v>
      </c>
      <c r="I25" s="127"/>
      <c r="J25" s="127"/>
      <c r="K25" s="127"/>
      <c r="L25" s="127"/>
      <c r="M25" s="128"/>
      <c r="N25" s="127">
        <v>40</v>
      </c>
      <c r="O25" s="127">
        <v>40</v>
      </c>
      <c r="P25" s="127">
        <v>40</v>
      </c>
      <c r="Q25" s="127">
        <v>40</v>
      </c>
      <c r="R25" s="128">
        <v>40</v>
      </c>
      <c r="S25" s="127"/>
      <c r="T25" s="127"/>
      <c r="U25" s="127"/>
      <c r="V25" s="127"/>
      <c r="W25" s="128"/>
      <c r="X25" s="127">
        <v>0</v>
      </c>
      <c r="Y25" s="127">
        <v>0</v>
      </c>
      <c r="Z25" s="127">
        <v>0</v>
      </c>
      <c r="AA25" s="127">
        <v>0</v>
      </c>
      <c r="AB25" s="128">
        <v>0</v>
      </c>
      <c r="AC25" s="219">
        <v>3</v>
      </c>
      <c r="AD25" s="219">
        <v>3.1</v>
      </c>
      <c r="AE25" s="219">
        <v>3.4</v>
      </c>
      <c r="AF25" s="219">
        <v>3.5</v>
      </c>
      <c r="AG25" s="220">
        <v>3.5</v>
      </c>
      <c r="AH25" s="129">
        <v>0</v>
      </c>
      <c r="AI25" s="129">
        <v>0</v>
      </c>
      <c r="AJ25" s="129">
        <v>0</v>
      </c>
      <c r="AK25" s="129">
        <v>0</v>
      </c>
      <c r="AL25" s="130">
        <v>0</v>
      </c>
      <c r="AM25" s="129">
        <v>0</v>
      </c>
      <c r="AN25" s="129">
        <v>0</v>
      </c>
      <c r="AO25" s="129">
        <v>0</v>
      </c>
      <c r="AP25" s="129">
        <v>0</v>
      </c>
      <c r="AQ25" s="130">
        <v>0</v>
      </c>
      <c r="AR25" s="127"/>
      <c r="AS25" s="127"/>
      <c r="AT25" s="127"/>
      <c r="AU25" s="127"/>
      <c r="AV25" s="128"/>
      <c r="AW25" s="127">
        <v>20</v>
      </c>
      <c r="AX25" s="127">
        <v>20</v>
      </c>
      <c r="AY25" s="127">
        <v>20</v>
      </c>
      <c r="AZ25" s="127">
        <v>20</v>
      </c>
      <c r="BA25" s="128">
        <v>20</v>
      </c>
      <c r="BB25" s="131">
        <v>85600</v>
      </c>
      <c r="BC25" s="131">
        <v>85600</v>
      </c>
      <c r="BD25" s="131">
        <v>74900</v>
      </c>
      <c r="BE25" s="131">
        <v>74900</v>
      </c>
      <c r="BF25" s="132">
        <v>74900</v>
      </c>
      <c r="BG25" s="131">
        <v>0</v>
      </c>
      <c r="BH25" s="131">
        <v>0</v>
      </c>
      <c r="BI25" s="131">
        <v>0</v>
      </c>
      <c r="BJ25" s="131">
        <v>0</v>
      </c>
      <c r="BK25" s="132">
        <v>0</v>
      </c>
      <c r="BL25" s="131">
        <v>450</v>
      </c>
      <c r="BM25" s="131">
        <v>450</v>
      </c>
      <c r="BN25" s="131">
        <v>450</v>
      </c>
      <c r="BO25" s="131">
        <v>450</v>
      </c>
      <c r="BP25" s="132">
        <v>450</v>
      </c>
      <c r="BQ25" s="133">
        <v>0</v>
      </c>
      <c r="BR25" s="131">
        <v>0</v>
      </c>
      <c r="BS25" s="131">
        <v>0</v>
      </c>
      <c r="BT25" s="131">
        <v>0</v>
      </c>
      <c r="BU25" s="132">
        <v>0</v>
      </c>
      <c r="BV25" s="174"/>
      <c r="BW25" s="250">
        <f t="shared" si="22"/>
        <v>800</v>
      </c>
      <c r="BX25" s="250">
        <f t="shared" si="23"/>
        <v>800</v>
      </c>
      <c r="BY25" s="250">
        <f t="shared" si="24"/>
        <v>700</v>
      </c>
      <c r="BZ25" s="250">
        <f t="shared" si="25"/>
        <v>700</v>
      </c>
      <c r="CA25" s="259">
        <f t="shared" si="26"/>
        <v>700</v>
      </c>
      <c r="CB25" s="250">
        <f t="shared" si="27"/>
        <v>0</v>
      </c>
      <c r="CC25" s="250">
        <f t="shared" si="28"/>
        <v>0</v>
      </c>
      <c r="CD25" s="250">
        <f t="shared" si="29"/>
        <v>0</v>
      </c>
      <c r="CE25" s="250">
        <f t="shared" si="30"/>
        <v>0</v>
      </c>
      <c r="CF25" s="259">
        <f t="shared" si="31"/>
        <v>0</v>
      </c>
      <c r="CG25" s="260">
        <f t="shared" si="32"/>
        <v>4.2056074766355138</v>
      </c>
      <c r="CH25" s="250">
        <f t="shared" si="33"/>
        <v>4.2056074766355138</v>
      </c>
      <c r="CI25" s="250">
        <f t="shared" si="34"/>
        <v>4.2056074766355138</v>
      </c>
      <c r="CJ25" s="250">
        <f t="shared" si="35"/>
        <v>4.2056074766355138</v>
      </c>
      <c r="CK25" s="259">
        <f t="shared" si="36"/>
        <v>4.2056074766355138</v>
      </c>
    </row>
    <row r="26" spans="1:89" s="21" customFormat="1">
      <c r="A26" s="124" t="s">
        <v>185</v>
      </c>
      <c r="B26" s="124" t="s">
        <v>184</v>
      </c>
      <c r="C26" s="124" t="s">
        <v>183</v>
      </c>
      <c r="D26" s="126">
        <v>3.6</v>
      </c>
      <c r="E26" s="127">
        <v>3.6</v>
      </c>
      <c r="F26" s="127">
        <v>3.6</v>
      </c>
      <c r="G26" s="127">
        <v>3.6</v>
      </c>
      <c r="H26" s="128">
        <v>3.6</v>
      </c>
      <c r="I26" s="127">
        <v>2.5</v>
      </c>
      <c r="J26" s="127">
        <v>2.5</v>
      </c>
      <c r="K26" s="127">
        <v>2.5</v>
      </c>
      <c r="L26" s="127">
        <v>2.5</v>
      </c>
      <c r="M26" s="128">
        <v>2.5</v>
      </c>
      <c r="N26" s="127">
        <v>100</v>
      </c>
      <c r="O26" s="127">
        <v>100</v>
      </c>
      <c r="P26" s="127">
        <v>100</v>
      </c>
      <c r="Q26" s="127">
        <v>100</v>
      </c>
      <c r="R26" s="128">
        <v>100</v>
      </c>
      <c r="S26" s="127">
        <v>100</v>
      </c>
      <c r="T26" s="127">
        <v>100</v>
      </c>
      <c r="U26" s="127">
        <v>100</v>
      </c>
      <c r="V26" s="127">
        <v>100</v>
      </c>
      <c r="W26" s="128">
        <v>100</v>
      </c>
      <c r="X26" s="127">
        <v>0</v>
      </c>
      <c r="Y26" s="127">
        <v>0</v>
      </c>
      <c r="Z26" s="127">
        <v>0</v>
      </c>
      <c r="AA26" s="127">
        <v>0</v>
      </c>
      <c r="AB26" s="128">
        <v>0</v>
      </c>
      <c r="AC26" s="221">
        <v>0</v>
      </c>
      <c r="AD26" s="221">
        <v>0</v>
      </c>
      <c r="AE26" s="221">
        <v>0</v>
      </c>
      <c r="AF26" s="221">
        <v>0</v>
      </c>
      <c r="AG26" s="220">
        <v>0</v>
      </c>
      <c r="AH26" s="142">
        <v>3</v>
      </c>
      <c r="AI26" s="142">
        <v>3.1</v>
      </c>
      <c r="AJ26" s="142">
        <v>3.4</v>
      </c>
      <c r="AK26" s="142">
        <v>3.5</v>
      </c>
      <c r="AL26" s="143">
        <v>3.5</v>
      </c>
      <c r="AM26" s="142">
        <v>3</v>
      </c>
      <c r="AN26" s="142">
        <v>3.1</v>
      </c>
      <c r="AO26" s="142">
        <v>3.4</v>
      </c>
      <c r="AP26" s="142">
        <v>3.5</v>
      </c>
      <c r="AQ26" s="143">
        <v>3.5</v>
      </c>
      <c r="AR26" s="127">
        <v>0</v>
      </c>
      <c r="AS26" s="127">
        <v>0</v>
      </c>
      <c r="AT26" s="127">
        <v>0</v>
      </c>
      <c r="AU26" s="127">
        <v>0</v>
      </c>
      <c r="AV26" s="128">
        <v>0</v>
      </c>
      <c r="AW26" s="137">
        <v>20</v>
      </c>
      <c r="AX26" s="137">
        <v>20</v>
      </c>
      <c r="AY26" s="137">
        <v>20</v>
      </c>
      <c r="AZ26" s="137">
        <v>20</v>
      </c>
      <c r="BA26" s="138">
        <v>20</v>
      </c>
      <c r="BB26" s="131">
        <v>1875</v>
      </c>
      <c r="BC26" s="131">
        <v>1781.25</v>
      </c>
      <c r="BD26" s="131">
        <v>1593.75</v>
      </c>
      <c r="BE26" s="131">
        <v>1500</v>
      </c>
      <c r="BF26" s="132">
        <v>1406.25</v>
      </c>
      <c r="BG26" s="134">
        <v>1500</v>
      </c>
      <c r="BH26" s="134">
        <v>1500</v>
      </c>
      <c r="BI26" s="134">
        <v>1500</v>
      </c>
      <c r="BJ26" s="134">
        <v>1500</v>
      </c>
      <c r="BK26" s="135">
        <v>1500</v>
      </c>
      <c r="BL26" s="131">
        <v>294.44</v>
      </c>
      <c r="BM26" s="131">
        <v>294.44</v>
      </c>
      <c r="BN26" s="131">
        <v>294.44</v>
      </c>
      <c r="BO26" s="131">
        <v>294.44</v>
      </c>
      <c r="BP26" s="132">
        <v>294.44</v>
      </c>
      <c r="BQ26" s="131"/>
      <c r="BR26" s="131"/>
      <c r="BS26" s="131"/>
      <c r="BT26" s="131"/>
      <c r="BU26" s="132"/>
      <c r="BV26" s="171"/>
      <c r="BW26" s="260">
        <f t="shared" si="22"/>
        <v>520.83333333333337</v>
      </c>
      <c r="BX26" s="250">
        <f t="shared" si="23"/>
        <v>494.79166666666663</v>
      </c>
      <c r="BY26" s="250">
        <f t="shared" si="24"/>
        <v>442.70833333333331</v>
      </c>
      <c r="BZ26" s="250">
        <f t="shared" si="25"/>
        <v>416.66666666666663</v>
      </c>
      <c r="CA26" s="259">
        <f t="shared" si="26"/>
        <v>390.625</v>
      </c>
      <c r="CB26" s="260">
        <f t="shared" si="27"/>
        <v>416.66666666666663</v>
      </c>
      <c r="CC26" s="250">
        <f t="shared" si="28"/>
        <v>416.66666666666663</v>
      </c>
      <c r="CD26" s="250">
        <f t="shared" si="29"/>
        <v>416.66666666666663</v>
      </c>
      <c r="CE26" s="250">
        <f t="shared" si="30"/>
        <v>416.66666666666663</v>
      </c>
      <c r="CF26" s="259">
        <f t="shared" si="31"/>
        <v>416.66666666666663</v>
      </c>
      <c r="CG26" s="260">
        <f t="shared" si="32"/>
        <v>81.788888888888891</v>
      </c>
      <c r="CH26" s="250">
        <f t="shared" si="33"/>
        <v>81.788888888888891</v>
      </c>
      <c r="CI26" s="250">
        <f t="shared" si="34"/>
        <v>81.788888888888891</v>
      </c>
      <c r="CJ26" s="250">
        <f t="shared" si="35"/>
        <v>81.788888888888891</v>
      </c>
      <c r="CK26" s="259">
        <f t="shared" si="36"/>
        <v>81.788888888888891</v>
      </c>
    </row>
    <row r="27" spans="1:89" s="21" customFormat="1">
      <c r="A27" s="117" t="s">
        <v>244</v>
      </c>
      <c r="B27" s="118"/>
      <c r="C27" s="119"/>
      <c r="D27" s="120"/>
      <c r="E27" s="121"/>
      <c r="F27" s="121"/>
      <c r="G27" s="121"/>
      <c r="H27" s="122"/>
      <c r="I27" s="121"/>
      <c r="J27" s="121"/>
      <c r="K27" s="121"/>
      <c r="L27" s="121"/>
      <c r="M27" s="122"/>
      <c r="N27" s="121"/>
      <c r="O27" s="121"/>
      <c r="P27" s="121"/>
      <c r="Q27" s="121"/>
      <c r="R27" s="122"/>
      <c r="S27" s="121"/>
      <c r="T27" s="121"/>
      <c r="U27" s="121"/>
      <c r="V27" s="121"/>
      <c r="W27" s="122"/>
      <c r="X27" s="121"/>
      <c r="Y27" s="121"/>
      <c r="Z27" s="121"/>
      <c r="AA27" s="121"/>
      <c r="AB27" s="122"/>
      <c r="AC27" s="222">
        <v>0</v>
      </c>
      <c r="AD27" s="222">
        <v>0</v>
      </c>
      <c r="AE27" s="222">
        <v>0</v>
      </c>
      <c r="AF27" s="222">
        <v>0</v>
      </c>
      <c r="AG27" s="223">
        <v>0</v>
      </c>
      <c r="AH27" s="139">
        <v>0</v>
      </c>
      <c r="AI27" s="139">
        <v>0</v>
      </c>
      <c r="AJ27" s="139">
        <v>0</v>
      </c>
      <c r="AK27" s="139">
        <v>0</v>
      </c>
      <c r="AL27" s="140">
        <v>0</v>
      </c>
      <c r="AM27" s="139">
        <v>0</v>
      </c>
      <c r="AN27" s="139">
        <v>0</v>
      </c>
      <c r="AO27" s="139">
        <v>0</v>
      </c>
      <c r="AP27" s="139">
        <v>0</v>
      </c>
      <c r="AQ27" s="140">
        <v>0</v>
      </c>
      <c r="AR27" s="121"/>
      <c r="AS27" s="121"/>
      <c r="AT27" s="121"/>
      <c r="AU27" s="121"/>
      <c r="AV27" s="122"/>
      <c r="AW27" s="121"/>
      <c r="AX27" s="121"/>
      <c r="AY27" s="121"/>
      <c r="AZ27" s="121"/>
      <c r="BA27" s="122"/>
      <c r="BB27" s="121">
        <v>0</v>
      </c>
      <c r="BC27" s="121">
        <v>0</v>
      </c>
      <c r="BD27" s="121">
        <v>0</v>
      </c>
      <c r="BE27" s="121">
        <v>0</v>
      </c>
      <c r="BF27" s="122">
        <v>0</v>
      </c>
      <c r="BG27" s="121">
        <v>0</v>
      </c>
      <c r="BH27" s="121">
        <v>0</v>
      </c>
      <c r="BI27" s="121">
        <v>0</v>
      </c>
      <c r="BJ27" s="121">
        <v>0</v>
      </c>
      <c r="BK27" s="122">
        <v>0</v>
      </c>
      <c r="BL27" s="121"/>
      <c r="BM27" s="121"/>
      <c r="BN27" s="121"/>
      <c r="BO27" s="121"/>
      <c r="BP27" s="122"/>
      <c r="BQ27" s="120"/>
      <c r="BR27" s="121"/>
      <c r="BS27" s="121"/>
      <c r="BT27" s="121"/>
      <c r="BU27" s="122"/>
      <c r="BV27" s="170"/>
      <c r="BW27" s="261" t="str">
        <f t="shared" si="22"/>
        <v/>
      </c>
      <c r="BX27" s="261" t="str">
        <f t="shared" si="23"/>
        <v/>
      </c>
      <c r="BY27" s="261" t="str">
        <f t="shared" si="24"/>
        <v/>
      </c>
      <c r="BZ27" s="261" t="str">
        <f t="shared" si="25"/>
        <v/>
      </c>
      <c r="CA27" s="262" t="str">
        <f t="shared" si="26"/>
        <v/>
      </c>
      <c r="CB27" s="261" t="str">
        <f t="shared" si="27"/>
        <v/>
      </c>
      <c r="CC27" s="261" t="str">
        <f t="shared" si="28"/>
        <v/>
      </c>
      <c r="CD27" s="261" t="str">
        <f t="shared" si="29"/>
        <v/>
      </c>
      <c r="CE27" s="261" t="str">
        <f t="shared" si="30"/>
        <v/>
      </c>
      <c r="CF27" s="262" t="str">
        <f t="shared" si="31"/>
        <v/>
      </c>
      <c r="CG27" s="263" t="str">
        <f t="shared" si="32"/>
        <v/>
      </c>
      <c r="CH27" s="261" t="str">
        <f t="shared" si="33"/>
        <v/>
      </c>
      <c r="CI27" s="261" t="str">
        <f t="shared" si="34"/>
        <v/>
      </c>
      <c r="CJ27" s="261" t="str">
        <f t="shared" si="35"/>
        <v/>
      </c>
      <c r="CK27" s="262" t="str">
        <f t="shared" si="36"/>
        <v/>
      </c>
    </row>
    <row r="28" spans="1:89" s="21" customFormat="1">
      <c r="A28" s="123" t="s">
        <v>245</v>
      </c>
      <c r="B28" s="124" t="s">
        <v>246</v>
      </c>
      <c r="C28" s="125" t="s">
        <v>90</v>
      </c>
      <c r="D28" s="126">
        <v>18</v>
      </c>
      <c r="E28" s="127">
        <v>30</v>
      </c>
      <c r="F28" s="127">
        <v>30</v>
      </c>
      <c r="G28" s="127">
        <v>30</v>
      </c>
      <c r="H28" s="128">
        <v>30</v>
      </c>
      <c r="I28" s="127"/>
      <c r="J28" s="127"/>
      <c r="K28" s="127"/>
      <c r="L28" s="127"/>
      <c r="M28" s="128"/>
      <c r="N28" s="127">
        <v>100</v>
      </c>
      <c r="O28" s="127">
        <v>100</v>
      </c>
      <c r="P28" s="127">
        <v>100</v>
      </c>
      <c r="Q28" s="127">
        <v>100</v>
      </c>
      <c r="R28" s="128">
        <v>100</v>
      </c>
      <c r="S28" s="127"/>
      <c r="T28" s="127"/>
      <c r="U28" s="127"/>
      <c r="V28" s="127"/>
      <c r="W28" s="128"/>
      <c r="X28" s="127">
        <v>100</v>
      </c>
      <c r="Y28" s="127">
        <v>100</v>
      </c>
      <c r="Z28" s="127">
        <v>100</v>
      </c>
      <c r="AA28" s="127">
        <v>100</v>
      </c>
      <c r="AB28" s="128">
        <v>100</v>
      </c>
      <c r="AC28" s="219">
        <v>1.35</v>
      </c>
      <c r="AD28" s="219">
        <v>1.45</v>
      </c>
      <c r="AE28" s="219">
        <v>1.7</v>
      </c>
      <c r="AF28" s="219">
        <v>1.7</v>
      </c>
      <c r="AG28" s="220">
        <v>1.7</v>
      </c>
      <c r="AH28" s="129">
        <v>0</v>
      </c>
      <c r="AI28" s="129">
        <v>0</v>
      </c>
      <c r="AJ28" s="129">
        <v>0</v>
      </c>
      <c r="AK28" s="129">
        <v>0</v>
      </c>
      <c r="AL28" s="130">
        <v>0</v>
      </c>
      <c r="AM28" s="129">
        <v>0</v>
      </c>
      <c r="AN28" s="129">
        <v>0</v>
      </c>
      <c r="AO28" s="129">
        <v>0</v>
      </c>
      <c r="AP28" s="129">
        <v>0</v>
      </c>
      <c r="AQ28" s="130">
        <v>0</v>
      </c>
      <c r="AR28" s="127"/>
      <c r="AS28" s="127"/>
      <c r="AT28" s="127"/>
      <c r="AU28" s="127"/>
      <c r="AV28" s="128"/>
      <c r="AW28" s="127">
        <v>22</v>
      </c>
      <c r="AX28" s="127">
        <v>22</v>
      </c>
      <c r="AY28" s="127">
        <v>22</v>
      </c>
      <c r="AZ28" s="127">
        <v>22</v>
      </c>
      <c r="BA28" s="128">
        <v>22</v>
      </c>
      <c r="BB28" s="131">
        <v>15600</v>
      </c>
      <c r="BC28" s="131">
        <v>14600</v>
      </c>
      <c r="BD28" s="131">
        <v>12600</v>
      </c>
      <c r="BE28" s="131">
        <v>12600</v>
      </c>
      <c r="BF28" s="132">
        <v>12600</v>
      </c>
      <c r="BG28" s="131">
        <v>6400</v>
      </c>
      <c r="BH28" s="131">
        <v>6400</v>
      </c>
      <c r="BI28" s="131">
        <v>6400</v>
      </c>
      <c r="BJ28" s="131">
        <v>6400</v>
      </c>
      <c r="BK28" s="132">
        <v>6400</v>
      </c>
      <c r="BL28" s="127">
        <v>235</v>
      </c>
      <c r="BM28" s="127">
        <v>235</v>
      </c>
      <c r="BN28" s="127">
        <v>235</v>
      </c>
      <c r="BO28" s="127">
        <v>235</v>
      </c>
      <c r="BP28" s="128">
        <v>235</v>
      </c>
      <c r="BQ28" s="126"/>
      <c r="BR28" s="127"/>
      <c r="BS28" s="127"/>
      <c r="BT28" s="127"/>
      <c r="BU28" s="128"/>
      <c r="BV28" s="171" t="s">
        <v>91</v>
      </c>
      <c r="BW28" s="250">
        <f t="shared" si="22"/>
        <v>866.66666666666663</v>
      </c>
      <c r="BX28" s="250">
        <f t="shared" si="23"/>
        <v>486.66666666666669</v>
      </c>
      <c r="BY28" s="250">
        <f t="shared" si="24"/>
        <v>420</v>
      </c>
      <c r="BZ28" s="250">
        <f t="shared" si="25"/>
        <v>420</v>
      </c>
      <c r="CA28" s="259">
        <f t="shared" si="26"/>
        <v>420</v>
      </c>
      <c r="CB28" s="250">
        <f t="shared" si="27"/>
        <v>355.55555555555554</v>
      </c>
      <c r="CC28" s="250">
        <f t="shared" si="28"/>
        <v>213.33333333333334</v>
      </c>
      <c r="CD28" s="250">
        <f t="shared" si="29"/>
        <v>213.33333333333334</v>
      </c>
      <c r="CE28" s="250">
        <f t="shared" si="30"/>
        <v>213.33333333333334</v>
      </c>
      <c r="CF28" s="259">
        <f t="shared" si="31"/>
        <v>213.33333333333334</v>
      </c>
      <c r="CG28" s="260">
        <f t="shared" si="32"/>
        <v>13.055555555555555</v>
      </c>
      <c r="CH28" s="250">
        <f t="shared" si="33"/>
        <v>7.833333333333333</v>
      </c>
      <c r="CI28" s="250">
        <f t="shared" si="34"/>
        <v>7.833333333333333</v>
      </c>
      <c r="CJ28" s="250">
        <f t="shared" si="35"/>
        <v>7.833333333333333</v>
      </c>
      <c r="CK28" s="259">
        <f t="shared" si="36"/>
        <v>7.833333333333333</v>
      </c>
    </row>
    <row r="29" spans="1:89" s="21" customFormat="1">
      <c r="A29" s="123" t="s">
        <v>247</v>
      </c>
      <c r="B29" s="124" t="s">
        <v>248</v>
      </c>
      <c r="C29" s="125" t="s">
        <v>26</v>
      </c>
      <c r="D29" s="126">
        <v>44</v>
      </c>
      <c r="E29" s="127">
        <v>80</v>
      </c>
      <c r="F29" s="127">
        <v>80</v>
      </c>
      <c r="G29" s="127">
        <v>80</v>
      </c>
      <c r="H29" s="128">
        <v>80</v>
      </c>
      <c r="I29" s="127"/>
      <c r="J29" s="127"/>
      <c r="K29" s="127"/>
      <c r="L29" s="127"/>
      <c r="M29" s="128"/>
      <c r="N29" s="127">
        <v>100</v>
      </c>
      <c r="O29" s="127">
        <v>100</v>
      </c>
      <c r="P29" s="127">
        <v>100</v>
      </c>
      <c r="Q29" s="127">
        <v>100</v>
      </c>
      <c r="R29" s="128">
        <v>100</v>
      </c>
      <c r="S29" s="127"/>
      <c r="T29" s="127"/>
      <c r="U29" s="127"/>
      <c r="V29" s="127"/>
      <c r="W29" s="128"/>
      <c r="X29" s="127">
        <v>100</v>
      </c>
      <c r="Y29" s="127">
        <v>100</v>
      </c>
      <c r="Z29" s="127">
        <v>100</v>
      </c>
      <c r="AA29" s="127">
        <v>100</v>
      </c>
      <c r="AB29" s="128">
        <v>100</v>
      </c>
      <c r="AC29" s="219">
        <v>1.35</v>
      </c>
      <c r="AD29" s="219">
        <v>1.45</v>
      </c>
      <c r="AE29" s="219">
        <v>1.7</v>
      </c>
      <c r="AF29" s="219">
        <v>1.7</v>
      </c>
      <c r="AG29" s="220">
        <v>1.7</v>
      </c>
      <c r="AH29" s="129">
        <v>0</v>
      </c>
      <c r="AI29" s="129">
        <v>0</v>
      </c>
      <c r="AJ29" s="129">
        <v>0</v>
      </c>
      <c r="AK29" s="129">
        <v>0</v>
      </c>
      <c r="AL29" s="130">
        <v>0</v>
      </c>
      <c r="AM29" s="129">
        <v>0</v>
      </c>
      <c r="AN29" s="129">
        <v>0</v>
      </c>
      <c r="AO29" s="129">
        <v>0</v>
      </c>
      <c r="AP29" s="129">
        <v>0</v>
      </c>
      <c r="AQ29" s="130">
        <v>0</v>
      </c>
      <c r="AR29" s="127"/>
      <c r="AS29" s="127"/>
      <c r="AT29" s="127"/>
      <c r="AU29" s="127"/>
      <c r="AV29" s="128"/>
      <c r="AW29" s="127">
        <v>22</v>
      </c>
      <c r="AX29" s="127">
        <v>22</v>
      </c>
      <c r="AY29" s="127">
        <v>22</v>
      </c>
      <c r="AZ29" s="127">
        <v>22</v>
      </c>
      <c r="BA29" s="128">
        <v>22</v>
      </c>
      <c r="BB29" s="131">
        <v>33000</v>
      </c>
      <c r="BC29" s="131">
        <v>33000</v>
      </c>
      <c r="BD29" s="131">
        <v>32000</v>
      </c>
      <c r="BE29" s="131">
        <v>32000</v>
      </c>
      <c r="BF29" s="132">
        <v>32000</v>
      </c>
      <c r="BG29" s="131">
        <v>24600</v>
      </c>
      <c r="BH29" s="131">
        <v>24600</v>
      </c>
      <c r="BI29" s="131">
        <v>24600</v>
      </c>
      <c r="BJ29" s="131">
        <v>24600</v>
      </c>
      <c r="BK29" s="132">
        <v>24600</v>
      </c>
      <c r="BL29" s="127">
        <v>235</v>
      </c>
      <c r="BM29" s="127">
        <v>235</v>
      </c>
      <c r="BN29" s="127">
        <v>235</v>
      </c>
      <c r="BO29" s="127">
        <v>235</v>
      </c>
      <c r="BP29" s="128">
        <v>235</v>
      </c>
      <c r="BQ29" s="126"/>
      <c r="BR29" s="127"/>
      <c r="BS29" s="127"/>
      <c r="BT29" s="127"/>
      <c r="BU29" s="128"/>
      <c r="BV29" s="171" t="s">
        <v>91</v>
      </c>
      <c r="BW29" s="250">
        <f t="shared" si="22"/>
        <v>750</v>
      </c>
      <c r="BX29" s="250">
        <f t="shared" si="23"/>
        <v>412.5</v>
      </c>
      <c r="BY29" s="250">
        <f t="shared" si="24"/>
        <v>400</v>
      </c>
      <c r="BZ29" s="250">
        <f t="shared" si="25"/>
        <v>400</v>
      </c>
      <c r="CA29" s="259">
        <f t="shared" si="26"/>
        <v>400</v>
      </c>
      <c r="CB29" s="250">
        <f t="shared" si="27"/>
        <v>559.09090909090912</v>
      </c>
      <c r="CC29" s="250">
        <f t="shared" si="28"/>
        <v>307.5</v>
      </c>
      <c r="CD29" s="250">
        <f t="shared" si="29"/>
        <v>307.5</v>
      </c>
      <c r="CE29" s="250">
        <f t="shared" si="30"/>
        <v>307.5</v>
      </c>
      <c r="CF29" s="259">
        <f t="shared" si="31"/>
        <v>307.5</v>
      </c>
      <c r="CG29" s="260">
        <f t="shared" si="32"/>
        <v>5.3409090909090908</v>
      </c>
      <c r="CH29" s="250">
        <f t="shared" si="33"/>
        <v>2.9375</v>
      </c>
      <c r="CI29" s="250">
        <f t="shared" si="34"/>
        <v>2.9375</v>
      </c>
      <c r="CJ29" s="250">
        <f t="shared" si="35"/>
        <v>2.9375</v>
      </c>
      <c r="CK29" s="259">
        <f t="shared" si="36"/>
        <v>2.9375</v>
      </c>
    </row>
    <row r="30" spans="1:89" s="21" customFormat="1">
      <c r="A30" s="123" t="s">
        <v>249</v>
      </c>
      <c r="B30" s="124" t="s">
        <v>250</v>
      </c>
      <c r="C30" s="125" t="s">
        <v>27</v>
      </c>
      <c r="D30" s="126">
        <f>AVERAGE(20,80)</f>
        <v>50</v>
      </c>
      <c r="E30" s="127">
        <f t="shared" ref="E30:H30" si="40">AVERAGE(20,80)</f>
        <v>50</v>
      </c>
      <c r="F30" s="127">
        <f t="shared" si="40"/>
        <v>50</v>
      </c>
      <c r="G30" s="127">
        <f t="shared" si="40"/>
        <v>50</v>
      </c>
      <c r="H30" s="128">
        <f t="shared" si="40"/>
        <v>50</v>
      </c>
      <c r="I30" s="127"/>
      <c r="J30" s="127"/>
      <c r="K30" s="127"/>
      <c r="L30" s="127"/>
      <c r="M30" s="128"/>
      <c r="N30" s="127">
        <v>100</v>
      </c>
      <c r="O30" s="127">
        <v>100</v>
      </c>
      <c r="P30" s="127">
        <v>100</v>
      </c>
      <c r="Q30" s="127">
        <v>100</v>
      </c>
      <c r="R30" s="128">
        <v>100</v>
      </c>
      <c r="S30" s="127"/>
      <c r="T30" s="127"/>
      <c r="U30" s="127"/>
      <c r="V30" s="127"/>
      <c r="W30" s="128"/>
      <c r="X30" s="127">
        <v>100</v>
      </c>
      <c r="Y30" s="127">
        <v>100</v>
      </c>
      <c r="Z30" s="127">
        <v>100</v>
      </c>
      <c r="AA30" s="127">
        <v>100</v>
      </c>
      <c r="AB30" s="128">
        <v>100</v>
      </c>
      <c r="AC30" s="219">
        <v>1.5</v>
      </c>
      <c r="AD30" s="219">
        <v>1.55</v>
      </c>
      <c r="AE30" s="219">
        <v>1.55</v>
      </c>
      <c r="AF30" s="219">
        <v>1.6</v>
      </c>
      <c r="AG30" s="220">
        <v>1.6</v>
      </c>
      <c r="AH30" s="129">
        <v>0</v>
      </c>
      <c r="AI30" s="129">
        <v>0</v>
      </c>
      <c r="AJ30" s="129">
        <v>0</v>
      </c>
      <c r="AK30" s="129">
        <v>0</v>
      </c>
      <c r="AL30" s="130">
        <v>0</v>
      </c>
      <c r="AM30" s="129">
        <v>0</v>
      </c>
      <c r="AN30" s="129">
        <v>0</v>
      </c>
      <c r="AO30" s="129">
        <v>0</v>
      </c>
      <c r="AP30" s="129">
        <v>0</v>
      </c>
      <c r="AQ30" s="130">
        <v>0</v>
      </c>
      <c r="AR30" s="127"/>
      <c r="AS30" s="127"/>
      <c r="AT30" s="127"/>
      <c r="AU30" s="127"/>
      <c r="AV30" s="128"/>
      <c r="AW30" s="127" t="s">
        <v>251</v>
      </c>
      <c r="AX30" s="127" t="s">
        <v>252</v>
      </c>
      <c r="AY30" s="127" t="s">
        <v>252</v>
      </c>
      <c r="AZ30" s="127" t="s">
        <v>252</v>
      </c>
      <c r="BA30" s="128" t="s">
        <v>252</v>
      </c>
      <c r="BB30" s="131">
        <v>47500</v>
      </c>
      <c r="BC30" s="131">
        <v>47500</v>
      </c>
      <c r="BD30" s="131">
        <v>47500</v>
      </c>
      <c r="BE30" s="131">
        <v>47500</v>
      </c>
      <c r="BF30" s="132">
        <v>47500</v>
      </c>
      <c r="BG30" s="131">
        <v>1600</v>
      </c>
      <c r="BH30" s="131">
        <v>1600</v>
      </c>
      <c r="BI30" s="131">
        <v>1600</v>
      </c>
      <c r="BJ30" s="131">
        <v>1600</v>
      </c>
      <c r="BK30" s="132">
        <v>1600</v>
      </c>
      <c r="BL30" s="127">
        <v>235</v>
      </c>
      <c r="BM30" s="127">
        <v>235</v>
      </c>
      <c r="BN30" s="127">
        <v>235</v>
      </c>
      <c r="BO30" s="127">
        <v>235</v>
      </c>
      <c r="BP30" s="128">
        <v>235</v>
      </c>
      <c r="BQ30" s="126"/>
      <c r="BR30" s="127"/>
      <c r="BS30" s="127"/>
      <c r="BT30" s="127"/>
      <c r="BU30" s="128"/>
      <c r="BV30" s="171" t="s">
        <v>92</v>
      </c>
      <c r="BW30" s="250">
        <f t="shared" si="22"/>
        <v>950</v>
      </c>
      <c r="BX30" s="250">
        <f t="shared" si="23"/>
        <v>950</v>
      </c>
      <c r="BY30" s="250">
        <f t="shared" si="24"/>
        <v>950</v>
      </c>
      <c r="BZ30" s="250">
        <f t="shared" si="25"/>
        <v>950</v>
      </c>
      <c r="CA30" s="259">
        <f t="shared" si="26"/>
        <v>950</v>
      </c>
      <c r="CB30" s="250">
        <f t="shared" si="27"/>
        <v>32</v>
      </c>
      <c r="CC30" s="250">
        <f t="shared" si="28"/>
        <v>32</v>
      </c>
      <c r="CD30" s="250">
        <f t="shared" si="29"/>
        <v>32</v>
      </c>
      <c r="CE30" s="250">
        <f t="shared" si="30"/>
        <v>32</v>
      </c>
      <c r="CF30" s="259">
        <f t="shared" si="31"/>
        <v>32</v>
      </c>
      <c r="CG30" s="260">
        <f t="shared" si="32"/>
        <v>4.7</v>
      </c>
      <c r="CH30" s="250">
        <f t="shared" si="33"/>
        <v>4.7</v>
      </c>
      <c r="CI30" s="250">
        <f t="shared" si="34"/>
        <v>4.7</v>
      </c>
      <c r="CJ30" s="250">
        <f t="shared" si="35"/>
        <v>4.7</v>
      </c>
      <c r="CK30" s="259">
        <f t="shared" si="36"/>
        <v>4.7</v>
      </c>
    </row>
    <row r="31" spans="1:89" s="21" customFormat="1">
      <c r="A31" s="123" t="s">
        <v>253</v>
      </c>
      <c r="B31" s="124" t="s">
        <v>254</v>
      </c>
      <c r="C31" s="144" t="s">
        <v>255</v>
      </c>
      <c r="D31" s="126" t="s">
        <v>95</v>
      </c>
      <c r="E31" s="127" t="s">
        <v>95</v>
      </c>
      <c r="F31" s="127" t="s">
        <v>95</v>
      </c>
      <c r="G31" s="127" t="s">
        <v>95</v>
      </c>
      <c r="H31" s="128" t="s">
        <v>95</v>
      </c>
      <c r="I31" s="127"/>
      <c r="J31" s="127"/>
      <c r="K31" s="127"/>
      <c r="L31" s="127"/>
      <c r="M31" s="128"/>
      <c r="N31" s="127">
        <v>100</v>
      </c>
      <c r="O31" s="127">
        <v>100</v>
      </c>
      <c r="P31" s="127">
        <v>100</v>
      </c>
      <c r="Q31" s="127">
        <v>100</v>
      </c>
      <c r="R31" s="128">
        <v>100</v>
      </c>
      <c r="S31" s="127"/>
      <c r="T31" s="127"/>
      <c r="U31" s="127"/>
      <c r="V31" s="127"/>
      <c r="W31" s="128"/>
      <c r="X31" s="127">
        <v>100</v>
      </c>
      <c r="Y31" s="127">
        <v>100</v>
      </c>
      <c r="Z31" s="127">
        <v>100</v>
      </c>
      <c r="AA31" s="127">
        <v>100</v>
      </c>
      <c r="AB31" s="128">
        <v>100</v>
      </c>
      <c r="AC31" s="219">
        <v>1.35</v>
      </c>
      <c r="AD31" s="219">
        <v>1.35</v>
      </c>
      <c r="AE31" s="219">
        <v>1.35</v>
      </c>
      <c r="AF31" s="219">
        <v>1.35</v>
      </c>
      <c r="AG31" s="220">
        <v>1.35</v>
      </c>
      <c r="AH31" s="129">
        <v>0</v>
      </c>
      <c r="AI31" s="129">
        <v>0</v>
      </c>
      <c r="AJ31" s="129">
        <v>0</v>
      </c>
      <c r="AK31" s="129">
        <v>0</v>
      </c>
      <c r="AL31" s="130">
        <v>0</v>
      </c>
      <c r="AM31" s="129">
        <v>0</v>
      </c>
      <c r="AN31" s="129">
        <v>0</v>
      </c>
      <c r="AO31" s="129">
        <v>0</v>
      </c>
      <c r="AP31" s="129">
        <v>0</v>
      </c>
      <c r="AQ31" s="130">
        <v>0</v>
      </c>
      <c r="AR31" s="127"/>
      <c r="AS31" s="127"/>
      <c r="AT31" s="127"/>
      <c r="AU31" s="127"/>
      <c r="AV31" s="128"/>
      <c r="AW31" s="127">
        <v>20</v>
      </c>
      <c r="AX31" s="127">
        <v>20</v>
      </c>
      <c r="AY31" s="127">
        <v>20</v>
      </c>
      <c r="AZ31" s="127">
        <v>20</v>
      </c>
      <c r="BA31" s="128">
        <v>20</v>
      </c>
      <c r="BB31" s="131">
        <v>14000</v>
      </c>
      <c r="BC31" s="131">
        <v>14000</v>
      </c>
      <c r="BD31" s="131">
        <v>14000</v>
      </c>
      <c r="BE31" s="131">
        <v>14000</v>
      </c>
      <c r="BF31" s="132">
        <v>14000</v>
      </c>
      <c r="BG31" s="131">
        <v>1600</v>
      </c>
      <c r="BH31" s="131">
        <v>1600</v>
      </c>
      <c r="BI31" s="131">
        <v>1600</v>
      </c>
      <c r="BJ31" s="131">
        <v>1600</v>
      </c>
      <c r="BK31" s="132">
        <v>1600</v>
      </c>
      <c r="BL31" s="127">
        <v>235</v>
      </c>
      <c r="BM31" s="127">
        <v>235</v>
      </c>
      <c r="BN31" s="127">
        <v>235</v>
      </c>
      <c r="BO31" s="127">
        <v>235</v>
      </c>
      <c r="BP31" s="128">
        <v>235</v>
      </c>
      <c r="BQ31" s="126"/>
      <c r="BR31" s="127"/>
      <c r="BS31" s="127"/>
      <c r="BT31" s="127"/>
      <c r="BU31" s="128"/>
      <c r="BV31" s="171" t="s">
        <v>93</v>
      </c>
      <c r="BW31" s="250" t="str">
        <f t="shared" si="22"/>
        <v/>
      </c>
      <c r="BX31" s="250" t="str">
        <f t="shared" si="23"/>
        <v/>
      </c>
      <c r="BY31" s="250" t="str">
        <f t="shared" si="24"/>
        <v/>
      </c>
      <c r="BZ31" s="250" t="str">
        <f t="shared" si="25"/>
        <v/>
      </c>
      <c r="CA31" s="259" t="str">
        <f t="shared" si="26"/>
        <v/>
      </c>
      <c r="CB31" s="250" t="str">
        <f t="shared" si="27"/>
        <v/>
      </c>
      <c r="CC31" s="250" t="str">
        <f t="shared" si="28"/>
        <v/>
      </c>
      <c r="CD31" s="250" t="str">
        <f t="shared" si="29"/>
        <v/>
      </c>
      <c r="CE31" s="250" t="str">
        <f t="shared" si="30"/>
        <v/>
      </c>
      <c r="CF31" s="259" t="str">
        <f t="shared" si="31"/>
        <v/>
      </c>
      <c r="CG31" s="260" t="str">
        <f t="shared" si="32"/>
        <v/>
      </c>
      <c r="CH31" s="250" t="str">
        <f t="shared" si="33"/>
        <v/>
      </c>
      <c r="CI31" s="250" t="str">
        <f t="shared" si="34"/>
        <v/>
      </c>
      <c r="CJ31" s="250" t="str">
        <f t="shared" si="35"/>
        <v/>
      </c>
      <c r="CK31" s="259" t="str">
        <f t="shared" si="36"/>
        <v/>
      </c>
    </row>
    <row r="32" spans="1:89" s="21" customFormat="1">
      <c r="A32" s="123" t="s">
        <v>256</v>
      </c>
      <c r="B32" s="124" t="s">
        <v>6</v>
      </c>
      <c r="C32" s="125" t="s">
        <v>257</v>
      </c>
      <c r="D32" s="126">
        <v>0</v>
      </c>
      <c r="E32" s="127">
        <v>0</v>
      </c>
      <c r="F32" s="127">
        <v>0</v>
      </c>
      <c r="G32" s="127">
        <v>0</v>
      </c>
      <c r="H32" s="128">
        <v>0</v>
      </c>
      <c r="I32" s="127"/>
      <c r="J32" s="127"/>
      <c r="K32" s="127"/>
      <c r="L32" s="127"/>
      <c r="M32" s="128"/>
      <c r="N32" s="127">
        <v>0</v>
      </c>
      <c r="O32" s="127">
        <v>0</v>
      </c>
      <c r="P32" s="127">
        <v>0</v>
      </c>
      <c r="Q32" s="127">
        <v>0</v>
      </c>
      <c r="R32" s="128">
        <v>0</v>
      </c>
      <c r="S32" s="127"/>
      <c r="T32" s="127"/>
      <c r="U32" s="127"/>
      <c r="V32" s="127"/>
      <c r="W32" s="128"/>
      <c r="X32" s="127">
        <v>0</v>
      </c>
      <c r="Y32" s="127">
        <v>0</v>
      </c>
      <c r="Z32" s="127">
        <v>0</v>
      </c>
      <c r="AA32" s="127">
        <v>0</v>
      </c>
      <c r="AB32" s="128">
        <v>0</v>
      </c>
      <c r="AC32" s="219">
        <v>0</v>
      </c>
      <c r="AD32" s="219">
        <v>0</v>
      </c>
      <c r="AE32" s="219">
        <v>0</v>
      </c>
      <c r="AF32" s="219">
        <v>0</v>
      </c>
      <c r="AG32" s="220">
        <v>0</v>
      </c>
      <c r="AH32" s="129">
        <v>0</v>
      </c>
      <c r="AI32" s="129">
        <v>0</v>
      </c>
      <c r="AJ32" s="129">
        <v>0</v>
      </c>
      <c r="AK32" s="129">
        <v>0</v>
      </c>
      <c r="AL32" s="130">
        <v>0</v>
      </c>
      <c r="AM32" s="129">
        <v>0</v>
      </c>
      <c r="AN32" s="129">
        <v>0</v>
      </c>
      <c r="AO32" s="129">
        <v>0</v>
      </c>
      <c r="AP32" s="129">
        <v>0</v>
      </c>
      <c r="AQ32" s="130">
        <v>0</v>
      </c>
      <c r="AR32" s="127"/>
      <c r="AS32" s="127"/>
      <c r="AT32" s="127"/>
      <c r="AU32" s="127"/>
      <c r="AV32" s="128"/>
      <c r="AW32" s="127">
        <v>0</v>
      </c>
      <c r="AX32" s="127">
        <v>0</v>
      </c>
      <c r="AY32" s="127">
        <v>0</v>
      </c>
      <c r="AZ32" s="127">
        <v>0</v>
      </c>
      <c r="BA32" s="128">
        <v>0</v>
      </c>
      <c r="BB32" s="131">
        <v>0</v>
      </c>
      <c r="BC32" s="131">
        <v>0</v>
      </c>
      <c r="BD32" s="131">
        <v>0</v>
      </c>
      <c r="BE32" s="131">
        <v>0</v>
      </c>
      <c r="BF32" s="132">
        <v>0</v>
      </c>
      <c r="BG32" s="131">
        <v>0</v>
      </c>
      <c r="BH32" s="131">
        <v>0</v>
      </c>
      <c r="BI32" s="131">
        <v>0</v>
      </c>
      <c r="BJ32" s="131">
        <v>0</v>
      </c>
      <c r="BK32" s="132">
        <v>0</v>
      </c>
      <c r="BL32" s="127">
        <v>0</v>
      </c>
      <c r="BM32" s="127">
        <v>0</v>
      </c>
      <c r="BN32" s="127">
        <v>0</v>
      </c>
      <c r="BO32" s="127">
        <v>0</v>
      </c>
      <c r="BP32" s="128">
        <v>0</v>
      </c>
      <c r="BQ32" s="126">
        <v>0</v>
      </c>
      <c r="BR32" s="127">
        <v>0</v>
      </c>
      <c r="BS32" s="127">
        <v>0</v>
      </c>
      <c r="BT32" s="127">
        <v>0</v>
      </c>
      <c r="BU32" s="128">
        <v>0</v>
      </c>
      <c r="BV32" s="171"/>
      <c r="BW32" s="250" t="str">
        <f t="shared" si="22"/>
        <v/>
      </c>
      <c r="BX32" s="250" t="str">
        <f t="shared" si="23"/>
        <v/>
      </c>
      <c r="BY32" s="250" t="str">
        <f t="shared" si="24"/>
        <v/>
      </c>
      <c r="BZ32" s="250" t="str">
        <f t="shared" si="25"/>
        <v/>
      </c>
      <c r="CA32" s="259" t="str">
        <f t="shared" si="26"/>
        <v/>
      </c>
      <c r="CB32" s="250" t="str">
        <f t="shared" si="27"/>
        <v/>
      </c>
      <c r="CC32" s="250" t="str">
        <f t="shared" si="28"/>
        <v/>
      </c>
      <c r="CD32" s="250" t="str">
        <f t="shared" si="29"/>
        <v/>
      </c>
      <c r="CE32" s="250" t="str">
        <f t="shared" si="30"/>
        <v/>
      </c>
      <c r="CF32" s="259" t="str">
        <f t="shared" si="31"/>
        <v/>
      </c>
      <c r="CG32" s="260" t="str">
        <f t="shared" si="32"/>
        <v/>
      </c>
      <c r="CH32" s="250" t="str">
        <f t="shared" si="33"/>
        <v/>
      </c>
      <c r="CI32" s="250" t="str">
        <f t="shared" si="34"/>
        <v/>
      </c>
      <c r="CJ32" s="250" t="str">
        <f t="shared" si="35"/>
        <v/>
      </c>
      <c r="CK32" s="259" t="str">
        <f t="shared" si="36"/>
        <v/>
      </c>
    </row>
    <row r="33" spans="1:89" s="21" customFormat="1">
      <c r="A33" s="117" t="s">
        <v>24</v>
      </c>
      <c r="B33" s="118"/>
      <c r="C33" s="119"/>
      <c r="D33" s="120"/>
      <c r="E33" s="121"/>
      <c r="F33" s="121"/>
      <c r="G33" s="121"/>
      <c r="H33" s="122"/>
      <c r="I33" s="121"/>
      <c r="J33" s="121"/>
      <c r="K33" s="121"/>
      <c r="L33" s="121"/>
      <c r="M33" s="122"/>
      <c r="N33" s="121"/>
      <c r="O33" s="121"/>
      <c r="P33" s="121"/>
      <c r="Q33" s="121"/>
      <c r="R33" s="122"/>
      <c r="S33" s="121"/>
      <c r="T33" s="121"/>
      <c r="U33" s="121"/>
      <c r="V33" s="121"/>
      <c r="W33" s="122"/>
      <c r="X33" s="121"/>
      <c r="Y33" s="121"/>
      <c r="Z33" s="121"/>
      <c r="AA33" s="121"/>
      <c r="AB33" s="122"/>
      <c r="AC33" s="210">
        <v>0</v>
      </c>
      <c r="AD33" s="210">
        <v>0</v>
      </c>
      <c r="AE33" s="210">
        <v>0</v>
      </c>
      <c r="AF33" s="210">
        <v>0</v>
      </c>
      <c r="AG33" s="211">
        <v>0</v>
      </c>
      <c r="AH33" s="139">
        <v>0</v>
      </c>
      <c r="AI33" s="139">
        <v>0</v>
      </c>
      <c r="AJ33" s="139">
        <v>0</v>
      </c>
      <c r="AK33" s="139">
        <v>0</v>
      </c>
      <c r="AL33" s="140">
        <v>0</v>
      </c>
      <c r="AM33" s="139">
        <v>0</v>
      </c>
      <c r="AN33" s="139">
        <v>0</v>
      </c>
      <c r="AO33" s="139">
        <v>0</v>
      </c>
      <c r="AP33" s="139">
        <v>0</v>
      </c>
      <c r="AQ33" s="140">
        <v>0</v>
      </c>
      <c r="AR33" s="121"/>
      <c r="AS33" s="121"/>
      <c r="AT33" s="121"/>
      <c r="AU33" s="121"/>
      <c r="AV33" s="122"/>
      <c r="AW33" s="121"/>
      <c r="AX33" s="121"/>
      <c r="AY33" s="121"/>
      <c r="AZ33" s="121"/>
      <c r="BA33" s="122"/>
      <c r="BB33" s="121"/>
      <c r="BC33" s="121"/>
      <c r="BD33" s="121"/>
      <c r="BE33" s="121"/>
      <c r="BF33" s="122"/>
      <c r="BG33" s="121">
        <v>0</v>
      </c>
      <c r="BH33" s="121">
        <v>0</v>
      </c>
      <c r="BI33" s="121">
        <v>0</v>
      </c>
      <c r="BJ33" s="121">
        <v>0</v>
      </c>
      <c r="BK33" s="122">
        <v>0</v>
      </c>
      <c r="BL33" s="121"/>
      <c r="BM33" s="121"/>
      <c r="BN33" s="121"/>
      <c r="BO33" s="121"/>
      <c r="BP33" s="122"/>
      <c r="BQ33" s="120"/>
      <c r="BR33" s="121"/>
      <c r="BS33" s="121"/>
      <c r="BT33" s="121"/>
      <c r="BU33" s="122"/>
      <c r="BV33" s="170"/>
      <c r="BW33" s="261" t="str">
        <f t="shared" si="22"/>
        <v/>
      </c>
      <c r="BX33" s="261" t="str">
        <f t="shared" si="23"/>
        <v/>
      </c>
      <c r="BY33" s="261" t="str">
        <f t="shared" si="24"/>
        <v/>
      </c>
      <c r="BZ33" s="261" t="str">
        <f t="shared" si="25"/>
        <v/>
      </c>
      <c r="CA33" s="262" t="str">
        <f t="shared" si="26"/>
        <v/>
      </c>
      <c r="CB33" s="261" t="str">
        <f t="shared" si="27"/>
        <v/>
      </c>
      <c r="CC33" s="261" t="str">
        <f t="shared" si="28"/>
        <v/>
      </c>
      <c r="CD33" s="261" t="str">
        <f t="shared" si="29"/>
        <v/>
      </c>
      <c r="CE33" s="261" t="str">
        <f t="shared" si="30"/>
        <v/>
      </c>
      <c r="CF33" s="262" t="str">
        <f t="shared" si="31"/>
        <v/>
      </c>
      <c r="CG33" s="263" t="str">
        <f t="shared" si="32"/>
        <v/>
      </c>
      <c r="CH33" s="261" t="str">
        <f t="shared" si="33"/>
        <v/>
      </c>
      <c r="CI33" s="261" t="str">
        <f t="shared" si="34"/>
        <v/>
      </c>
      <c r="CJ33" s="261" t="str">
        <f t="shared" si="35"/>
        <v/>
      </c>
      <c r="CK33" s="262" t="str">
        <f t="shared" si="36"/>
        <v/>
      </c>
    </row>
    <row r="34" spans="1:89" s="21" customFormat="1">
      <c r="A34" s="123" t="s">
        <v>49</v>
      </c>
      <c r="B34" s="124" t="s">
        <v>6</v>
      </c>
      <c r="C34" s="125" t="s">
        <v>50</v>
      </c>
      <c r="D34" s="141">
        <v>30</v>
      </c>
      <c r="E34" s="137">
        <v>30</v>
      </c>
      <c r="F34" s="137">
        <v>30</v>
      </c>
      <c r="G34" s="137">
        <v>30</v>
      </c>
      <c r="H34" s="138">
        <v>30</v>
      </c>
      <c r="I34" s="127"/>
      <c r="J34" s="127"/>
      <c r="K34" s="127"/>
      <c r="L34" s="127"/>
      <c r="M34" s="128"/>
      <c r="N34" s="127">
        <v>0</v>
      </c>
      <c r="O34" s="127">
        <v>0</v>
      </c>
      <c r="P34" s="127">
        <v>0</v>
      </c>
      <c r="Q34" s="127">
        <v>0</v>
      </c>
      <c r="R34" s="128">
        <v>0</v>
      </c>
      <c r="S34" s="127"/>
      <c r="T34" s="127"/>
      <c r="U34" s="127"/>
      <c r="V34" s="127"/>
      <c r="W34" s="128"/>
      <c r="X34" s="127">
        <v>0</v>
      </c>
      <c r="Y34" s="127">
        <v>0</v>
      </c>
      <c r="Z34" s="127">
        <v>0</v>
      </c>
      <c r="AA34" s="127">
        <v>0</v>
      </c>
      <c r="AB34" s="128">
        <v>0</v>
      </c>
      <c r="AC34" s="212">
        <v>0.9</v>
      </c>
      <c r="AD34" s="212">
        <v>0.9</v>
      </c>
      <c r="AE34" s="212">
        <v>0.9</v>
      </c>
      <c r="AF34" s="212">
        <v>0.9</v>
      </c>
      <c r="AG34" s="213">
        <v>0.9</v>
      </c>
      <c r="AH34" s="129">
        <v>0</v>
      </c>
      <c r="AI34" s="129">
        <v>0</v>
      </c>
      <c r="AJ34" s="129">
        <v>0</v>
      </c>
      <c r="AK34" s="129">
        <v>0</v>
      </c>
      <c r="AL34" s="130">
        <v>0</v>
      </c>
      <c r="AM34" s="177">
        <v>0.26</v>
      </c>
      <c r="AN34" s="175">
        <v>0.26</v>
      </c>
      <c r="AO34" s="175">
        <v>0.26</v>
      </c>
      <c r="AP34" s="175">
        <v>0.26</v>
      </c>
      <c r="AQ34" s="176">
        <v>0.26</v>
      </c>
      <c r="AR34" s="127"/>
      <c r="AS34" s="127"/>
      <c r="AT34" s="127"/>
      <c r="AU34" s="127"/>
      <c r="AV34" s="128"/>
      <c r="AW34" s="127">
        <v>0</v>
      </c>
      <c r="AX34" s="127">
        <v>0</v>
      </c>
      <c r="AY34" s="127">
        <v>0</v>
      </c>
      <c r="AZ34" s="127">
        <v>0</v>
      </c>
      <c r="BA34" s="128">
        <v>0</v>
      </c>
      <c r="BB34" s="134">
        <v>103980</v>
      </c>
      <c r="BC34" s="134">
        <v>103980</v>
      </c>
      <c r="BD34" s="134">
        <v>77985</v>
      </c>
      <c r="BE34" s="134">
        <v>77985</v>
      </c>
      <c r="BF34" s="135">
        <v>62388</v>
      </c>
      <c r="BG34" s="134">
        <v>0</v>
      </c>
      <c r="BH34" s="134">
        <v>0</v>
      </c>
      <c r="BI34" s="134">
        <v>0</v>
      </c>
      <c r="BJ34" s="134">
        <v>0</v>
      </c>
      <c r="BK34" s="135">
        <v>0</v>
      </c>
      <c r="BL34" s="134">
        <v>310</v>
      </c>
      <c r="BM34" s="131">
        <v>0</v>
      </c>
      <c r="BN34" s="131">
        <v>0</v>
      </c>
      <c r="BO34" s="131">
        <v>0</v>
      </c>
      <c r="BP34" s="132">
        <v>0</v>
      </c>
      <c r="BQ34" s="133">
        <v>0</v>
      </c>
      <c r="BR34" s="131">
        <v>0</v>
      </c>
      <c r="BS34" s="131">
        <v>0</v>
      </c>
      <c r="BT34" s="131">
        <v>0</v>
      </c>
      <c r="BU34" s="132">
        <v>0</v>
      </c>
      <c r="BV34" s="171" t="s">
        <v>48</v>
      </c>
      <c r="BW34" s="250">
        <f t="shared" si="22"/>
        <v>3466</v>
      </c>
      <c r="BX34" s="250">
        <f t="shared" si="23"/>
        <v>3466</v>
      </c>
      <c r="BY34" s="250">
        <f t="shared" si="24"/>
        <v>2599.5</v>
      </c>
      <c r="BZ34" s="250">
        <f t="shared" si="25"/>
        <v>2599.5</v>
      </c>
      <c r="CA34" s="259">
        <f t="shared" si="26"/>
        <v>2079.6</v>
      </c>
      <c r="CB34" s="250">
        <f t="shared" si="27"/>
        <v>0</v>
      </c>
      <c r="CC34" s="250">
        <f t="shared" si="28"/>
        <v>0</v>
      </c>
      <c r="CD34" s="250">
        <f t="shared" si="29"/>
        <v>0</v>
      </c>
      <c r="CE34" s="250">
        <f t="shared" si="30"/>
        <v>0</v>
      </c>
      <c r="CF34" s="259">
        <f t="shared" si="31"/>
        <v>0</v>
      </c>
      <c r="CG34" s="260">
        <f t="shared" si="32"/>
        <v>10.333333333333334</v>
      </c>
      <c r="CH34" s="250">
        <f t="shared" si="33"/>
        <v>0</v>
      </c>
      <c r="CI34" s="250">
        <f t="shared" si="34"/>
        <v>0</v>
      </c>
      <c r="CJ34" s="250">
        <f t="shared" si="35"/>
        <v>0</v>
      </c>
      <c r="CK34" s="259">
        <f t="shared" si="36"/>
        <v>0</v>
      </c>
    </row>
    <row r="35" spans="1:89" s="21" customFormat="1">
      <c r="A35" s="123"/>
      <c r="B35" s="124"/>
      <c r="C35" s="125" t="s">
        <v>28</v>
      </c>
      <c r="D35" s="141">
        <v>200</v>
      </c>
      <c r="E35" s="137">
        <v>200</v>
      </c>
      <c r="F35" s="137">
        <v>200</v>
      </c>
      <c r="G35" s="137">
        <v>200</v>
      </c>
      <c r="H35" s="138">
        <v>200</v>
      </c>
      <c r="I35" s="127"/>
      <c r="J35" s="127"/>
      <c r="K35" s="127"/>
      <c r="L35" s="127"/>
      <c r="M35" s="128"/>
      <c r="N35" s="127"/>
      <c r="O35" s="127"/>
      <c r="P35" s="127"/>
      <c r="Q35" s="127"/>
      <c r="R35" s="128"/>
      <c r="S35" s="127"/>
      <c r="T35" s="127"/>
      <c r="U35" s="127"/>
      <c r="V35" s="127"/>
      <c r="W35" s="128"/>
      <c r="X35" s="127"/>
      <c r="Y35" s="127"/>
      <c r="Z35" s="127"/>
      <c r="AA35" s="127"/>
      <c r="AB35" s="128"/>
      <c r="AC35" s="212">
        <v>0.9</v>
      </c>
      <c r="AD35" s="212">
        <v>0.9</v>
      </c>
      <c r="AE35" s="212">
        <v>0.9</v>
      </c>
      <c r="AF35" s="212">
        <v>0.9</v>
      </c>
      <c r="AG35" s="213">
        <v>0.9</v>
      </c>
      <c r="AH35" s="129">
        <v>0</v>
      </c>
      <c r="AI35" s="129">
        <v>0</v>
      </c>
      <c r="AJ35" s="129">
        <v>0</v>
      </c>
      <c r="AK35" s="129">
        <v>0</v>
      </c>
      <c r="AL35" s="130">
        <v>0</v>
      </c>
      <c r="AM35" s="177">
        <v>0.33</v>
      </c>
      <c r="AN35" s="175">
        <v>0.33</v>
      </c>
      <c r="AO35" s="175">
        <v>0.33</v>
      </c>
      <c r="AP35" s="175">
        <v>0.33</v>
      </c>
      <c r="AQ35" s="176">
        <v>0.33</v>
      </c>
      <c r="AR35" s="127"/>
      <c r="AS35" s="127"/>
      <c r="AT35" s="127"/>
      <c r="AU35" s="127"/>
      <c r="AV35" s="128"/>
      <c r="AW35" s="127"/>
      <c r="AX35" s="127"/>
      <c r="AY35" s="127"/>
      <c r="AZ35" s="127"/>
      <c r="BA35" s="128"/>
      <c r="BB35" s="134">
        <v>275000</v>
      </c>
      <c r="BC35" s="134">
        <v>275000</v>
      </c>
      <c r="BD35" s="134">
        <v>206250</v>
      </c>
      <c r="BE35" s="134">
        <v>206250</v>
      </c>
      <c r="BF35" s="135">
        <v>165000</v>
      </c>
      <c r="BG35" s="134">
        <v>0</v>
      </c>
      <c r="BH35" s="134">
        <v>0</v>
      </c>
      <c r="BI35" s="134">
        <v>0</v>
      </c>
      <c r="BJ35" s="134">
        <v>0</v>
      </c>
      <c r="BK35" s="135">
        <v>0</v>
      </c>
      <c r="BL35" s="134">
        <v>310</v>
      </c>
      <c r="BM35" s="131"/>
      <c r="BN35" s="131"/>
      <c r="BO35" s="131"/>
      <c r="BP35" s="132"/>
      <c r="BQ35" s="133"/>
      <c r="BR35" s="131"/>
      <c r="BS35" s="131"/>
      <c r="BT35" s="131"/>
      <c r="BU35" s="132"/>
      <c r="BV35" s="171"/>
      <c r="BW35" s="250">
        <f t="shared" si="22"/>
        <v>1375</v>
      </c>
      <c r="BX35" s="250">
        <f t="shared" si="23"/>
        <v>1375</v>
      </c>
      <c r="BY35" s="250">
        <f t="shared" si="24"/>
        <v>1031.25</v>
      </c>
      <c r="BZ35" s="250">
        <f t="shared" si="25"/>
        <v>1031.25</v>
      </c>
      <c r="CA35" s="259">
        <f t="shared" si="26"/>
        <v>825</v>
      </c>
      <c r="CB35" s="250">
        <f t="shared" si="27"/>
        <v>0</v>
      </c>
      <c r="CC35" s="250">
        <f t="shared" si="28"/>
        <v>0</v>
      </c>
      <c r="CD35" s="250">
        <f t="shared" si="29"/>
        <v>0</v>
      </c>
      <c r="CE35" s="250">
        <f t="shared" si="30"/>
        <v>0</v>
      </c>
      <c r="CF35" s="259">
        <f t="shared" si="31"/>
        <v>0</v>
      </c>
      <c r="CG35" s="260">
        <f t="shared" si="32"/>
        <v>1.55</v>
      </c>
      <c r="CH35" s="250">
        <f t="shared" si="33"/>
        <v>0</v>
      </c>
      <c r="CI35" s="250">
        <f t="shared" si="34"/>
        <v>0</v>
      </c>
      <c r="CJ35" s="250">
        <f t="shared" si="35"/>
        <v>0</v>
      </c>
      <c r="CK35" s="259">
        <f t="shared" si="36"/>
        <v>0</v>
      </c>
    </row>
    <row r="36" spans="1:89" s="21" customFormat="1">
      <c r="A36" s="123" t="s">
        <v>258</v>
      </c>
      <c r="B36" s="124" t="s">
        <v>259</v>
      </c>
      <c r="C36" s="125" t="s">
        <v>51</v>
      </c>
      <c r="D36" s="126">
        <v>3.2</v>
      </c>
      <c r="E36" s="127">
        <v>3.2</v>
      </c>
      <c r="F36" s="127">
        <v>3.2</v>
      </c>
      <c r="G36" s="127">
        <v>0</v>
      </c>
      <c r="H36" s="128">
        <v>0</v>
      </c>
      <c r="I36" s="127">
        <v>1</v>
      </c>
      <c r="J36" s="127">
        <v>1</v>
      </c>
      <c r="K36" s="127">
        <v>1</v>
      </c>
      <c r="L36" s="127">
        <v>0</v>
      </c>
      <c r="M36" s="128">
        <v>0</v>
      </c>
      <c r="N36" s="127" t="s">
        <v>260</v>
      </c>
      <c r="O36" s="127" t="s">
        <v>261</v>
      </c>
      <c r="P36" s="127" t="s">
        <v>261</v>
      </c>
      <c r="Q36" s="127">
        <v>0</v>
      </c>
      <c r="R36" s="128">
        <v>0</v>
      </c>
      <c r="S36" s="127"/>
      <c r="T36" s="127"/>
      <c r="U36" s="127"/>
      <c r="V36" s="127"/>
      <c r="W36" s="128"/>
      <c r="X36" s="127" t="s">
        <v>262</v>
      </c>
      <c r="Y36" s="127" t="s">
        <v>262</v>
      </c>
      <c r="Z36" s="127" t="s">
        <v>263</v>
      </c>
      <c r="AA36" s="127">
        <v>0</v>
      </c>
      <c r="AB36" s="128">
        <v>0</v>
      </c>
      <c r="AC36" s="208">
        <v>0.85</v>
      </c>
      <c r="AD36" s="208">
        <v>0.92</v>
      </c>
      <c r="AE36" s="214">
        <v>0.97499999999999998</v>
      </c>
      <c r="AF36" s="208">
        <v>0</v>
      </c>
      <c r="AG36" s="209">
        <v>0</v>
      </c>
      <c r="AH36" s="129">
        <v>0.65</v>
      </c>
      <c r="AI36" s="129">
        <v>0.7</v>
      </c>
      <c r="AJ36" s="129">
        <v>0.72499999999999998</v>
      </c>
      <c r="AK36" s="129">
        <v>0</v>
      </c>
      <c r="AL36" s="130">
        <v>0</v>
      </c>
      <c r="AM36" s="129">
        <v>0.2</v>
      </c>
      <c r="AN36" s="129">
        <v>0.22</v>
      </c>
      <c r="AO36" s="129">
        <v>0.25</v>
      </c>
      <c r="AP36" s="129">
        <v>0</v>
      </c>
      <c r="AQ36" s="130">
        <v>0</v>
      </c>
      <c r="AR36" s="127"/>
      <c r="AS36" s="127"/>
      <c r="AT36" s="127"/>
      <c r="AU36" s="127"/>
      <c r="AV36" s="128"/>
      <c r="AW36" s="127">
        <v>10</v>
      </c>
      <c r="AX36" s="127" t="s">
        <v>264</v>
      </c>
      <c r="AY36" s="127" t="s">
        <v>264</v>
      </c>
      <c r="AZ36" s="127">
        <v>0</v>
      </c>
      <c r="BA36" s="128">
        <v>0</v>
      </c>
      <c r="BB36" s="131">
        <v>15000</v>
      </c>
      <c r="BC36" s="131">
        <v>12000</v>
      </c>
      <c r="BD36" s="131">
        <v>10000</v>
      </c>
      <c r="BE36" s="131">
        <v>0</v>
      </c>
      <c r="BF36" s="132">
        <v>0</v>
      </c>
      <c r="BG36" s="131">
        <v>2500</v>
      </c>
      <c r="BH36" s="131">
        <v>2500</v>
      </c>
      <c r="BI36" s="131">
        <v>2500</v>
      </c>
      <c r="BJ36" s="131">
        <v>0</v>
      </c>
      <c r="BK36" s="132">
        <v>0</v>
      </c>
      <c r="BL36" s="127">
        <v>0</v>
      </c>
      <c r="BM36" s="127">
        <v>0</v>
      </c>
      <c r="BN36" s="127">
        <v>0</v>
      </c>
      <c r="BO36" s="127">
        <v>0</v>
      </c>
      <c r="BP36" s="128">
        <v>0</v>
      </c>
      <c r="BQ36" s="145">
        <v>1.1000000000000001</v>
      </c>
      <c r="BR36" s="142">
        <v>1.1000000000000001</v>
      </c>
      <c r="BS36" s="142">
        <v>1.1000000000000001</v>
      </c>
      <c r="BT36" s="127">
        <v>0</v>
      </c>
      <c r="BU36" s="128">
        <v>0</v>
      </c>
      <c r="BV36" s="171" t="s">
        <v>265</v>
      </c>
      <c r="BW36" s="250">
        <f t="shared" si="22"/>
        <v>4687.5</v>
      </c>
      <c r="BX36" s="250">
        <f t="shared" si="23"/>
        <v>3750</v>
      </c>
      <c r="BY36" s="250">
        <f t="shared" si="24"/>
        <v>3125</v>
      </c>
      <c r="BZ36" s="250" t="str">
        <f t="shared" si="25"/>
        <v/>
      </c>
      <c r="CA36" s="259" t="str">
        <f t="shared" si="26"/>
        <v/>
      </c>
      <c r="CB36" s="250">
        <f t="shared" si="27"/>
        <v>781.25</v>
      </c>
      <c r="CC36" s="250">
        <f t="shared" si="28"/>
        <v>781.25</v>
      </c>
      <c r="CD36" s="250">
        <f t="shared" si="29"/>
        <v>781.25</v>
      </c>
      <c r="CE36" s="250" t="str">
        <f t="shared" si="30"/>
        <v/>
      </c>
      <c r="CF36" s="250" t="str">
        <f t="shared" si="31"/>
        <v/>
      </c>
      <c r="CG36" s="260">
        <f t="shared" si="32"/>
        <v>0</v>
      </c>
      <c r="CH36" s="250">
        <f t="shared" si="33"/>
        <v>0</v>
      </c>
      <c r="CI36" s="250">
        <f t="shared" si="34"/>
        <v>0</v>
      </c>
      <c r="CJ36" s="250" t="str">
        <f t="shared" si="35"/>
        <v/>
      </c>
      <c r="CK36" s="259" t="str">
        <f t="shared" si="36"/>
        <v/>
      </c>
    </row>
    <row r="37" spans="1:89" s="21" customFormat="1">
      <c r="A37" s="123" t="s">
        <v>266</v>
      </c>
      <c r="B37" s="124" t="s">
        <v>267</v>
      </c>
      <c r="C37" s="125" t="s">
        <v>29</v>
      </c>
      <c r="D37" s="126">
        <f>AVERAGE(25,300)</f>
        <v>162.5</v>
      </c>
      <c r="E37" s="127">
        <f t="shared" ref="E37:H37" si="41">AVERAGE(25,300)</f>
        <v>162.5</v>
      </c>
      <c r="F37" s="127">
        <f t="shared" si="41"/>
        <v>162.5</v>
      </c>
      <c r="G37" s="127">
        <f t="shared" si="41"/>
        <v>162.5</v>
      </c>
      <c r="H37" s="128">
        <f t="shared" si="41"/>
        <v>162.5</v>
      </c>
      <c r="I37" s="127" t="s">
        <v>268</v>
      </c>
      <c r="J37" s="127" t="s">
        <v>269</v>
      </c>
      <c r="K37" s="127" t="s">
        <v>270</v>
      </c>
      <c r="L37" s="127">
        <v>0</v>
      </c>
      <c r="M37" s="128">
        <v>0</v>
      </c>
      <c r="N37" s="127" t="s">
        <v>271</v>
      </c>
      <c r="O37" s="127" t="s">
        <v>271</v>
      </c>
      <c r="P37" s="127" t="s">
        <v>271</v>
      </c>
      <c r="Q37" s="127">
        <v>0</v>
      </c>
      <c r="R37" s="128">
        <v>0</v>
      </c>
      <c r="S37" s="127"/>
      <c r="T37" s="127"/>
      <c r="U37" s="127"/>
      <c r="V37" s="127"/>
      <c r="W37" s="128"/>
      <c r="X37" s="127" t="s">
        <v>272</v>
      </c>
      <c r="Y37" s="127" t="s">
        <v>272</v>
      </c>
      <c r="Z37" s="127" t="s">
        <v>272</v>
      </c>
      <c r="AA37" s="127">
        <v>0</v>
      </c>
      <c r="AB37" s="128">
        <v>0</v>
      </c>
      <c r="AC37" s="214">
        <v>0.89500000000000002</v>
      </c>
      <c r="AD37" s="214">
        <v>0.93</v>
      </c>
      <c r="AE37" s="214">
        <v>0.95499999999999996</v>
      </c>
      <c r="AF37" s="208">
        <v>0</v>
      </c>
      <c r="AG37" s="209">
        <v>0</v>
      </c>
      <c r="AH37" s="129">
        <v>0.57499999999999996</v>
      </c>
      <c r="AI37" s="129">
        <v>0.58499999999999996</v>
      </c>
      <c r="AJ37" s="129">
        <v>0.59499999999999997</v>
      </c>
      <c r="AK37" s="129">
        <v>0</v>
      </c>
      <c r="AL37" s="130">
        <v>0</v>
      </c>
      <c r="AM37" s="129">
        <v>0.32</v>
      </c>
      <c r="AN37" s="129">
        <v>0.34</v>
      </c>
      <c r="AO37" s="129">
        <v>0.36</v>
      </c>
      <c r="AP37" s="129">
        <v>0</v>
      </c>
      <c r="AQ37" s="130">
        <v>0</v>
      </c>
      <c r="AR37" s="127"/>
      <c r="AS37" s="127"/>
      <c r="AT37" s="127"/>
      <c r="AU37" s="127"/>
      <c r="AV37" s="128"/>
      <c r="AW37" s="127" t="s">
        <v>251</v>
      </c>
      <c r="AX37" s="127" t="s">
        <v>251</v>
      </c>
      <c r="AY37" s="127" t="s">
        <v>251</v>
      </c>
      <c r="AZ37" s="127">
        <v>0</v>
      </c>
      <c r="BA37" s="128">
        <v>0</v>
      </c>
      <c r="BB37" s="131">
        <v>72500</v>
      </c>
      <c r="BC37" s="131">
        <v>72500</v>
      </c>
      <c r="BD37" s="131">
        <v>72500</v>
      </c>
      <c r="BE37" s="131">
        <v>0</v>
      </c>
      <c r="BF37" s="132">
        <v>0</v>
      </c>
      <c r="BG37" s="131">
        <v>200</v>
      </c>
      <c r="BH37" s="131">
        <v>200</v>
      </c>
      <c r="BI37" s="131">
        <v>200</v>
      </c>
      <c r="BJ37" s="131">
        <v>0</v>
      </c>
      <c r="BK37" s="132">
        <v>0</v>
      </c>
      <c r="BL37" s="127">
        <v>0</v>
      </c>
      <c r="BM37" s="127">
        <v>0</v>
      </c>
      <c r="BN37" s="127">
        <v>0</v>
      </c>
      <c r="BO37" s="127">
        <v>0</v>
      </c>
      <c r="BP37" s="128">
        <v>0</v>
      </c>
      <c r="BQ37" s="145">
        <v>0.85</v>
      </c>
      <c r="BR37" s="142">
        <v>0.85</v>
      </c>
      <c r="BS37" s="142">
        <v>0.85</v>
      </c>
      <c r="BT37" s="127">
        <v>0</v>
      </c>
      <c r="BU37" s="128">
        <v>0</v>
      </c>
      <c r="BV37" s="171" t="s">
        <v>265</v>
      </c>
      <c r="BW37" s="250">
        <f t="shared" si="22"/>
        <v>446.15384615384613</v>
      </c>
      <c r="BX37" s="250">
        <f t="shared" si="23"/>
        <v>446.15384615384613</v>
      </c>
      <c r="BY37" s="250">
        <f t="shared" si="24"/>
        <v>446.15384615384613</v>
      </c>
      <c r="BZ37" s="250">
        <f t="shared" si="25"/>
        <v>0</v>
      </c>
      <c r="CA37" s="259">
        <f t="shared" si="26"/>
        <v>0</v>
      </c>
      <c r="CB37" s="264">
        <f t="shared" si="27"/>
        <v>1.2307692307692308</v>
      </c>
      <c r="CC37" s="264">
        <f t="shared" si="28"/>
        <v>1.2307692307692308</v>
      </c>
      <c r="CD37" s="264">
        <f t="shared" si="29"/>
        <v>1.2307692307692308</v>
      </c>
      <c r="CE37" s="264">
        <f t="shared" si="30"/>
        <v>0</v>
      </c>
      <c r="CF37" s="265">
        <f t="shared" si="31"/>
        <v>0</v>
      </c>
      <c r="CG37" s="260">
        <f t="shared" si="32"/>
        <v>0</v>
      </c>
      <c r="CH37" s="250">
        <f t="shared" si="33"/>
        <v>0</v>
      </c>
      <c r="CI37" s="250">
        <f t="shared" si="34"/>
        <v>0</v>
      </c>
      <c r="CJ37" s="250">
        <f t="shared" si="35"/>
        <v>0</v>
      </c>
      <c r="CK37" s="259">
        <f t="shared" si="36"/>
        <v>0</v>
      </c>
    </row>
    <row r="38" spans="1:89" s="21" customFormat="1">
      <c r="A38" s="123" t="s">
        <v>52</v>
      </c>
      <c r="B38" s="124" t="s">
        <v>6</v>
      </c>
      <c r="C38" s="125" t="s">
        <v>30</v>
      </c>
      <c r="D38" s="141" t="s">
        <v>53</v>
      </c>
      <c r="E38" s="137">
        <v>10</v>
      </c>
      <c r="F38" s="137">
        <v>10</v>
      </c>
      <c r="G38" s="137">
        <v>10</v>
      </c>
      <c r="H38" s="138">
        <v>10</v>
      </c>
      <c r="I38" s="127"/>
      <c r="J38" s="127"/>
      <c r="K38" s="127"/>
      <c r="L38" s="127"/>
      <c r="M38" s="128"/>
      <c r="N38" s="127">
        <v>0</v>
      </c>
      <c r="O38" s="127">
        <v>0</v>
      </c>
      <c r="P38" s="127">
        <v>0</v>
      </c>
      <c r="Q38" s="127">
        <v>0</v>
      </c>
      <c r="R38" s="128">
        <v>0</v>
      </c>
      <c r="S38" s="127"/>
      <c r="T38" s="127"/>
      <c r="U38" s="127"/>
      <c r="V38" s="127"/>
      <c r="W38" s="128"/>
      <c r="X38" s="127">
        <v>0</v>
      </c>
      <c r="Y38" s="127">
        <v>0</v>
      </c>
      <c r="Z38" s="127">
        <v>0</v>
      </c>
      <c r="AA38" s="127">
        <v>0</v>
      </c>
      <c r="AB38" s="128">
        <v>0</v>
      </c>
      <c r="AC38" s="214">
        <v>0.65</v>
      </c>
      <c r="AD38" s="214">
        <v>0.7</v>
      </c>
      <c r="AE38" s="214">
        <v>0.72499999999999998</v>
      </c>
      <c r="AF38" s="208">
        <v>0</v>
      </c>
      <c r="AG38" s="209">
        <v>0</v>
      </c>
      <c r="AH38" s="129">
        <v>0</v>
      </c>
      <c r="AI38" s="129">
        <v>0</v>
      </c>
      <c r="AJ38" s="129">
        <v>0</v>
      </c>
      <c r="AK38" s="129">
        <v>0</v>
      </c>
      <c r="AL38" s="130">
        <v>0</v>
      </c>
      <c r="AM38" s="178">
        <v>0.2</v>
      </c>
      <c r="AN38" s="178">
        <v>0.22</v>
      </c>
      <c r="AO38" s="178">
        <v>0.25</v>
      </c>
      <c r="AP38" s="127">
        <v>0</v>
      </c>
      <c r="AQ38" s="130">
        <v>0</v>
      </c>
      <c r="AR38" s="127"/>
      <c r="AS38" s="127"/>
      <c r="AT38" s="127"/>
      <c r="AU38" s="127"/>
      <c r="AV38" s="128"/>
      <c r="AW38" s="127">
        <v>0</v>
      </c>
      <c r="AX38" s="127">
        <v>0</v>
      </c>
      <c r="AY38" s="127">
        <v>0</v>
      </c>
      <c r="AZ38" s="127">
        <v>0</v>
      </c>
      <c r="BA38" s="128">
        <v>0</v>
      </c>
      <c r="BB38" s="134">
        <v>21450</v>
      </c>
      <c r="BC38" s="134">
        <v>17160</v>
      </c>
      <c r="BD38" s="134">
        <v>14371.5</v>
      </c>
      <c r="BE38" s="134">
        <v>14371.5</v>
      </c>
      <c r="BF38" s="135">
        <v>14371.5</v>
      </c>
      <c r="BG38" s="134">
        <v>2550</v>
      </c>
      <c r="BH38" s="134">
        <v>2550</v>
      </c>
      <c r="BI38" s="134">
        <v>2550</v>
      </c>
      <c r="BJ38" s="134">
        <v>2550</v>
      </c>
      <c r="BK38" s="135">
        <v>2550</v>
      </c>
      <c r="BL38" s="134">
        <v>310</v>
      </c>
      <c r="BM38" s="131">
        <v>0</v>
      </c>
      <c r="BN38" s="131">
        <v>0</v>
      </c>
      <c r="BO38" s="131">
        <v>0</v>
      </c>
      <c r="BP38" s="132">
        <v>0</v>
      </c>
      <c r="BQ38" s="146">
        <v>0</v>
      </c>
      <c r="BR38" s="129">
        <v>0</v>
      </c>
      <c r="BS38" s="129">
        <v>0</v>
      </c>
      <c r="BT38" s="131">
        <v>0</v>
      </c>
      <c r="BU38" s="132">
        <v>0</v>
      </c>
      <c r="BV38" s="171" t="s">
        <v>48</v>
      </c>
      <c r="BW38" s="250">
        <f t="shared" si="22"/>
        <v>2145</v>
      </c>
      <c r="BX38" s="250">
        <f t="shared" si="23"/>
        <v>1716</v>
      </c>
      <c r="BY38" s="250">
        <f t="shared" si="24"/>
        <v>1437.15</v>
      </c>
      <c r="BZ38" s="250">
        <f t="shared" si="25"/>
        <v>1437.15</v>
      </c>
      <c r="CA38" s="259">
        <f t="shared" si="26"/>
        <v>1437.15</v>
      </c>
      <c r="CB38" s="250">
        <f t="shared" si="27"/>
        <v>255</v>
      </c>
      <c r="CC38" s="250">
        <f t="shared" si="28"/>
        <v>255</v>
      </c>
      <c r="CD38" s="250">
        <f t="shared" si="29"/>
        <v>255</v>
      </c>
      <c r="CE38" s="250">
        <f t="shared" si="30"/>
        <v>255</v>
      </c>
      <c r="CF38" s="259">
        <f t="shared" si="31"/>
        <v>255</v>
      </c>
      <c r="CG38" s="260">
        <f t="shared" si="32"/>
        <v>31</v>
      </c>
      <c r="CH38" s="250">
        <f t="shared" si="33"/>
        <v>0</v>
      </c>
      <c r="CI38" s="250">
        <f t="shared" si="34"/>
        <v>0</v>
      </c>
      <c r="CJ38" s="250">
        <f t="shared" si="35"/>
        <v>0</v>
      </c>
      <c r="CK38" s="259">
        <f t="shared" si="36"/>
        <v>0</v>
      </c>
    </row>
    <row r="39" spans="1:89" s="21" customFormat="1">
      <c r="A39" s="123" t="s">
        <v>273</v>
      </c>
      <c r="B39" s="124" t="s">
        <v>274</v>
      </c>
      <c r="C39" s="125" t="s">
        <v>25</v>
      </c>
      <c r="D39" s="126">
        <f>AVERAGE(7,12)</f>
        <v>9.5</v>
      </c>
      <c r="E39" s="127">
        <f t="shared" ref="E39:H39" si="42">AVERAGE(7,12)</f>
        <v>9.5</v>
      </c>
      <c r="F39" s="127">
        <f t="shared" si="42"/>
        <v>9.5</v>
      </c>
      <c r="G39" s="127">
        <f t="shared" si="42"/>
        <v>9.5</v>
      </c>
      <c r="H39" s="128">
        <f t="shared" si="42"/>
        <v>9.5</v>
      </c>
      <c r="I39" s="127">
        <v>1</v>
      </c>
      <c r="J39" s="127">
        <v>1</v>
      </c>
      <c r="K39" s="127">
        <v>1</v>
      </c>
      <c r="L39" s="127">
        <v>0</v>
      </c>
      <c r="M39" s="128">
        <v>0</v>
      </c>
      <c r="N39" s="127" t="s">
        <v>275</v>
      </c>
      <c r="O39" s="127" t="s">
        <v>275</v>
      </c>
      <c r="P39" s="127" t="s">
        <v>275</v>
      </c>
      <c r="Q39" s="127">
        <v>0</v>
      </c>
      <c r="R39" s="128">
        <v>0</v>
      </c>
      <c r="S39" s="127"/>
      <c r="T39" s="127"/>
      <c r="U39" s="127"/>
      <c r="V39" s="127"/>
      <c r="W39" s="128"/>
      <c r="X39" s="127" t="s">
        <v>272</v>
      </c>
      <c r="Y39" s="127" t="s">
        <v>272</v>
      </c>
      <c r="Z39" s="127" t="s">
        <v>272</v>
      </c>
      <c r="AA39" s="127">
        <v>0</v>
      </c>
      <c r="AB39" s="128">
        <v>0</v>
      </c>
      <c r="AC39" s="208">
        <v>0.89500000000000002</v>
      </c>
      <c r="AD39" s="208">
        <v>0.94</v>
      </c>
      <c r="AE39" s="208">
        <v>0.98499999999999999</v>
      </c>
      <c r="AF39" s="208">
        <v>0</v>
      </c>
      <c r="AG39" s="209">
        <v>0</v>
      </c>
      <c r="AH39" s="129">
        <v>0.77500000000000002</v>
      </c>
      <c r="AI39" s="129">
        <v>0.8</v>
      </c>
      <c r="AJ39" s="129">
        <v>0.82499999999999996</v>
      </c>
      <c r="AK39" s="129">
        <v>0</v>
      </c>
      <c r="AL39" s="130">
        <v>0</v>
      </c>
      <c r="AM39" s="129">
        <v>0.12</v>
      </c>
      <c r="AN39" s="129">
        <v>0.14000000000000001</v>
      </c>
      <c r="AO39" s="129">
        <v>0.16</v>
      </c>
      <c r="AP39" s="129">
        <v>0</v>
      </c>
      <c r="AQ39" s="130">
        <v>0</v>
      </c>
      <c r="AR39" s="127"/>
      <c r="AS39" s="127"/>
      <c r="AT39" s="127"/>
      <c r="AU39" s="127"/>
      <c r="AV39" s="128"/>
      <c r="AW39" s="127">
        <v>10</v>
      </c>
      <c r="AX39" s="127" t="s">
        <v>264</v>
      </c>
      <c r="AY39" s="127" t="s">
        <v>264</v>
      </c>
      <c r="AZ39" s="127">
        <v>0</v>
      </c>
      <c r="BA39" s="128">
        <v>0</v>
      </c>
      <c r="BB39" s="131">
        <v>12000</v>
      </c>
      <c r="BC39" s="131">
        <v>7000</v>
      </c>
      <c r="BD39" s="131">
        <v>5000</v>
      </c>
      <c r="BE39" s="131">
        <v>0</v>
      </c>
      <c r="BF39" s="132">
        <v>0</v>
      </c>
      <c r="BG39" s="131">
        <v>2500</v>
      </c>
      <c r="BH39" s="131">
        <v>2500</v>
      </c>
      <c r="BI39" s="131">
        <v>2500</v>
      </c>
      <c r="BJ39" s="131">
        <v>0</v>
      </c>
      <c r="BK39" s="132">
        <v>0</v>
      </c>
      <c r="BL39" s="127">
        <v>0</v>
      </c>
      <c r="BM39" s="127">
        <v>0</v>
      </c>
      <c r="BN39" s="127">
        <v>0</v>
      </c>
      <c r="BO39" s="127">
        <v>0</v>
      </c>
      <c r="BP39" s="128">
        <v>0</v>
      </c>
      <c r="BQ39" s="145">
        <v>0.75</v>
      </c>
      <c r="BR39" s="142">
        <v>0.75</v>
      </c>
      <c r="BS39" s="142">
        <v>0.75</v>
      </c>
      <c r="BT39" s="127">
        <v>0</v>
      </c>
      <c r="BU39" s="128">
        <v>0</v>
      </c>
      <c r="BV39" s="171" t="s">
        <v>276</v>
      </c>
      <c r="BW39" s="250">
        <f t="shared" si="22"/>
        <v>1263.1578947368421</v>
      </c>
      <c r="BX39" s="250">
        <f t="shared" si="23"/>
        <v>736.84210526315792</v>
      </c>
      <c r="BY39" s="250">
        <f t="shared" si="24"/>
        <v>526.31578947368416</v>
      </c>
      <c r="BZ39" s="250">
        <f t="shared" si="25"/>
        <v>0</v>
      </c>
      <c r="CA39" s="259">
        <f t="shared" si="26"/>
        <v>0</v>
      </c>
      <c r="CB39" s="250">
        <f t="shared" si="27"/>
        <v>263.15789473684208</v>
      </c>
      <c r="CC39" s="250">
        <f t="shared" si="28"/>
        <v>263.15789473684208</v>
      </c>
      <c r="CD39" s="250">
        <f t="shared" si="29"/>
        <v>263.15789473684208</v>
      </c>
      <c r="CE39" s="250">
        <f t="shared" si="30"/>
        <v>0</v>
      </c>
      <c r="CF39" s="259">
        <f t="shared" si="31"/>
        <v>0</v>
      </c>
      <c r="CG39" s="260">
        <f t="shared" si="32"/>
        <v>0</v>
      </c>
      <c r="CH39" s="250">
        <f t="shared" si="33"/>
        <v>0</v>
      </c>
      <c r="CI39" s="250">
        <f t="shared" si="34"/>
        <v>0</v>
      </c>
      <c r="CJ39" s="250">
        <f t="shared" si="35"/>
        <v>0</v>
      </c>
      <c r="CK39" s="259">
        <f t="shared" si="36"/>
        <v>0</v>
      </c>
    </row>
    <row r="40" spans="1:89" s="21" customFormat="1">
      <c r="A40" s="123" t="s">
        <v>277</v>
      </c>
      <c r="B40" s="124" t="s">
        <v>278</v>
      </c>
      <c r="C40" s="125" t="s">
        <v>31</v>
      </c>
      <c r="D40" s="126">
        <v>15</v>
      </c>
      <c r="E40" s="127">
        <v>14</v>
      </c>
      <c r="F40" s="127">
        <v>13</v>
      </c>
      <c r="G40" s="127">
        <v>0</v>
      </c>
      <c r="H40" s="128">
        <v>0</v>
      </c>
      <c r="I40" s="127">
        <v>7</v>
      </c>
      <c r="J40" s="127">
        <v>7</v>
      </c>
      <c r="K40" s="127">
        <v>7</v>
      </c>
      <c r="L40" s="127">
        <v>0</v>
      </c>
      <c r="M40" s="128">
        <v>0</v>
      </c>
      <c r="N40" s="127" t="s">
        <v>275</v>
      </c>
      <c r="O40" s="127" t="s">
        <v>275</v>
      </c>
      <c r="P40" s="127" t="s">
        <v>275</v>
      </c>
      <c r="Q40" s="127">
        <v>0</v>
      </c>
      <c r="R40" s="128">
        <v>0</v>
      </c>
      <c r="S40" s="127"/>
      <c r="T40" s="127"/>
      <c r="U40" s="127"/>
      <c r="V40" s="127"/>
      <c r="W40" s="128"/>
      <c r="X40" s="127" t="s">
        <v>279</v>
      </c>
      <c r="Y40" s="127" t="s">
        <v>279</v>
      </c>
      <c r="Z40" s="127" t="s">
        <v>279</v>
      </c>
      <c r="AA40" s="127">
        <v>0</v>
      </c>
      <c r="AB40" s="128">
        <v>0</v>
      </c>
      <c r="AC40" s="208">
        <v>0.8</v>
      </c>
      <c r="AD40" s="208">
        <v>0.82</v>
      </c>
      <c r="AE40" s="208">
        <v>0.85</v>
      </c>
      <c r="AF40" s="208">
        <v>0</v>
      </c>
      <c r="AG40" s="209">
        <v>0</v>
      </c>
      <c r="AH40" s="129">
        <v>0.55000000000000004</v>
      </c>
      <c r="AI40" s="129">
        <v>0.55000000000000004</v>
      </c>
      <c r="AJ40" s="129">
        <v>0.55000000000000004</v>
      </c>
      <c r="AK40" s="129">
        <v>0</v>
      </c>
      <c r="AL40" s="130">
        <v>0</v>
      </c>
      <c r="AM40" s="129">
        <v>0.25</v>
      </c>
      <c r="AN40" s="129">
        <v>0.27</v>
      </c>
      <c r="AO40" s="129">
        <v>0.3</v>
      </c>
      <c r="AP40" s="129">
        <v>0</v>
      </c>
      <c r="AQ40" s="130">
        <v>0</v>
      </c>
      <c r="AR40" s="127"/>
      <c r="AS40" s="127"/>
      <c r="AT40" s="127"/>
      <c r="AU40" s="127"/>
      <c r="AV40" s="128"/>
      <c r="AW40" s="127">
        <v>10</v>
      </c>
      <c r="AX40" s="127" t="s">
        <v>264</v>
      </c>
      <c r="AY40" s="127" t="s">
        <v>264</v>
      </c>
      <c r="AZ40" s="127">
        <v>0</v>
      </c>
      <c r="BA40" s="128">
        <v>0</v>
      </c>
      <c r="BB40" s="131">
        <v>20000</v>
      </c>
      <c r="BC40" s="131">
        <v>18000</v>
      </c>
      <c r="BD40" s="131">
        <v>15000</v>
      </c>
      <c r="BE40" s="131">
        <v>0</v>
      </c>
      <c r="BF40" s="132">
        <v>0</v>
      </c>
      <c r="BG40" s="131">
        <v>200</v>
      </c>
      <c r="BH40" s="131">
        <v>200</v>
      </c>
      <c r="BI40" s="131">
        <v>200</v>
      </c>
      <c r="BJ40" s="131">
        <v>0</v>
      </c>
      <c r="BK40" s="132">
        <v>0</v>
      </c>
      <c r="BL40" s="127">
        <v>0</v>
      </c>
      <c r="BM40" s="127">
        <v>0</v>
      </c>
      <c r="BN40" s="127">
        <v>0</v>
      </c>
      <c r="BO40" s="127">
        <v>0</v>
      </c>
      <c r="BP40" s="128">
        <v>0</v>
      </c>
      <c r="BQ40" s="145">
        <v>0.7</v>
      </c>
      <c r="BR40" s="142">
        <v>0.7</v>
      </c>
      <c r="BS40" s="142">
        <v>0.7</v>
      </c>
      <c r="BT40" s="127">
        <v>0</v>
      </c>
      <c r="BU40" s="128">
        <v>0</v>
      </c>
      <c r="BV40" s="171" t="s">
        <v>276</v>
      </c>
      <c r="BW40" s="250">
        <f t="shared" si="22"/>
        <v>1333.3333333333333</v>
      </c>
      <c r="BX40" s="250">
        <f t="shared" si="23"/>
        <v>1285.7142857142858</v>
      </c>
      <c r="BY40" s="250">
        <f t="shared" si="24"/>
        <v>1153.8461538461538</v>
      </c>
      <c r="BZ40" s="250" t="str">
        <f t="shared" si="25"/>
        <v/>
      </c>
      <c r="CA40" s="259" t="str">
        <f t="shared" si="26"/>
        <v/>
      </c>
      <c r="CB40" s="250">
        <f t="shared" si="27"/>
        <v>13.333333333333334</v>
      </c>
      <c r="CC40" s="250">
        <f t="shared" si="28"/>
        <v>14.285714285714286</v>
      </c>
      <c r="CD40" s="250">
        <f t="shared" si="29"/>
        <v>15.384615384615385</v>
      </c>
      <c r="CE40" s="250" t="str">
        <f t="shared" si="30"/>
        <v/>
      </c>
      <c r="CF40" s="259" t="str">
        <f t="shared" si="31"/>
        <v/>
      </c>
      <c r="CG40" s="260">
        <f t="shared" si="32"/>
        <v>0</v>
      </c>
      <c r="CH40" s="250">
        <f t="shared" si="33"/>
        <v>0</v>
      </c>
      <c r="CI40" s="250">
        <f t="shared" si="34"/>
        <v>0</v>
      </c>
      <c r="CJ40" s="250" t="str">
        <f t="shared" si="35"/>
        <v/>
      </c>
      <c r="CK40" s="259" t="str">
        <f t="shared" si="36"/>
        <v/>
      </c>
    </row>
    <row r="41" spans="1:89" s="21" customFormat="1">
      <c r="A41" s="123" t="s">
        <v>280</v>
      </c>
      <c r="B41" s="124" t="s">
        <v>281</v>
      </c>
      <c r="C41" s="125" t="s">
        <v>32</v>
      </c>
      <c r="D41" s="126" t="s">
        <v>282</v>
      </c>
      <c r="E41" s="127" t="s">
        <v>282</v>
      </c>
      <c r="F41" s="127" t="s">
        <v>282</v>
      </c>
      <c r="G41" s="127" t="s">
        <v>194</v>
      </c>
      <c r="H41" s="128" t="s">
        <v>194</v>
      </c>
      <c r="I41" s="127" t="s">
        <v>283</v>
      </c>
      <c r="J41" s="127" t="s">
        <v>283</v>
      </c>
      <c r="K41" s="127" t="s">
        <v>283</v>
      </c>
      <c r="L41" s="127">
        <v>0</v>
      </c>
      <c r="M41" s="128">
        <v>0</v>
      </c>
      <c r="N41" s="127" t="s">
        <v>284</v>
      </c>
      <c r="O41" s="127" t="s">
        <v>284</v>
      </c>
      <c r="P41" s="127" t="s">
        <v>284</v>
      </c>
      <c r="Q41" s="127">
        <v>0</v>
      </c>
      <c r="R41" s="128">
        <v>0</v>
      </c>
      <c r="S41" s="127"/>
      <c r="T41" s="127"/>
      <c r="U41" s="127"/>
      <c r="V41" s="127"/>
      <c r="W41" s="128"/>
      <c r="X41" s="127" t="s">
        <v>285</v>
      </c>
      <c r="Y41" s="127" t="s">
        <v>285</v>
      </c>
      <c r="Z41" s="127" t="s">
        <v>285</v>
      </c>
      <c r="AA41" s="127">
        <v>0</v>
      </c>
      <c r="AB41" s="128">
        <v>0</v>
      </c>
      <c r="AC41" s="208">
        <v>0.875</v>
      </c>
      <c r="AD41" s="208">
        <v>0.47499999999999998</v>
      </c>
      <c r="AE41" s="208">
        <v>0.98499999999999999</v>
      </c>
      <c r="AF41" s="208">
        <v>0</v>
      </c>
      <c r="AG41" s="209">
        <v>0</v>
      </c>
      <c r="AH41" s="129">
        <v>0.55000000000000004</v>
      </c>
      <c r="AI41" s="129">
        <v>0.52500000000000002</v>
      </c>
      <c r="AJ41" s="129">
        <v>0.52500000000000002</v>
      </c>
      <c r="AK41" s="129">
        <v>0</v>
      </c>
      <c r="AL41" s="130">
        <v>0</v>
      </c>
      <c r="AM41" s="129">
        <v>0.375</v>
      </c>
      <c r="AN41" s="129">
        <v>0.45</v>
      </c>
      <c r="AO41" s="129">
        <v>0.47499999999999998</v>
      </c>
      <c r="AP41" s="129">
        <v>0</v>
      </c>
      <c r="AQ41" s="130">
        <v>0</v>
      </c>
      <c r="AR41" s="127"/>
      <c r="AS41" s="127"/>
      <c r="AT41" s="127"/>
      <c r="AU41" s="127"/>
      <c r="AV41" s="128"/>
      <c r="AW41" s="127" t="s">
        <v>286</v>
      </c>
      <c r="AX41" s="127" t="s">
        <v>287</v>
      </c>
      <c r="AY41" s="127" t="s">
        <v>287</v>
      </c>
      <c r="AZ41" s="127">
        <v>0</v>
      </c>
      <c r="BA41" s="128">
        <v>0</v>
      </c>
      <c r="BB41" s="131">
        <v>21000</v>
      </c>
      <c r="BC41" s="134">
        <v>18900</v>
      </c>
      <c r="BD41" s="134">
        <v>15750</v>
      </c>
      <c r="BE41" s="131">
        <v>0</v>
      </c>
      <c r="BF41" s="132">
        <v>0</v>
      </c>
      <c r="BG41" s="131">
        <v>2500</v>
      </c>
      <c r="BH41" s="131">
        <v>2500</v>
      </c>
      <c r="BI41" s="131">
        <v>2500</v>
      </c>
      <c r="BJ41" s="131">
        <v>0</v>
      </c>
      <c r="BK41" s="132">
        <v>0</v>
      </c>
      <c r="BL41" s="137">
        <v>500</v>
      </c>
      <c r="BM41" s="127">
        <v>0</v>
      </c>
      <c r="BN41" s="127">
        <v>0</v>
      </c>
      <c r="BO41" s="127">
        <v>0</v>
      </c>
      <c r="BP41" s="128">
        <v>0</v>
      </c>
      <c r="BQ41" s="126">
        <v>0</v>
      </c>
      <c r="BR41" s="127">
        <v>0</v>
      </c>
      <c r="BS41" s="127">
        <v>0</v>
      </c>
      <c r="BT41" s="127">
        <v>0</v>
      </c>
      <c r="BU41" s="128">
        <v>0</v>
      </c>
      <c r="BV41" s="171" t="s">
        <v>276</v>
      </c>
      <c r="BW41" s="250">
        <f t="shared" si="22"/>
        <v>14000</v>
      </c>
      <c r="BX41" s="250">
        <f t="shared" si="23"/>
        <v>12600</v>
      </c>
      <c r="BY41" s="250">
        <f t="shared" si="24"/>
        <v>10500</v>
      </c>
      <c r="BZ41" s="250" t="str">
        <f t="shared" si="25"/>
        <v/>
      </c>
      <c r="CA41" s="259" t="str">
        <f t="shared" si="26"/>
        <v/>
      </c>
      <c r="CB41" s="250">
        <f t="shared" si="27"/>
        <v>1666.6666666666667</v>
      </c>
      <c r="CC41" s="250">
        <f t="shared" si="28"/>
        <v>1666.6666666666667</v>
      </c>
      <c r="CD41" s="250">
        <f t="shared" si="29"/>
        <v>1666.6666666666667</v>
      </c>
      <c r="CE41" s="250" t="str">
        <f t="shared" si="30"/>
        <v/>
      </c>
      <c r="CF41" s="259" t="str">
        <f t="shared" si="31"/>
        <v/>
      </c>
      <c r="CG41" s="260">
        <f t="shared" si="32"/>
        <v>333.33333333333331</v>
      </c>
      <c r="CH41" s="250">
        <f t="shared" si="33"/>
        <v>0</v>
      </c>
      <c r="CI41" s="250">
        <f t="shared" si="34"/>
        <v>0</v>
      </c>
      <c r="CJ41" s="250" t="str">
        <f t="shared" si="35"/>
        <v/>
      </c>
      <c r="CK41" s="259" t="str">
        <f t="shared" si="36"/>
        <v/>
      </c>
    </row>
    <row r="42" spans="1:89" s="21" customFormat="1">
      <c r="A42" s="123" t="s">
        <v>288</v>
      </c>
      <c r="B42" s="124" t="s">
        <v>289</v>
      </c>
      <c r="C42" s="125" t="s">
        <v>33</v>
      </c>
      <c r="D42" s="126">
        <v>1.6</v>
      </c>
      <c r="E42" s="127">
        <v>1.6</v>
      </c>
      <c r="F42" s="127">
        <v>1.6</v>
      </c>
      <c r="G42" s="127">
        <v>0</v>
      </c>
      <c r="H42" s="128">
        <v>0</v>
      </c>
      <c r="I42" s="127">
        <v>1.4</v>
      </c>
      <c r="J42" s="127">
        <v>1.4</v>
      </c>
      <c r="K42" s="127">
        <v>1.4</v>
      </c>
      <c r="L42" s="127">
        <v>0</v>
      </c>
      <c r="M42" s="128">
        <v>0</v>
      </c>
      <c r="N42" s="127" t="s">
        <v>272</v>
      </c>
      <c r="O42" s="127" t="s">
        <v>272</v>
      </c>
      <c r="P42" s="127" t="s">
        <v>272</v>
      </c>
      <c r="Q42" s="127">
        <v>0</v>
      </c>
      <c r="R42" s="128">
        <v>0</v>
      </c>
      <c r="S42" s="127"/>
      <c r="T42" s="127"/>
      <c r="U42" s="127"/>
      <c r="V42" s="127"/>
      <c r="W42" s="128"/>
      <c r="X42" s="127" t="s">
        <v>272</v>
      </c>
      <c r="Y42" s="127" t="s">
        <v>272</v>
      </c>
      <c r="Z42" s="127" t="s">
        <v>272</v>
      </c>
      <c r="AA42" s="127">
        <v>0</v>
      </c>
      <c r="AB42" s="128">
        <v>0</v>
      </c>
      <c r="AC42" s="208">
        <v>0.875</v>
      </c>
      <c r="AD42" s="208">
        <v>0.94</v>
      </c>
      <c r="AE42" s="208">
        <v>0.98499999999999999</v>
      </c>
      <c r="AF42" s="208">
        <v>0</v>
      </c>
      <c r="AG42" s="209">
        <v>0</v>
      </c>
      <c r="AH42" s="129">
        <v>0.4</v>
      </c>
      <c r="AI42" s="129">
        <v>0.44</v>
      </c>
      <c r="AJ42" s="129">
        <v>0.45</v>
      </c>
      <c r="AK42" s="129">
        <v>0</v>
      </c>
      <c r="AL42" s="130">
        <v>0</v>
      </c>
      <c r="AM42" s="129">
        <v>0.47499999999999998</v>
      </c>
      <c r="AN42" s="129">
        <v>0.505</v>
      </c>
      <c r="AO42" s="129">
        <v>0.54500000000000004</v>
      </c>
      <c r="AP42" s="129">
        <v>0</v>
      </c>
      <c r="AQ42" s="130">
        <v>0</v>
      </c>
      <c r="AR42" s="127"/>
      <c r="AS42" s="127"/>
      <c r="AT42" s="127"/>
      <c r="AU42" s="127"/>
      <c r="AV42" s="128"/>
      <c r="AW42" s="127">
        <v>7</v>
      </c>
      <c r="AX42" s="127" t="s">
        <v>264</v>
      </c>
      <c r="AY42" s="127" t="s">
        <v>264</v>
      </c>
      <c r="AZ42" s="127">
        <v>0</v>
      </c>
      <c r="BA42" s="128">
        <v>0</v>
      </c>
      <c r="BB42" s="131">
        <v>10500</v>
      </c>
      <c r="BC42" s="134">
        <v>9450</v>
      </c>
      <c r="BD42" s="134">
        <v>7875</v>
      </c>
      <c r="BE42" s="131">
        <v>0</v>
      </c>
      <c r="BF42" s="132">
        <v>0</v>
      </c>
      <c r="BG42" s="131">
        <v>2500</v>
      </c>
      <c r="BH42" s="131">
        <v>2500</v>
      </c>
      <c r="BI42" s="131">
        <v>2500</v>
      </c>
      <c r="BJ42" s="131">
        <v>0</v>
      </c>
      <c r="BK42" s="132">
        <v>0</v>
      </c>
      <c r="BL42" s="137">
        <v>500</v>
      </c>
      <c r="BM42" s="127">
        <v>0</v>
      </c>
      <c r="BN42" s="127">
        <v>0</v>
      </c>
      <c r="BO42" s="127">
        <v>0</v>
      </c>
      <c r="BP42" s="128">
        <v>0</v>
      </c>
      <c r="BQ42" s="126">
        <v>0</v>
      </c>
      <c r="BR42" s="127">
        <v>0</v>
      </c>
      <c r="BS42" s="127">
        <v>0</v>
      </c>
      <c r="BT42" s="127">
        <v>0</v>
      </c>
      <c r="BU42" s="128">
        <v>0</v>
      </c>
      <c r="BV42" s="171" t="s">
        <v>276</v>
      </c>
      <c r="BW42" s="250">
        <f t="shared" si="22"/>
        <v>6562.5</v>
      </c>
      <c r="BX42" s="250">
        <f t="shared" si="23"/>
        <v>5906.25</v>
      </c>
      <c r="BY42" s="250">
        <f t="shared" si="24"/>
        <v>4921.875</v>
      </c>
      <c r="BZ42" s="250" t="str">
        <f t="shared" si="25"/>
        <v/>
      </c>
      <c r="CA42" s="259" t="str">
        <f t="shared" si="26"/>
        <v/>
      </c>
      <c r="CB42" s="250">
        <f t="shared" si="27"/>
        <v>1562.5</v>
      </c>
      <c r="CC42" s="250">
        <f t="shared" si="28"/>
        <v>1562.5</v>
      </c>
      <c r="CD42" s="250">
        <f t="shared" si="29"/>
        <v>1562.5</v>
      </c>
      <c r="CE42" s="250" t="str">
        <f t="shared" si="30"/>
        <v/>
      </c>
      <c r="CF42" s="259" t="str">
        <f t="shared" si="31"/>
        <v/>
      </c>
      <c r="CG42" s="260">
        <f t="shared" si="32"/>
        <v>312.5</v>
      </c>
      <c r="CH42" s="250">
        <f t="shared" si="33"/>
        <v>0</v>
      </c>
      <c r="CI42" s="250">
        <f t="shared" si="34"/>
        <v>0</v>
      </c>
      <c r="CJ42" s="250" t="str">
        <f t="shared" si="35"/>
        <v/>
      </c>
      <c r="CK42" s="259" t="str">
        <f t="shared" si="36"/>
        <v/>
      </c>
    </row>
    <row r="43" spans="1:89" s="21" customFormat="1">
      <c r="A43" s="117" t="s">
        <v>4</v>
      </c>
      <c r="B43" s="118"/>
      <c r="C43" s="119"/>
      <c r="D43" s="120"/>
      <c r="E43" s="121"/>
      <c r="F43" s="121"/>
      <c r="G43" s="121"/>
      <c r="H43" s="122"/>
      <c r="I43" s="121"/>
      <c r="J43" s="121"/>
      <c r="K43" s="121"/>
      <c r="L43" s="121"/>
      <c r="M43" s="122"/>
      <c r="N43" s="121"/>
      <c r="O43" s="121"/>
      <c r="P43" s="121"/>
      <c r="Q43" s="121"/>
      <c r="R43" s="122"/>
      <c r="S43" s="121"/>
      <c r="T43" s="121"/>
      <c r="U43" s="121"/>
      <c r="V43" s="121"/>
      <c r="W43" s="122"/>
      <c r="X43" s="121"/>
      <c r="Y43" s="121"/>
      <c r="Z43" s="121"/>
      <c r="AA43" s="121"/>
      <c r="AB43" s="122"/>
      <c r="AC43" s="210">
        <v>0</v>
      </c>
      <c r="AD43" s="210">
        <v>0</v>
      </c>
      <c r="AE43" s="210">
        <v>0</v>
      </c>
      <c r="AF43" s="210">
        <v>0</v>
      </c>
      <c r="AG43" s="211">
        <v>0</v>
      </c>
      <c r="AH43" s="139">
        <v>0</v>
      </c>
      <c r="AI43" s="139">
        <v>0</v>
      </c>
      <c r="AJ43" s="139">
        <v>0</v>
      </c>
      <c r="AK43" s="139">
        <v>0</v>
      </c>
      <c r="AL43" s="140">
        <v>0</v>
      </c>
      <c r="AM43" s="139">
        <v>0</v>
      </c>
      <c r="AN43" s="139">
        <v>0</v>
      </c>
      <c r="AO43" s="139">
        <v>0</v>
      </c>
      <c r="AP43" s="139">
        <v>0</v>
      </c>
      <c r="AQ43" s="140">
        <v>0</v>
      </c>
      <c r="AR43" s="121"/>
      <c r="AS43" s="121"/>
      <c r="AT43" s="121"/>
      <c r="AU43" s="121"/>
      <c r="AV43" s="122"/>
      <c r="AW43" s="121"/>
      <c r="AX43" s="121"/>
      <c r="AY43" s="121"/>
      <c r="AZ43" s="121"/>
      <c r="BA43" s="122"/>
      <c r="BB43" s="121"/>
      <c r="BC43" s="121"/>
      <c r="BD43" s="121"/>
      <c r="BE43" s="121"/>
      <c r="BF43" s="122"/>
      <c r="BG43" s="121"/>
      <c r="BH43" s="121"/>
      <c r="BI43" s="121"/>
      <c r="BJ43" s="121"/>
      <c r="BK43" s="122"/>
      <c r="BL43" s="121"/>
      <c r="BM43" s="121"/>
      <c r="BN43" s="121"/>
      <c r="BO43" s="121"/>
      <c r="BP43" s="122"/>
      <c r="BQ43" s="120"/>
      <c r="BR43" s="121"/>
      <c r="BS43" s="121"/>
      <c r="BT43" s="121"/>
      <c r="BU43" s="122"/>
      <c r="BV43" s="170"/>
      <c r="BW43" s="261" t="str">
        <f t="shared" si="22"/>
        <v/>
      </c>
      <c r="BX43" s="261" t="str">
        <f t="shared" si="23"/>
        <v/>
      </c>
      <c r="BY43" s="261" t="str">
        <f t="shared" si="24"/>
        <v/>
      </c>
      <c r="BZ43" s="261" t="str">
        <f t="shared" si="25"/>
        <v/>
      </c>
      <c r="CA43" s="262" t="str">
        <f t="shared" si="26"/>
        <v/>
      </c>
      <c r="CB43" s="261" t="str">
        <f t="shared" si="27"/>
        <v/>
      </c>
      <c r="CC43" s="261" t="str">
        <f t="shared" si="28"/>
        <v/>
      </c>
      <c r="CD43" s="261" t="str">
        <f t="shared" si="29"/>
        <v/>
      </c>
      <c r="CE43" s="261" t="str">
        <f t="shared" si="30"/>
        <v/>
      </c>
      <c r="CF43" s="262" t="str">
        <f t="shared" si="31"/>
        <v/>
      </c>
      <c r="CG43" s="263" t="str">
        <f t="shared" si="32"/>
        <v/>
      </c>
      <c r="CH43" s="261" t="str">
        <f t="shared" si="33"/>
        <v/>
      </c>
      <c r="CI43" s="261" t="str">
        <f t="shared" si="34"/>
        <v/>
      </c>
      <c r="CJ43" s="261" t="str">
        <f t="shared" si="35"/>
        <v/>
      </c>
      <c r="CK43" s="262" t="str">
        <f t="shared" si="36"/>
        <v/>
      </c>
    </row>
    <row r="44" spans="1:89" s="21" customFormat="1">
      <c r="A44" s="123"/>
      <c r="B44" s="124"/>
      <c r="C44" s="125" t="s">
        <v>54</v>
      </c>
      <c r="D44" s="126"/>
      <c r="E44" s="127"/>
      <c r="F44" s="127"/>
      <c r="G44" s="127"/>
      <c r="H44" s="128"/>
      <c r="I44" s="127"/>
      <c r="J44" s="127"/>
      <c r="K44" s="127"/>
      <c r="L44" s="127"/>
      <c r="M44" s="128"/>
      <c r="N44" s="127"/>
      <c r="O44" s="127"/>
      <c r="P44" s="127"/>
      <c r="Q44" s="127"/>
      <c r="R44" s="128"/>
      <c r="S44" s="127"/>
      <c r="T44" s="127"/>
      <c r="U44" s="127"/>
      <c r="V44" s="127"/>
      <c r="W44" s="128"/>
      <c r="X44" s="127"/>
      <c r="Y44" s="127"/>
      <c r="Z44" s="127"/>
      <c r="AA44" s="127"/>
      <c r="AB44" s="128"/>
      <c r="AC44" s="208">
        <v>0</v>
      </c>
      <c r="AD44" s="208">
        <v>0</v>
      </c>
      <c r="AE44" s="208">
        <v>0</v>
      </c>
      <c r="AF44" s="208">
        <v>0</v>
      </c>
      <c r="AG44" s="209">
        <v>0</v>
      </c>
      <c r="AH44" s="129">
        <v>0</v>
      </c>
      <c r="AI44" s="129">
        <v>0</v>
      </c>
      <c r="AJ44" s="129">
        <v>0</v>
      </c>
      <c r="AK44" s="129">
        <v>0</v>
      </c>
      <c r="AL44" s="130">
        <v>0</v>
      </c>
      <c r="AM44" s="129">
        <v>0</v>
      </c>
      <c r="AN44" s="129">
        <v>0</v>
      </c>
      <c r="AO44" s="129">
        <v>0</v>
      </c>
      <c r="AP44" s="129">
        <v>0</v>
      </c>
      <c r="AQ44" s="130">
        <v>0</v>
      </c>
      <c r="AR44" s="127"/>
      <c r="AS44" s="127"/>
      <c r="AT44" s="127"/>
      <c r="AU44" s="127"/>
      <c r="AV44" s="128"/>
      <c r="AW44" s="127"/>
      <c r="AX44" s="127"/>
      <c r="AY44" s="127"/>
      <c r="AZ44" s="127"/>
      <c r="BA44" s="128"/>
      <c r="BB44" s="131">
        <v>0</v>
      </c>
      <c r="BC44" s="131">
        <v>0</v>
      </c>
      <c r="BD44" s="131">
        <v>0</v>
      </c>
      <c r="BE44" s="131">
        <v>0</v>
      </c>
      <c r="BF44" s="132">
        <v>0</v>
      </c>
      <c r="BG44" s="127"/>
      <c r="BH44" s="127"/>
      <c r="BI44" s="127"/>
      <c r="BJ44" s="127"/>
      <c r="BK44" s="128"/>
      <c r="BL44" s="127"/>
      <c r="BM44" s="127"/>
      <c r="BN44" s="127"/>
      <c r="BO44" s="127"/>
      <c r="BP44" s="128"/>
      <c r="BQ44" s="126"/>
      <c r="BR44" s="127"/>
      <c r="BS44" s="127"/>
      <c r="BT44" s="127"/>
      <c r="BU44" s="128"/>
      <c r="BV44" s="171"/>
      <c r="BW44" s="250" t="str">
        <f t="shared" si="22"/>
        <v/>
      </c>
      <c r="BX44" s="250" t="str">
        <f t="shared" si="23"/>
        <v/>
      </c>
      <c r="BY44" s="250" t="str">
        <f t="shared" si="24"/>
        <v/>
      </c>
      <c r="BZ44" s="250" t="str">
        <f t="shared" si="25"/>
        <v/>
      </c>
      <c r="CA44" s="259" t="str">
        <f t="shared" si="26"/>
        <v/>
      </c>
      <c r="CB44" s="250" t="str">
        <f t="shared" si="27"/>
        <v/>
      </c>
      <c r="CC44" s="250" t="str">
        <f t="shared" si="28"/>
        <v/>
      </c>
      <c r="CD44" s="250" t="str">
        <f t="shared" si="29"/>
        <v/>
      </c>
      <c r="CE44" s="250" t="str">
        <f t="shared" si="30"/>
        <v/>
      </c>
      <c r="CF44" s="259" t="str">
        <f t="shared" si="31"/>
        <v/>
      </c>
      <c r="CG44" s="260" t="str">
        <f t="shared" si="32"/>
        <v/>
      </c>
      <c r="CH44" s="250" t="str">
        <f t="shared" si="33"/>
        <v/>
      </c>
      <c r="CI44" s="250" t="str">
        <f t="shared" si="34"/>
        <v/>
      </c>
      <c r="CJ44" s="250" t="str">
        <f t="shared" si="35"/>
        <v/>
      </c>
      <c r="CK44" s="259" t="str">
        <f t="shared" si="36"/>
        <v/>
      </c>
    </row>
    <row r="45" spans="1:89" s="21" customFormat="1">
      <c r="A45" s="123" t="s">
        <v>290</v>
      </c>
      <c r="B45" s="124" t="s">
        <v>291</v>
      </c>
      <c r="C45" s="125" t="s">
        <v>292</v>
      </c>
      <c r="D45" s="126">
        <v>4.2</v>
      </c>
      <c r="E45" s="127">
        <v>4.2</v>
      </c>
      <c r="F45" s="127">
        <v>4.2</v>
      </c>
      <c r="G45" s="127">
        <v>4.2</v>
      </c>
      <c r="H45" s="128">
        <v>4.2</v>
      </c>
      <c r="I45" s="127"/>
      <c r="J45" s="127"/>
      <c r="K45" s="127"/>
      <c r="L45" s="127"/>
      <c r="M45" s="128"/>
      <c r="N45" s="127">
        <v>10</v>
      </c>
      <c r="O45" s="127">
        <v>10</v>
      </c>
      <c r="P45" s="127">
        <v>12</v>
      </c>
      <c r="Q45" s="127">
        <v>12</v>
      </c>
      <c r="R45" s="128">
        <v>12</v>
      </c>
      <c r="S45" s="127"/>
      <c r="T45" s="127"/>
      <c r="U45" s="127"/>
      <c r="V45" s="127"/>
      <c r="W45" s="128"/>
      <c r="X45" s="127">
        <v>65</v>
      </c>
      <c r="Y45" s="127">
        <v>65</v>
      </c>
      <c r="Z45" s="127">
        <v>70</v>
      </c>
      <c r="AA45" s="127">
        <v>70</v>
      </c>
      <c r="AB45" s="128">
        <v>70</v>
      </c>
      <c r="AC45" s="208">
        <v>0</v>
      </c>
      <c r="AD45" s="208">
        <v>0</v>
      </c>
      <c r="AE45" s="208">
        <v>0</v>
      </c>
      <c r="AF45" s="208">
        <v>0</v>
      </c>
      <c r="AG45" s="209">
        <v>0</v>
      </c>
      <c r="AH45" s="129">
        <v>0</v>
      </c>
      <c r="AI45" s="129">
        <v>0</v>
      </c>
      <c r="AJ45" s="129">
        <v>0</v>
      </c>
      <c r="AK45" s="129">
        <v>0</v>
      </c>
      <c r="AL45" s="130">
        <v>0</v>
      </c>
      <c r="AM45" s="129">
        <v>0</v>
      </c>
      <c r="AN45" s="129">
        <v>0</v>
      </c>
      <c r="AO45" s="129">
        <v>0</v>
      </c>
      <c r="AP45" s="129">
        <v>0</v>
      </c>
      <c r="AQ45" s="130">
        <v>0</v>
      </c>
      <c r="AR45" s="127"/>
      <c r="AS45" s="127"/>
      <c r="AT45" s="127"/>
      <c r="AU45" s="127"/>
      <c r="AV45" s="128"/>
      <c r="AW45" s="127">
        <v>20</v>
      </c>
      <c r="AX45" s="127">
        <v>25</v>
      </c>
      <c r="AY45" s="127">
        <v>30</v>
      </c>
      <c r="AZ45" s="127">
        <v>30</v>
      </c>
      <c r="BA45" s="128">
        <v>30</v>
      </c>
      <c r="BB45" s="131">
        <v>5400</v>
      </c>
      <c r="BC45" s="131">
        <v>5100</v>
      </c>
      <c r="BD45" s="131">
        <v>4600</v>
      </c>
      <c r="BE45" s="131">
        <v>3700</v>
      </c>
      <c r="BF45" s="132">
        <v>3700</v>
      </c>
      <c r="BG45" s="127">
        <v>0</v>
      </c>
      <c r="BH45" s="127">
        <v>0</v>
      </c>
      <c r="BI45" s="127">
        <v>0</v>
      </c>
      <c r="BJ45" s="127">
        <v>0</v>
      </c>
      <c r="BK45" s="128">
        <v>0</v>
      </c>
      <c r="BL45" s="127">
        <v>62</v>
      </c>
      <c r="BM45" s="127">
        <v>62</v>
      </c>
      <c r="BN45" s="127">
        <v>62</v>
      </c>
      <c r="BO45" s="127">
        <v>62</v>
      </c>
      <c r="BP45" s="128">
        <v>62</v>
      </c>
      <c r="BQ45" s="126"/>
      <c r="BR45" s="127"/>
      <c r="BS45" s="127"/>
      <c r="BT45" s="127"/>
      <c r="BU45" s="128"/>
      <c r="BV45" s="171"/>
      <c r="BW45" s="250">
        <f t="shared" si="22"/>
        <v>1285.7142857142856</v>
      </c>
      <c r="BX45" s="250">
        <f t="shared" si="23"/>
        <v>1214.2857142857142</v>
      </c>
      <c r="BY45" s="250">
        <f t="shared" si="24"/>
        <v>1095.2380952380952</v>
      </c>
      <c r="BZ45" s="250">
        <f t="shared" si="25"/>
        <v>880.95238095238096</v>
      </c>
      <c r="CA45" s="259">
        <f t="shared" si="26"/>
        <v>880.95238095238096</v>
      </c>
      <c r="CB45" s="250">
        <f t="shared" si="27"/>
        <v>0</v>
      </c>
      <c r="CC45" s="250">
        <f t="shared" si="28"/>
        <v>0</v>
      </c>
      <c r="CD45" s="250">
        <f t="shared" si="29"/>
        <v>0</v>
      </c>
      <c r="CE45" s="250">
        <f t="shared" si="30"/>
        <v>0</v>
      </c>
      <c r="CF45" s="259">
        <f t="shared" si="31"/>
        <v>0</v>
      </c>
      <c r="CG45" s="260">
        <f t="shared" si="32"/>
        <v>14.761904761904761</v>
      </c>
      <c r="CH45" s="250">
        <f t="shared" si="33"/>
        <v>14.761904761904761</v>
      </c>
      <c r="CI45" s="250">
        <f t="shared" si="34"/>
        <v>14.761904761904761</v>
      </c>
      <c r="CJ45" s="250">
        <f t="shared" si="35"/>
        <v>14.761904761904761</v>
      </c>
      <c r="CK45" s="259">
        <f t="shared" si="36"/>
        <v>14.761904761904761</v>
      </c>
    </row>
    <row r="46" spans="1:89" s="21" customFormat="1">
      <c r="A46" s="123" t="s">
        <v>293</v>
      </c>
      <c r="B46" s="124" t="s">
        <v>294</v>
      </c>
      <c r="C46" s="125" t="s">
        <v>295</v>
      </c>
      <c r="D46" s="126">
        <v>140</v>
      </c>
      <c r="E46" s="127">
        <v>140</v>
      </c>
      <c r="F46" s="127">
        <v>140</v>
      </c>
      <c r="G46" s="127">
        <v>140</v>
      </c>
      <c r="H46" s="128">
        <v>140</v>
      </c>
      <c r="I46" s="127"/>
      <c r="J46" s="127"/>
      <c r="K46" s="127"/>
      <c r="L46" s="127"/>
      <c r="M46" s="128"/>
      <c r="N46" s="127">
        <v>10</v>
      </c>
      <c r="O46" s="127">
        <v>10</v>
      </c>
      <c r="P46" s="127">
        <v>12</v>
      </c>
      <c r="Q46" s="127">
        <v>12</v>
      </c>
      <c r="R46" s="128">
        <v>12</v>
      </c>
      <c r="S46" s="127"/>
      <c r="T46" s="127"/>
      <c r="U46" s="127"/>
      <c r="V46" s="127"/>
      <c r="W46" s="128"/>
      <c r="X46" s="127">
        <v>65</v>
      </c>
      <c r="Y46" s="127">
        <v>65</v>
      </c>
      <c r="Z46" s="127">
        <v>70</v>
      </c>
      <c r="AA46" s="127">
        <v>70</v>
      </c>
      <c r="AB46" s="128">
        <v>70</v>
      </c>
      <c r="AC46" s="208">
        <v>0</v>
      </c>
      <c r="AD46" s="208">
        <v>0</v>
      </c>
      <c r="AE46" s="208">
        <v>0</v>
      </c>
      <c r="AF46" s="208">
        <v>0</v>
      </c>
      <c r="AG46" s="209">
        <v>0</v>
      </c>
      <c r="AH46" s="129">
        <v>0</v>
      </c>
      <c r="AI46" s="129">
        <v>0</v>
      </c>
      <c r="AJ46" s="129">
        <v>0</v>
      </c>
      <c r="AK46" s="129">
        <v>0</v>
      </c>
      <c r="AL46" s="130">
        <v>0</v>
      </c>
      <c r="AM46" s="129">
        <v>0</v>
      </c>
      <c r="AN46" s="129">
        <v>0</v>
      </c>
      <c r="AO46" s="129">
        <v>0</v>
      </c>
      <c r="AP46" s="129">
        <v>0</v>
      </c>
      <c r="AQ46" s="130">
        <v>0</v>
      </c>
      <c r="AR46" s="127"/>
      <c r="AS46" s="127"/>
      <c r="AT46" s="127"/>
      <c r="AU46" s="127"/>
      <c r="AV46" s="128"/>
      <c r="AW46" s="127">
        <v>20</v>
      </c>
      <c r="AX46" s="127">
        <v>25</v>
      </c>
      <c r="AY46" s="127">
        <v>30</v>
      </c>
      <c r="AZ46" s="127">
        <v>30</v>
      </c>
      <c r="BA46" s="128">
        <v>30</v>
      </c>
      <c r="BB46" s="131">
        <v>90000</v>
      </c>
      <c r="BC46" s="131">
        <v>90000</v>
      </c>
      <c r="BD46" s="131">
        <v>90000</v>
      </c>
      <c r="BE46" s="131">
        <v>90000</v>
      </c>
      <c r="BF46" s="132">
        <v>90000</v>
      </c>
      <c r="BG46" s="127">
        <v>0</v>
      </c>
      <c r="BH46" s="127">
        <v>0</v>
      </c>
      <c r="BI46" s="127">
        <v>0</v>
      </c>
      <c r="BJ46" s="127">
        <v>0</v>
      </c>
      <c r="BK46" s="128">
        <v>0</v>
      </c>
      <c r="BL46" s="127">
        <v>600</v>
      </c>
      <c r="BM46" s="127">
        <v>600</v>
      </c>
      <c r="BN46" s="127">
        <v>600</v>
      </c>
      <c r="BO46" s="127">
        <v>600</v>
      </c>
      <c r="BP46" s="128">
        <v>600</v>
      </c>
      <c r="BQ46" s="126"/>
      <c r="BR46" s="127"/>
      <c r="BS46" s="127"/>
      <c r="BT46" s="127"/>
      <c r="BU46" s="128"/>
      <c r="BV46" s="171"/>
      <c r="BW46" s="250">
        <f t="shared" si="22"/>
        <v>642.85714285714289</v>
      </c>
      <c r="BX46" s="250">
        <f t="shared" si="23"/>
        <v>642.85714285714289</v>
      </c>
      <c r="BY46" s="250">
        <f t="shared" si="24"/>
        <v>642.85714285714289</v>
      </c>
      <c r="BZ46" s="250">
        <f t="shared" si="25"/>
        <v>642.85714285714289</v>
      </c>
      <c r="CA46" s="259">
        <f t="shared" si="26"/>
        <v>642.85714285714289</v>
      </c>
      <c r="CB46" s="250">
        <f t="shared" si="27"/>
        <v>0</v>
      </c>
      <c r="CC46" s="250">
        <f t="shared" si="28"/>
        <v>0</v>
      </c>
      <c r="CD46" s="250">
        <f t="shared" si="29"/>
        <v>0</v>
      </c>
      <c r="CE46" s="250">
        <f t="shared" si="30"/>
        <v>0</v>
      </c>
      <c r="CF46" s="259">
        <f t="shared" si="31"/>
        <v>0</v>
      </c>
      <c r="CG46" s="260">
        <f t="shared" si="32"/>
        <v>4.2857142857142856</v>
      </c>
      <c r="CH46" s="250">
        <f t="shared" si="33"/>
        <v>4.2857142857142856</v>
      </c>
      <c r="CI46" s="250">
        <f t="shared" si="34"/>
        <v>4.2857142857142856</v>
      </c>
      <c r="CJ46" s="250">
        <f t="shared" si="35"/>
        <v>4.2857142857142856</v>
      </c>
      <c r="CK46" s="259">
        <f t="shared" si="36"/>
        <v>4.2857142857142856</v>
      </c>
    </row>
    <row r="47" spans="1:89" s="21" customFormat="1">
      <c r="A47" s="123"/>
      <c r="B47" s="124"/>
      <c r="C47" s="125" t="s">
        <v>296</v>
      </c>
      <c r="D47" s="126"/>
      <c r="E47" s="127"/>
      <c r="F47" s="127"/>
      <c r="G47" s="127"/>
      <c r="H47" s="128"/>
      <c r="I47" s="127"/>
      <c r="J47" s="127"/>
      <c r="K47" s="127"/>
      <c r="L47" s="127"/>
      <c r="M47" s="128"/>
      <c r="N47" s="127"/>
      <c r="O47" s="127"/>
      <c r="P47" s="127"/>
      <c r="Q47" s="127"/>
      <c r="R47" s="128"/>
      <c r="S47" s="127"/>
      <c r="T47" s="127"/>
      <c r="U47" s="127"/>
      <c r="V47" s="127"/>
      <c r="W47" s="128"/>
      <c r="X47" s="127"/>
      <c r="Y47" s="127"/>
      <c r="Z47" s="127"/>
      <c r="AA47" s="127"/>
      <c r="AB47" s="128"/>
      <c r="AC47" s="208">
        <v>0</v>
      </c>
      <c r="AD47" s="208">
        <v>0</v>
      </c>
      <c r="AE47" s="208">
        <v>0</v>
      </c>
      <c r="AF47" s="208">
        <v>0</v>
      </c>
      <c r="AG47" s="209">
        <v>0</v>
      </c>
      <c r="AH47" s="129">
        <v>0</v>
      </c>
      <c r="AI47" s="129">
        <v>0</v>
      </c>
      <c r="AJ47" s="129">
        <v>0</v>
      </c>
      <c r="AK47" s="129">
        <v>0</v>
      </c>
      <c r="AL47" s="130">
        <v>0</v>
      </c>
      <c r="AM47" s="129">
        <v>0</v>
      </c>
      <c r="AN47" s="129">
        <v>0</v>
      </c>
      <c r="AO47" s="129">
        <v>0</v>
      </c>
      <c r="AP47" s="129">
        <v>0</v>
      </c>
      <c r="AQ47" s="130">
        <v>0</v>
      </c>
      <c r="AR47" s="127"/>
      <c r="AS47" s="127"/>
      <c r="AT47" s="127"/>
      <c r="AU47" s="127"/>
      <c r="AV47" s="128"/>
      <c r="AW47" s="127"/>
      <c r="AX47" s="127"/>
      <c r="AY47" s="127"/>
      <c r="AZ47" s="127"/>
      <c r="BA47" s="128"/>
      <c r="BB47" s="131">
        <v>0</v>
      </c>
      <c r="BC47" s="131">
        <v>0</v>
      </c>
      <c r="BD47" s="131">
        <v>0</v>
      </c>
      <c r="BE47" s="131">
        <v>0</v>
      </c>
      <c r="BF47" s="132">
        <v>0</v>
      </c>
      <c r="BG47" s="127"/>
      <c r="BH47" s="127"/>
      <c r="BI47" s="127"/>
      <c r="BJ47" s="127"/>
      <c r="BK47" s="128"/>
      <c r="BL47" s="127"/>
      <c r="BM47" s="127"/>
      <c r="BN47" s="127"/>
      <c r="BO47" s="127"/>
      <c r="BP47" s="128"/>
      <c r="BQ47" s="126"/>
      <c r="BR47" s="127"/>
      <c r="BS47" s="127"/>
      <c r="BT47" s="127"/>
      <c r="BU47" s="128"/>
      <c r="BV47" s="171"/>
      <c r="BW47" s="250" t="str">
        <f t="shared" si="22"/>
        <v/>
      </c>
      <c r="BX47" s="250" t="str">
        <f t="shared" si="23"/>
        <v/>
      </c>
      <c r="BY47" s="250" t="str">
        <f t="shared" si="24"/>
        <v/>
      </c>
      <c r="BZ47" s="250" t="str">
        <f t="shared" si="25"/>
        <v/>
      </c>
      <c r="CA47" s="259" t="str">
        <f t="shared" si="26"/>
        <v/>
      </c>
      <c r="CB47" s="250" t="str">
        <f t="shared" si="27"/>
        <v/>
      </c>
      <c r="CC47" s="250" t="str">
        <f t="shared" si="28"/>
        <v/>
      </c>
      <c r="CD47" s="250" t="str">
        <f t="shared" si="29"/>
        <v/>
      </c>
      <c r="CE47" s="250" t="str">
        <f t="shared" si="30"/>
        <v/>
      </c>
      <c r="CF47" s="259" t="str">
        <f t="shared" si="31"/>
        <v/>
      </c>
      <c r="CG47" s="260" t="str">
        <f t="shared" si="32"/>
        <v/>
      </c>
      <c r="CH47" s="250" t="str">
        <f t="shared" si="33"/>
        <v/>
      </c>
      <c r="CI47" s="250" t="str">
        <f t="shared" si="34"/>
        <v/>
      </c>
      <c r="CJ47" s="250" t="str">
        <f t="shared" si="35"/>
        <v/>
      </c>
      <c r="CK47" s="259" t="str">
        <f t="shared" si="36"/>
        <v/>
      </c>
    </row>
    <row r="48" spans="1:89" s="21" customFormat="1">
      <c r="A48" s="123" t="s">
        <v>297</v>
      </c>
      <c r="B48" s="124" t="s">
        <v>298</v>
      </c>
      <c r="C48" s="125" t="s">
        <v>299</v>
      </c>
      <c r="D48" s="126">
        <v>5</v>
      </c>
      <c r="E48" s="127">
        <v>5</v>
      </c>
      <c r="F48" s="127">
        <v>5</v>
      </c>
      <c r="G48" s="127">
        <v>5</v>
      </c>
      <c r="H48" s="128">
        <v>5</v>
      </c>
      <c r="I48" s="127"/>
      <c r="J48" s="127"/>
      <c r="K48" s="127"/>
      <c r="L48" s="127"/>
      <c r="M48" s="128"/>
      <c r="N48" s="127">
        <v>100</v>
      </c>
      <c r="O48" s="127">
        <v>100</v>
      </c>
      <c r="P48" s="127">
        <v>100</v>
      </c>
      <c r="Q48" s="127">
        <v>100</v>
      </c>
      <c r="R48" s="128">
        <v>100</v>
      </c>
      <c r="S48" s="127"/>
      <c r="T48" s="127"/>
      <c r="U48" s="127"/>
      <c r="V48" s="127"/>
      <c r="W48" s="128"/>
      <c r="X48" s="127">
        <v>100</v>
      </c>
      <c r="Y48" s="127">
        <v>100</v>
      </c>
      <c r="Z48" s="127">
        <v>100</v>
      </c>
      <c r="AA48" s="127">
        <v>100</v>
      </c>
      <c r="AB48" s="128">
        <v>100</v>
      </c>
      <c r="AC48" s="208">
        <v>1</v>
      </c>
      <c r="AD48" s="208">
        <v>1</v>
      </c>
      <c r="AE48" s="208">
        <v>1</v>
      </c>
      <c r="AF48" s="208">
        <v>1</v>
      </c>
      <c r="AG48" s="209">
        <v>1</v>
      </c>
      <c r="AH48" s="129">
        <v>0</v>
      </c>
      <c r="AI48" s="129">
        <v>0</v>
      </c>
      <c r="AJ48" s="129">
        <v>0</v>
      </c>
      <c r="AK48" s="129">
        <v>0</v>
      </c>
      <c r="AL48" s="130">
        <v>0</v>
      </c>
      <c r="AM48" s="129">
        <v>0</v>
      </c>
      <c r="AN48" s="129">
        <v>0</v>
      </c>
      <c r="AO48" s="129">
        <v>0</v>
      </c>
      <c r="AP48" s="129">
        <v>0</v>
      </c>
      <c r="AQ48" s="130">
        <v>0</v>
      </c>
      <c r="AR48" s="127"/>
      <c r="AS48" s="127"/>
      <c r="AT48" s="127"/>
      <c r="AU48" s="127"/>
      <c r="AV48" s="128"/>
      <c r="AW48" s="127">
        <v>30</v>
      </c>
      <c r="AX48" s="127">
        <v>30</v>
      </c>
      <c r="AY48" s="127">
        <v>30</v>
      </c>
      <c r="AZ48" s="127">
        <v>30</v>
      </c>
      <c r="BA48" s="128">
        <v>30</v>
      </c>
      <c r="BB48" s="131">
        <v>4000</v>
      </c>
      <c r="BC48" s="131">
        <v>4000</v>
      </c>
      <c r="BD48" s="131">
        <v>4000</v>
      </c>
      <c r="BE48" s="131">
        <v>4000</v>
      </c>
      <c r="BF48" s="132">
        <v>4000</v>
      </c>
      <c r="BG48" s="127">
        <v>0</v>
      </c>
      <c r="BH48" s="127">
        <v>0</v>
      </c>
      <c r="BI48" s="127">
        <v>0</v>
      </c>
      <c r="BJ48" s="127">
        <v>0</v>
      </c>
      <c r="BK48" s="128">
        <v>0</v>
      </c>
      <c r="BL48" s="127">
        <v>50</v>
      </c>
      <c r="BM48" s="127">
        <v>50</v>
      </c>
      <c r="BN48" s="127">
        <v>50</v>
      </c>
      <c r="BO48" s="127">
        <v>50</v>
      </c>
      <c r="BP48" s="128">
        <v>50</v>
      </c>
      <c r="BQ48" s="126">
        <v>0</v>
      </c>
      <c r="BR48" s="127">
        <v>0</v>
      </c>
      <c r="BS48" s="127">
        <v>0</v>
      </c>
      <c r="BT48" s="127">
        <v>0</v>
      </c>
      <c r="BU48" s="128">
        <v>0</v>
      </c>
      <c r="BV48" s="171" t="s">
        <v>300</v>
      </c>
      <c r="BW48" s="250">
        <f t="shared" si="22"/>
        <v>800</v>
      </c>
      <c r="BX48" s="250">
        <f t="shared" si="23"/>
        <v>800</v>
      </c>
      <c r="BY48" s="250">
        <f t="shared" si="24"/>
        <v>800</v>
      </c>
      <c r="BZ48" s="250">
        <f t="shared" si="25"/>
        <v>800</v>
      </c>
      <c r="CA48" s="259">
        <f t="shared" si="26"/>
        <v>800</v>
      </c>
      <c r="CB48" s="250">
        <f t="shared" si="27"/>
        <v>0</v>
      </c>
      <c r="CC48" s="250">
        <f t="shared" si="28"/>
        <v>0</v>
      </c>
      <c r="CD48" s="250">
        <f t="shared" si="29"/>
        <v>0</v>
      </c>
      <c r="CE48" s="250">
        <f t="shared" si="30"/>
        <v>0</v>
      </c>
      <c r="CF48" s="259">
        <f t="shared" si="31"/>
        <v>0</v>
      </c>
      <c r="CG48" s="260">
        <f t="shared" si="32"/>
        <v>10</v>
      </c>
      <c r="CH48" s="250">
        <f t="shared" si="33"/>
        <v>10</v>
      </c>
      <c r="CI48" s="250">
        <f t="shared" si="34"/>
        <v>10</v>
      </c>
      <c r="CJ48" s="250">
        <f t="shared" si="35"/>
        <v>10</v>
      </c>
      <c r="CK48" s="259">
        <f t="shared" si="36"/>
        <v>10</v>
      </c>
    </row>
    <row r="49" spans="1:89" s="21" customFormat="1">
      <c r="A49" s="123" t="s">
        <v>301</v>
      </c>
      <c r="B49" s="124" t="s">
        <v>302</v>
      </c>
      <c r="C49" s="125" t="s">
        <v>303</v>
      </c>
      <c r="D49" s="126">
        <v>400</v>
      </c>
      <c r="E49" s="127">
        <v>400</v>
      </c>
      <c r="F49" s="127">
        <v>400</v>
      </c>
      <c r="G49" s="127">
        <v>400</v>
      </c>
      <c r="H49" s="128">
        <v>400</v>
      </c>
      <c r="I49" s="127"/>
      <c r="J49" s="127"/>
      <c r="K49" s="127"/>
      <c r="L49" s="127"/>
      <c r="M49" s="128"/>
      <c r="N49" s="127">
        <v>100</v>
      </c>
      <c r="O49" s="127">
        <v>100</v>
      </c>
      <c r="P49" s="127">
        <v>100</v>
      </c>
      <c r="Q49" s="127">
        <v>100</v>
      </c>
      <c r="R49" s="128">
        <v>100</v>
      </c>
      <c r="S49" s="127"/>
      <c r="T49" s="127"/>
      <c r="U49" s="127"/>
      <c r="V49" s="127"/>
      <c r="W49" s="128"/>
      <c r="X49" s="127">
        <v>100</v>
      </c>
      <c r="Y49" s="127">
        <v>100</v>
      </c>
      <c r="Z49" s="127">
        <v>100</v>
      </c>
      <c r="AA49" s="127">
        <v>100</v>
      </c>
      <c r="AB49" s="128">
        <v>100</v>
      </c>
      <c r="AC49" s="208">
        <v>0.95</v>
      </c>
      <c r="AD49" s="208">
        <v>0.95</v>
      </c>
      <c r="AE49" s="208">
        <v>0.95</v>
      </c>
      <c r="AF49" s="208">
        <v>0.95</v>
      </c>
      <c r="AG49" s="209">
        <v>0.95</v>
      </c>
      <c r="AH49" s="129">
        <v>0</v>
      </c>
      <c r="AI49" s="129">
        <v>0</v>
      </c>
      <c r="AJ49" s="129">
        <v>0</v>
      </c>
      <c r="AK49" s="129">
        <v>0</v>
      </c>
      <c r="AL49" s="130">
        <v>0</v>
      </c>
      <c r="AM49" s="129">
        <v>0</v>
      </c>
      <c r="AN49" s="129">
        <v>0</v>
      </c>
      <c r="AO49" s="129">
        <v>0</v>
      </c>
      <c r="AP49" s="129">
        <v>0</v>
      </c>
      <c r="AQ49" s="130">
        <v>0</v>
      </c>
      <c r="AR49" s="127"/>
      <c r="AS49" s="127"/>
      <c r="AT49" s="127"/>
      <c r="AU49" s="127"/>
      <c r="AV49" s="128"/>
      <c r="AW49" s="127">
        <v>30</v>
      </c>
      <c r="AX49" s="127">
        <v>30</v>
      </c>
      <c r="AY49" s="127">
        <v>30</v>
      </c>
      <c r="AZ49" s="127">
        <v>30</v>
      </c>
      <c r="BA49" s="128">
        <v>30</v>
      </c>
      <c r="BB49" s="131">
        <v>266000</v>
      </c>
      <c r="BC49" s="131">
        <v>266000</v>
      </c>
      <c r="BD49" s="131">
        <v>266000</v>
      </c>
      <c r="BE49" s="131">
        <v>266000</v>
      </c>
      <c r="BF49" s="132">
        <v>266000</v>
      </c>
      <c r="BG49" s="127">
        <v>0</v>
      </c>
      <c r="BH49" s="127">
        <v>0</v>
      </c>
      <c r="BI49" s="127">
        <v>0</v>
      </c>
      <c r="BJ49" s="127">
        <v>0</v>
      </c>
      <c r="BK49" s="128">
        <v>0</v>
      </c>
      <c r="BL49" s="127">
        <v>4000</v>
      </c>
      <c r="BM49" s="127">
        <v>4000</v>
      </c>
      <c r="BN49" s="127">
        <v>4000</v>
      </c>
      <c r="BO49" s="127">
        <v>4000</v>
      </c>
      <c r="BP49" s="128">
        <v>4000</v>
      </c>
      <c r="BQ49" s="126">
        <v>0</v>
      </c>
      <c r="BR49" s="127">
        <v>0</v>
      </c>
      <c r="BS49" s="127">
        <v>0</v>
      </c>
      <c r="BT49" s="127">
        <v>0</v>
      </c>
      <c r="BU49" s="128">
        <v>0</v>
      </c>
      <c r="BV49" s="171" t="s">
        <v>300</v>
      </c>
      <c r="BW49" s="250">
        <f t="shared" si="22"/>
        <v>665</v>
      </c>
      <c r="BX49" s="250">
        <f t="shared" si="23"/>
        <v>665</v>
      </c>
      <c r="BY49" s="250">
        <f t="shared" si="24"/>
        <v>665</v>
      </c>
      <c r="BZ49" s="250">
        <f t="shared" si="25"/>
        <v>665</v>
      </c>
      <c r="CA49" s="259">
        <f t="shared" si="26"/>
        <v>665</v>
      </c>
      <c r="CB49" s="250">
        <f t="shared" si="27"/>
        <v>0</v>
      </c>
      <c r="CC49" s="250">
        <f t="shared" si="28"/>
        <v>0</v>
      </c>
      <c r="CD49" s="250">
        <f t="shared" si="29"/>
        <v>0</v>
      </c>
      <c r="CE49" s="250">
        <f t="shared" si="30"/>
        <v>0</v>
      </c>
      <c r="CF49" s="259">
        <f t="shared" si="31"/>
        <v>0</v>
      </c>
      <c r="CG49" s="260">
        <f t="shared" si="32"/>
        <v>10</v>
      </c>
      <c r="CH49" s="250">
        <f t="shared" si="33"/>
        <v>10</v>
      </c>
      <c r="CI49" s="250">
        <f t="shared" si="34"/>
        <v>10</v>
      </c>
      <c r="CJ49" s="250">
        <f t="shared" si="35"/>
        <v>10</v>
      </c>
      <c r="CK49" s="259">
        <f t="shared" si="36"/>
        <v>10</v>
      </c>
    </row>
    <row r="50" spans="1:89" s="21" customFormat="1">
      <c r="A50" s="123" t="s">
        <v>23</v>
      </c>
      <c r="B50" s="124" t="s">
        <v>6</v>
      </c>
      <c r="C50" s="125" t="s">
        <v>23</v>
      </c>
      <c r="D50" s="126">
        <v>0</v>
      </c>
      <c r="E50" s="127">
        <v>0</v>
      </c>
      <c r="F50" s="127">
        <v>0</v>
      </c>
      <c r="G50" s="127">
        <v>0</v>
      </c>
      <c r="H50" s="128">
        <v>0</v>
      </c>
      <c r="I50" s="127"/>
      <c r="J50" s="127"/>
      <c r="K50" s="127"/>
      <c r="L50" s="127"/>
      <c r="M50" s="128"/>
      <c r="N50" s="127">
        <v>0</v>
      </c>
      <c r="O50" s="127">
        <v>0</v>
      </c>
      <c r="P50" s="127">
        <v>0</v>
      </c>
      <c r="Q50" s="127">
        <v>0</v>
      </c>
      <c r="R50" s="128">
        <v>0</v>
      </c>
      <c r="S50" s="127"/>
      <c r="T50" s="127"/>
      <c r="U50" s="127"/>
      <c r="V50" s="127"/>
      <c r="W50" s="128"/>
      <c r="X50" s="127">
        <v>0</v>
      </c>
      <c r="Y50" s="127">
        <v>0</v>
      </c>
      <c r="Z50" s="127">
        <v>0</v>
      </c>
      <c r="AA50" s="127">
        <v>0</v>
      </c>
      <c r="AB50" s="128">
        <v>0</v>
      </c>
      <c r="AC50" s="208">
        <v>0</v>
      </c>
      <c r="AD50" s="208">
        <v>0</v>
      </c>
      <c r="AE50" s="208">
        <v>0</v>
      </c>
      <c r="AF50" s="208">
        <v>0</v>
      </c>
      <c r="AG50" s="209">
        <v>0</v>
      </c>
      <c r="AH50" s="129">
        <v>0</v>
      </c>
      <c r="AI50" s="129">
        <v>0</v>
      </c>
      <c r="AJ50" s="129">
        <v>0</v>
      </c>
      <c r="AK50" s="129">
        <v>0</v>
      </c>
      <c r="AL50" s="130">
        <v>0</v>
      </c>
      <c r="AM50" s="129">
        <v>0</v>
      </c>
      <c r="AN50" s="129">
        <v>0</v>
      </c>
      <c r="AO50" s="129">
        <v>0</v>
      </c>
      <c r="AP50" s="129">
        <v>0</v>
      </c>
      <c r="AQ50" s="130">
        <v>0</v>
      </c>
      <c r="AR50" s="127"/>
      <c r="AS50" s="127"/>
      <c r="AT50" s="127"/>
      <c r="AU50" s="127"/>
      <c r="AV50" s="128"/>
      <c r="AW50" s="127">
        <v>0</v>
      </c>
      <c r="AX50" s="127">
        <v>0</v>
      </c>
      <c r="AY50" s="127">
        <v>0</v>
      </c>
      <c r="AZ50" s="127">
        <v>0</v>
      </c>
      <c r="BA50" s="128">
        <v>0</v>
      </c>
      <c r="BB50" s="131">
        <v>0</v>
      </c>
      <c r="BC50" s="131">
        <v>0</v>
      </c>
      <c r="BD50" s="131">
        <v>0</v>
      </c>
      <c r="BE50" s="131">
        <v>0</v>
      </c>
      <c r="BF50" s="132">
        <v>0</v>
      </c>
      <c r="BG50" s="131">
        <v>0</v>
      </c>
      <c r="BH50" s="131">
        <v>0</v>
      </c>
      <c r="BI50" s="131">
        <v>0</v>
      </c>
      <c r="BJ50" s="131">
        <v>0</v>
      </c>
      <c r="BK50" s="132">
        <v>0</v>
      </c>
      <c r="BL50" s="131">
        <v>0</v>
      </c>
      <c r="BM50" s="131">
        <v>0</v>
      </c>
      <c r="BN50" s="131">
        <v>0</v>
      </c>
      <c r="BO50" s="131">
        <v>0</v>
      </c>
      <c r="BP50" s="132">
        <v>0</v>
      </c>
      <c r="BQ50" s="133">
        <v>0</v>
      </c>
      <c r="BR50" s="131">
        <v>0</v>
      </c>
      <c r="BS50" s="131">
        <v>0</v>
      </c>
      <c r="BT50" s="131">
        <v>0</v>
      </c>
      <c r="BU50" s="132">
        <v>0</v>
      </c>
      <c r="BV50" s="171" t="s">
        <v>48</v>
      </c>
      <c r="BW50" s="250" t="str">
        <f t="shared" si="22"/>
        <v/>
      </c>
      <c r="BX50" s="250" t="str">
        <f t="shared" si="23"/>
        <v/>
      </c>
      <c r="BY50" s="250" t="str">
        <f t="shared" si="24"/>
        <v/>
      </c>
      <c r="BZ50" s="250" t="str">
        <f t="shared" si="25"/>
        <v/>
      </c>
      <c r="CA50" s="259" t="str">
        <f t="shared" si="26"/>
        <v/>
      </c>
      <c r="CB50" s="250" t="str">
        <f t="shared" si="27"/>
        <v/>
      </c>
      <c r="CC50" s="250" t="str">
        <f t="shared" si="28"/>
        <v/>
      </c>
      <c r="CD50" s="250" t="str">
        <f t="shared" si="29"/>
        <v/>
      </c>
      <c r="CE50" s="250" t="str">
        <f t="shared" si="30"/>
        <v/>
      </c>
      <c r="CF50" s="259" t="str">
        <f t="shared" si="31"/>
        <v/>
      </c>
      <c r="CG50" s="260" t="str">
        <f t="shared" si="32"/>
        <v/>
      </c>
      <c r="CH50" s="250" t="str">
        <f t="shared" si="33"/>
        <v/>
      </c>
      <c r="CI50" s="250" t="str">
        <f t="shared" si="34"/>
        <v/>
      </c>
      <c r="CJ50" s="250" t="str">
        <f t="shared" si="35"/>
        <v/>
      </c>
      <c r="CK50" s="259" t="str">
        <f t="shared" si="36"/>
        <v/>
      </c>
    </row>
    <row r="51" spans="1:89" s="21" customFormat="1">
      <c r="A51" s="123"/>
      <c r="B51" s="124"/>
      <c r="C51" s="125" t="s">
        <v>304</v>
      </c>
      <c r="D51" s="126"/>
      <c r="E51" s="127"/>
      <c r="F51" s="127"/>
      <c r="G51" s="127"/>
      <c r="H51" s="128"/>
      <c r="I51" s="127"/>
      <c r="J51" s="127"/>
      <c r="K51" s="127"/>
      <c r="L51" s="127"/>
      <c r="M51" s="128"/>
      <c r="N51" s="127"/>
      <c r="O51" s="127"/>
      <c r="P51" s="127"/>
      <c r="Q51" s="127"/>
      <c r="R51" s="128"/>
      <c r="S51" s="127"/>
      <c r="T51" s="127"/>
      <c r="U51" s="127"/>
      <c r="V51" s="127"/>
      <c r="W51" s="128"/>
      <c r="X51" s="127"/>
      <c r="Y51" s="127"/>
      <c r="Z51" s="127"/>
      <c r="AA51" s="127"/>
      <c r="AB51" s="128"/>
      <c r="AC51" s="208">
        <v>0</v>
      </c>
      <c r="AD51" s="208">
        <v>0</v>
      </c>
      <c r="AE51" s="208">
        <v>0</v>
      </c>
      <c r="AF51" s="208">
        <v>0</v>
      </c>
      <c r="AG51" s="209">
        <v>0</v>
      </c>
      <c r="AH51" s="129">
        <v>0</v>
      </c>
      <c r="AI51" s="129">
        <v>0</v>
      </c>
      <c r="AJ51" s="129">
        <v>0</v>
      </c>
      <c r="AK51" s="129">
        <v>0</v>
      </c>
      <c r="AL51" s="130">
        <v>0</v>
      </c>
      <c r="AM51" s="129">
        <v>0</v>
      </c>
      <c r="AN51" s="129">
        <v>0</v>
      </c>
      <c r="AO51" s="129">
        <v>0</v>
      </c>
      <c r="AP51" s="129">
        <v>0</v>
      </c>
      <c r="AQ51" s="130">
        <v>0</v>
      </c>
      <c r="AR51" s="127"/>
      <c r="AS51" s="127"/>
      <c r="AT51" s="127"/>
      <c r="AU51" s="127"/>
      <c r="AV51" s="128"/>
      <c r="AW51" s="127"/>
      <c r="AX51" s="127"/>
      <c r="AY51" s="127"/>
      <c r="AZ51" s="127"/>
      <c r="BA51" s="128"/>
      <c r="BB51" s="131">
        <v>0</v>
      </c>
      <c r="BC51" s="131">
        <v>0</v>
      </c>
      <c r="BD51" s="131">
        <v>0</v>
      </c>
      <c r="BE51" s="131">
        <v>0</v>
      </c>
      <c r="BF51" s="132">
        <v>0</v>
      </c>
      <c r="BG51" s="131"/>
      <c r="BH51" s="131"/>
      <c r="BI51" s="131"/>
      <c r="BJ51" s="131"/>
      <c r="BK51" s="132"/>
      <c r="BL51" s="131"/>
      <c r="BM51" s="131"/>
      <c r="BN51" s="131"/>
      <c r="BO51" s="131"/>
      <c r="BP51" s="132"/>
      <c r="BQ51" s="133"/>
      <c r="BR51" s="131"/>
      <c r="BS51" s="131"/>
      <c r="BT51" s="131"/>
      <c r="BU51" s="132"/>
      <c r="BV51" s="171"/>
      <c r="BW51" s="250" t="str">
        <f t="shared" si="22"/>
        <v/>
      </c>
      <c r="BX51" s="250" t="str">
        <f t="shared" si="23"/>
        <v/>
      </c>
      <c r="BY51" s="250" t="str">
        <f t="shared" si="24"/>
        <v/>
      </c>
      <c r="BZ51" s="250" t="str">
        <f t="shared" si="25"/>
        <v/>
      </c>
      <c r="CA51" s="259" t="str">
        <f t="shared" si="26"/>
        <v/>
      </c>
      <c r="CB51" s="250" t="str">
        <f t="shared" si="27"/>
        <v/>
      </c>
      <c r="CC51" s="250" t="str">
        <f t="shared" si="28"/>
        <v/>
      </c>
      <c r="CD51" s="250" t="str">
        <f t="shared" si="29"/>
        <v/>
      </c>
      <c r="CE51" s="250" t="str">
        <f t="shared" si="30"/>
        <v/>
      </c>
      <c r="CF51" s="259" t="str">
        <f t="shared" si="31"/>
        <v/>
      </c>
      <c r="CG51" s="260" t="str">
        <f t="shared" si="32"/>
        <v/>
      </c>
      <c r="CH51" s="250" t="str">
        <f t="shared" si="33"/>
        <v/>
      </c>
      <c r="CI51" s="250" t="str">
        <f t="shared" si="34"/>
        <v/>
      </c>
      <c r="CJ51" s="250" t="str">
        <f t="shared" si="35"/>
        <v/>
      </c>
      <c r="CK51" s="259" t="str">
        <f t="shared" si="36"/>
        <v/>
      </c>
    </row>
    <row r="52" spans="1:89" s="21" customFormat="1">
      <c r="A52" s="147" t="s">
        <v>305</v>
      </c>
      <c r="B52" s="148" t="s">
        <v>6</v>
      </c>
      <c r="C52" s="149"/>
      <c r="D52" s="150">
        <v>0</v>
      </c>
      <c r="E52" s="151">
        <v>0</v>
      </c>
      <c r="F52" s="151">
        <v>0</v>
      </c>
      <c r="G52" s="151">
        <v>0</v>
      </c>
      <c r="H52" s="152">
        <v>0</v>
      </c>
      <c r="I52" s="151"/>
      <c r="J52" s="151"/>
      <c r="K52" s="151"/>
      <c r="L52" s="151"/>
      <c r="M52" s="152"/>
      <c r="N52" s="151">
        <v>0</v>
      </c>
      <c r="O52" s="151">
        <v>0</v>
      </c>
      <c r="P52" s="151">
        <v>0</v>
      </c>
      <c r="Q52" s="151">
        <v>0</v>
      </c>
      <c r="R52" s="152">
        <v>0</v>
      </c>
      <c r="S52" s="151"/>
      <c r="T52" s="151"/>
      <c r="U52" s="151"/>
      <c r="V52" s="151"/>
      <c r="W52" s="152"/>
      <c r="X52" s="151">
        <v>0</v>
      </c>
      <c r="Y52" s="151">
        <v>0</v>
      </c>
      <c r="Z52" s="151">
        <v>0</v>
      </c>
      <c r="AA52" s="151">
        <v>0</v>
      </c>
      <c r="AB52" s="152">
        <v>0</v>
      </c>
      <c r="AC52" s="215">
        <v>0</v>
      </c>
      <c r="AD52" s="215">
        <v>0</v>
      </c>
      <c r="AE52" s="215">
        <v>0</v>
      </c>
      <c r="AF52" s="215">
        <v>0</v>
      </c>
      <c r="AG52" s="216">
        <v>0</v>
      </c>
      <c r="AH52" s="153">
        <v>0</v>
      </c>
      <c r="AI52" s="153">
        <v>0</v>
      </c>
      <c r="AJ52" s="153">
        <v>0</v>
      </c>
      <c r="AK52" s="153">
        <v>0</v>
      </c>
      <c r="AL52" s="154">
        <v>0</v>
      </c>
      <c r="AM52" s="153">
        <v>0</v>
      </c>
      <c r="AN52" s="153">
        <v>0</v>
      </c>
      <c r="AO52" s="153">
        <v>0</v>
      </c>
      <c r="AP52" s="153">
        <v>0</v>
      </c>
      <c r="AQ52" s="154">
        <v>0</v>
      </c>
      <c r="AR52" s="151"/>
      <c r="AS52" s="151"/>
      <c r="AT52" s="151"/>
      <c r="AU52" s="151"/>
      <c r="AV52" s="152"/>
      <c r="AW52" s="151">
        <v>0</v>
      </c>
      <c r="AX52" s="151">
        <v>0</v>
      </c>
      <c r="AY52" s="151">
        <v>0</v>
      </c>
      <c r="AZ52" s="151">
        <v>0</v>
      </c>
      <c r="BA52" s="152">
        <v>0</v>
      </c>
      <c r="BB52" s="155">
        <v>0</v>
      </c>
      <c r="BC52" s="156">
        <v>0</v>
      </c>
      <c r="BD52" s="156">
        <v>0</v>
      </c>
      <c r="BE52" s="156">
        <v>0</v>
      </c>
      <c r="BF52" s="157">
        <v>0</v>
      </c>
      <c r="BG52" s="156">
        <v>0</v>
      </c>
      <c r="BH52" s="156">
        <v>0</v>
      </c>
      <c r="BI52" s="156">
        <v>0</v>
      </c>
      <c r="BJ52" s="156">
        <v>0</v>
      </c>
      <c r="BK52" s="157">
        <v>0</v>
      </c>
      <c r="BL52" s="156">
        <v>0</v>
      </c>
      <c r="BM52" s="156">
        <v>0</v>
      </c>
      <c r="BN52" s="156">
        <v>0</v>
      </c>
      <c r="BO52" s="156">
        <v>0</v>
      </c>
      <c r="BP52" s="157">
        <v>0</v>
      </c>
      <c r="BQ52" s="155">
        <v>0</v>
      </c>
      <c r="BR52" s="156">
        <v>0</v>
      </c>
      <c r="BS52" s="156">
        <v>0</v>
      </c>
      <c r="BT52" s="156">
        <v>0</v>
      </c>
      <c r="BU52" s="157">
        <v>0</v>
      </c>
      <c r="BV52" s="179" t="s">
        <v>48</v>
      </c>
      <c r="BW52" s="266" t="str">
        <f t="shared" si="22"/>
        <v/>
      </c>
      <c r="BX52" s="266" t="str">
        <f t="shared" si="23"/>
        <v/>
      </c>
      <c r="BY52" s="266" t="str">
        <f t="shared" si="24"/>
        <v/>
      </c>
      <c r="BZ52" s="266" t="str">
        <f t="shared" si="25"/>
        <v/>
      </c>
      <c r="CA52" s="267" t="str">
        <f t="shared" si="26"/>
        <v/>
      </c>
      <c r="CB52" s="266" t="str">
        <f t="shared" si="27"/>
        <v/>
      </c>
      <c r="CC52" s="266" t="str">
        <f t="shared" si="28"/>
        <v/>
      </c>
      <c r="CD52" s="266" t="str">
        <f t="shared" si="29"/>
        <v/>
      </c>
      <c r="CE52" s="266" t="str">
        <f t="shared" si="30"/>
        <v/>
      </c>
      <c r="CF52" s="267" t="str">
        <f t="shared" si="31"/>
        <v/>
      </c>
      <c r="CG52" s="266" t="str">
        <f t="shared" si="32"/>
        <v/>
      </c>
      <c r="CH52" s="266" t="str">
        <f t="shared" si="33"/>
        <v/>
      </c>
      <c r="CI52" s="266" t="str">
        <f t="shared" si="34"/>
        <v/>
      </c>
      <c r="CJ52" s="266" t="str">
        <f t="shared" si="35"/>
        <v/>
      </c>
      <c r="CK52" s="267" t="str">
        <f t="shared" si="36"/>
        <v/>
      </c>
    </row>
    <row r="53" spans="1:89" s="21" customFormat="1">
      <c r="A53" s="147" t="s">
        <v>306</v>
      </c>
      <c r="B53" s="148" t="s">
        <v>6</v>
      </c>
      <c r="C53" s="149"/>
      <c r="D53" s="150">
        <v>0</v>
      </c>
      <c r="E53" s="151">
        <v>0</v>
      </c>
      <c r="F53" s="151">
        <v>0</v>
      </c>
      <c r="G53" s="151">
        <v>0</v>
      </c>
      <c r="H53" s="152">
        <v>0</v>
      </c>
      <c r="I53" s="151"/>
      <c r="J53" s="151"/>
      <c r="K53" s="151"/>
      <c r="L53" s="151"/>
      <c r="M53" s="152"/>
      <c r="N53" s="151">
        <v>0</v>
      </c>
      <c r="O53" s="151">
        <v>0</v>
      </c>
      <c r="P53" s="151">
        <v>0</v>
      </c>
      <c r="Q53" s="151">
        <v>0</v>
      </c>
      <c r="R53" s="152">
        <v>0</v>
      </c>
      <c r="S53" s="151"/>
      <c r="T53" s="151"/>
      <c r="U53" s="151"/>
      <c r="V53" s="151"/>
      <c r="W53" s="152"/>
      <c r="X53" s="151">
        <v>0</v>
      </c>
      <c r="Y53" s="151">
        <v>0</v>
      </c>
      <c r="Z53" s="151">
        <v>0</v>
      </c>
      <c r="AA53" s="151">
        <v>0</v>
      </c>
      <c r="AB53" s="152">
        <v>0</v>
      </c>
      <c r="AC53" s="215">
        <v>0</v>
      </c>
      <c r="AD53" s="215">
        <v>0</v>
      </c>
      <c r="AE53" s="215">
        <v>0</v>
      </c>
      <c r="AF53" s="215">
        <v>0</v>
      </c>
      <c r="AG53" s="216">
        <v>0</v>
      </c>
      <c r="AH53" s="153">
        <v>0</v>
      </c>
      <c r="AI53" s="153">
        <v>0</v>
      </c>
      <c r="AJ53" s="153">
        <v>0</v>
      </c>
      <c r="AK53" s="153">
        <v>0</v>
      </c>
      <c r="AL53" s="154">
        <v>0</v>
      </c>
      <c r="AM53" s="153">
        <v>0</v>
      </c>
      <c r="AN53" s="153">
        <v>0</v>
      </c>
      <c r="AO53" s="153">
        <v>0</v>
      </c>
      <c r="AP53" s="153">
        <v>0</v>
      </c>
      <c r="AQ53" s="154">
        <v>0</v>
      </c>
      <c r="AR53" s="151"/>
      <c r="AS53" s="151"/>
      <c r="AT53" s="151"/>
      <c r="AU53" s="151"/>
      <c r="AV53" s="152"/>
      <c r="AW53" s="151">
        <v>0</v>
      </c>
      <c r="AX53" s="151">
        <v>0</v>
      </c>
      <c r="AY53" s="151">
        <v>0</v>
      </c>
      <c r="AZ53" s="151">
        <v>0</v>
      </c>
      <c r="BA53" s="152">
        <v>0</v>
      </c>
      <c r="BB53" s="155">
        <v>0</v>
      </c>
      <c r="BC53" s="156">
        <v>0</v>
      </c>
      <c r="BD53" s="156">
        <v>0</v>
      </c>
      <c r="BE53" s="156">
        <v>0</v>
      </c>
      <c r="BF53" s="157">
        <v>0</v>
      </c>
      <c r="BG53" s="156">
        <v>0</v>
      </c>
      <c r="BH53" s="156">
        <v>0</v>
      </c>
      <c r="BI53" s="156">
        <v>0</v>
      </c>
      <c r="BJ53" s="156">
        <v>0</v>
      </c>
      <c r="BK53" s="157">
        <v>0</v>
      </c>
      <c r="BL53" s="156">
        <v>0</v>
      </c>
      <c r="BM53" s="156">
        <v>0</v>
      </c>
      <c r="BN53" s="156">
        <v>0</v>
      </c>
      <c r="BO53" s="156">
        <v>0</v>
      </c>
      <c r="BP53" s="157">
        <v>0</v>
      </c>
      <c r="BQ53" s="155">
        <v>0</v>
      </c>
      <c r="BR53" s="156">
        <v>0</v>
      </c>
      <c r="BS53" s="156">
        <v>0</v>
      </c>
      <c r="BT53" s="156">
        <v>0</v>
      </c>
      <c r="BU53" s="157">
        <v>0</v>
      </c>
      <c r="BV53" s="179" t="s">
        <v>48</v>
      </c>
      <c r="BW53" s="266" t="str">
        <f t="shared" si="22"/>
        <v/>
      </c>
      <c r="BX53" s="266" t="str">
        <f t="shared" si="23"/>
        <v/>
      </c>
      <c r="BY53" s="266" t="str">
        <f t="shared" si="24"/>
        <v/>
      </c>
      <c r="BZ53" s="266" t="str">
        <f t="shared" si="25"/>
        <v/>
      </c>
      <c r="CA53" s="267" t="str">
        <f t="shared" si="26"/>
        <v/>
      </c>
      <c r="CB53" s="266" t="str">
        <f t="shared" si="27"/>
        <v/>
      </c>
      <c r="CC53" s="266" t="str">
        <f t="shared" si="28"/>
        <v/>
      </c>
      <c r="CD53" s="266" t="str">
        <f t="shared" si="29"/>
        <v/>
      </c>
      <c r="CE53" s="266" t="str">
        <f t="shared" si="30"/>
        <v/>
      </c>
      <c r="CF53" s="267" t="str">
        <f t="shared" si="31"/>
        <v/>
      </c>
      <c r="CG53" s="266" t="str">
        <f t="shared" si="32"/>
        <v/>
      </c>
      <c r="CH53" s="266" t="str">
        <f t="shared" si="33"/>
        <v/>
      </c>
      <c r="CI53" s="266" t="str">
        <f t="shared" si="34"/>
        <v/>
      </c>
      <c r="CJ53" s="266" t="str">
        <f t="shared" si="35"/>
        <v/>
      </c>
      <c r="CK53" s="267" t="str">
        <f t="shared" si="36"/>
        <v/>
      </c>
    </row>
    <row r="54" spans="1:89" s="21" customFormat="1">
      <c r="A54" s="147" t="s">
        <v>307</v>
      </c>
      <c r="B54" s="148" t="s">
        <v>6</v>
      </c>
      <c r="C54" s="149"/>
      <c r="D54" s="150">
        <v>0</v>
      </c>
      <c r="E54" s="151">
        <v>0</v>
      </c>
      <c r="F54" s="151">
        <v>0</v>
      </c>
      <c r="G54" s="151">
        <v>0</v>
      </c>
      <c r="H54" s="152">
        <v>0</v>
      </c>
      <c r="I54" s="151"/>
      <c r="J54" s="151"/>
      <c r="K54" s="151"/>
      <c r="L54" s="151"/>
      <c r="M54" s="152"/>
      <c r="N54" s="151">
        <v>0</v>
      </c>
      <c r="O54" s="151">
        <v>0</v>
      </c>
      <c r="P54" s="151">
        <v>0</v>
      </c>
      <c r="Q54" s="151">
        <v>0</v>
      </c>
      <c r="R54" s="152">
        <v>0</v>
      </c>
      <c r="S54" s="151"/>
      <c r="T54" s="151"/>
      <c r="U54" s="151"/>
      <c r="V54" s="151"/>
      <c r="W54" s="152"/>
      <c r="X54" s="151">
        <v>0</v>
      </c>
      <c r="Y54" s="151">
        <v>0</v>
      </c>
      <c r="Z54" s="151">
        <v>0</v>
      </c>
      <c r="AA54" s="151">
        <v>0</v>
      </c>
      <c r="AB54" s="152">
        <v>0</v>
      </c>
      <c r="AC54" s="215">
        <v>0</v>
      </c>
      <c r="AD54" s="215">
        <v>0</v>
      </c>
      <c r="AE54" s="215">
        <v>0</v>
      </c>
      <c r="AF54" s="215">
        <v>0</v>
      </c>
      <c r="AG54" s="216">
        <v>0</v>
      </c>
      <c r="AH54" s="153">
        <v>0</v>
      </c>
      <c r="AI54" s="153">
        <v>0</v>
      </c>
      <c r="AJ54" s="153">
        <v>0</v>
      </c>
      <c r="AK54" s="153">
        <v>0</v>
      </c>
      <c r="AL54" s="154">
        <v>0</v>
      </c>
      <c r="AM54" s="153">
        <v>0</v>
      </c>
      <c r="AN54" s="153">
        <v>0</v>
      </c>
      <c r="AO54" s="153">
        <v>0</v>
      </c>
      <c r="AP54" s="153">
        <v>0</v>
      </c>
      <c r="AQ54" s="154">
        <v>0</v>
      </c>
      <c r="AR54" s="151"/>
      <c r="AS54" s="151"/>
      <c r="AT54" s="151"/>
      <c r="AU54" s="151"/>
      <c r="AV54" s="152"/>
      <c r="AW54" s="151">
        <v>0</v>
      </c>
      <c r="AX54" s="151">
        <v>0</v>
      </c>
      <c r="AY54" s="151">
        <v>0</v>
      </c>
      <c r="AZ54" s="151">
        <v>0</v>
      </c>
      <c r="BA54" s="152">
        <v>0</v>
      </c>
      <c r="BB54" s="155">
        <v>0</v>
      </c>
      <c r="BC54" s="156">
        <v>0</v>
      </c>
      <c r="BD54" s="156">
        <v>0</v>
      </c>
      <c r="BE54" s="156">
        <v>0</v>
      </c>
      <c r="BF54" s="157">
        <v>0</v>
      </c>
      <c r="BG54" s="156">
        <v>0</v>
      </c>
      <c r="BH54" s="156">
        <v>0</v>
      </c>
      <c r="BI54" s="156">
        <v>0</v>
      </c>
      <c r="BJ54" s="156">
        <v>0</v>
      </c>
      <c r="BK54" s="157">
        <v>0</v>
      </c>
      <c r="BL54" s="156">
        <v>0</v>
      </c>
      <c r="BM54" s="156">
        <v>0</v>
      </c>
      <c r="BN54" s="156">
        <v>0</v>
      </c>
      <c r="BO54" s="156">
        <v>0</v>
      </c>
      <c r="BP54" s="157">
        <v>0</v>
      </c>
      <c r="BQ54" s="155">
        <v>0</v>
      </c>
      <c r="BR54" s="156">
        <v>0</v>
      </c>
      <c r="BS54" s="156">
        <v>0</v>
      </c>
      <c r="BT54" s="156">
        <v>0</v>
      </c>
      <c r="BU54" s="157">
        <v>0</v>
      </c>
      <c r="BV54" s="179" t="s">
        <v>48</v>
      </c>
      <c r="BW54" s="266" t="str">
        <f t="shared" si="22"/>
        <v/>
      </c>
      <c r="BX54" s="266" t="str">
        <f t="shared" si="23"/>
        <v/>
      </c>
      <c r="BY54" s="266" t="str">
        <f t="shared" si="24"/>
        <v/>
      </c>
      <c r="BZ54" s="266" t="str">
        <f t="shared" si="25"/>
        <v/>
      </c>
      <c r="CA54" s="267" t="str">
        <f t="shared" si="26"/>
        <v/>
      </c>
      <c r="CB54" s="266" t="str">
        <f t="shared" si="27"/>
        <v/>
      </c>
      <c r="CC54" s="266" t="str">
        <f t="shared" si="28"/>
        <v/>
      </c>
      <c r="CD54" s="266" t="str">
        <f t="shared" si="29"/>
        <v/>
      </c>
      <c r="CE54" s="266" t="str">
        <f t="shared" si="30"/>
        <v/>
      </c>
      <c r="CF54" s="267" t="str">
        <f t="shared" si="31"/>
        <v/>
      </c>
      <c r="CG54" s="266" t="str">
        <f t="shared" si="32"/>
        <v/>
      </c>
      <c r="CH54" s="266" t="str">
        <f t="shared" si="33"/>
        <v/>
      </c>
      <c r="CI54" s="266" t="str">
        <f t="shared" si="34"/>
        <v/>
      </c>
      <c r="CJ54" s="266" t="str">
        <f t="shared" si="35"/>
        <v/>
      </c>
      <c r="CK54" s="267" t="str">
        <f t="shared" si="36"/>
        <v/>
      </c>
    </row>
    <row r="55" spans="1:89" s="21" customFormat="1">
      <c r="A55" s="147" t="s">
        <v>308</v>
      </c>
      <c r="B55" s="148" t="s">
        <v>6</v>
      </c>
      <c r="C55" s="149"/>
      <c r="D55" s="150">
        <v>0</v>
      </c>
      <c r="E55" s="151">
        <v>0</v>
      </c>
      <c r="F55" s="151">
        <v>0</v>
      </c>
      <c r="G55" s="151">
        <v>0</v>
      </c>
      <c r="H55" s="152">
        <v>0</v>
      </c>
      <c r="I55" s="151"/>
      <c r="J55" s="151"/>
      <c r="K55" s="151"/>
      <c r="L55" s="151"/>
      <c r="M55" s="152"/>
      <c r="N55" s="151">
        <v>0</v>
      </c>
      <c r="O55" s="151">
        <v>0</v>
      </c>
      <c r="P55" s="151">
        <v>0</v>
      </c>
      <c r="Q55" s="151">
        <v>0</v>
      </c>
      <c r="R55" s="152">
        <v>0</v>
      </c>
      <c r="S55" s="151"/>
      <c r="T55" s="151"/>
      <c r="U55" s="151"/>
      <c r="V55" s="151"/>
      <c r="W55" s="152"/>
      <c r="X55" s="151">
        <v>0</v>
      </c>
      <c r="Y55" s="151">
        <v>0</v>
      </c>
      <c r="Z55" s="151">
        <v>0</v>
      </c>
      <c r="AA55" s="151">
        <v>0</v>
      </c>
      <c r="AB55" s="152">
        <v>0</v>
      </c>
      <c r="AC55" s="215">
        <v>0</v>
      </c>
      <c r="AD55" s="215">
        <v>0</v>
      </c>
      <c r="AE55" s="215">
        <v>0</v>
      </c>
      <c r="AF55" s="215">
        <v>0</v>
      </c>
      <c r="AG55" s="216">
        <v>0</v>
      </c>
      <c r="AH55" s="153">
        <v>0</v>
      </c>
      <c r="AI55" s="153">
        <v>0</v>
      </c>
      <c r="AJ55" s="153">
        <v>0</v>
      </c>
      <c r="AK55" s="153">
        <v>0</v>
      </c>
      <c r="AL55" s="154">
        <v>0</v>
      </c>
      <c r="AM55" s="153">
        <v>0</v>
      </c>
      <c r="AN55" s="153">
        <v>0</v>
      </c>
      <c r="AO55" s="153">
        <v>0</v>
      </c>
      <c r="AP55" s="153">
        <v>0</v>
      </c>
      <c r="AQ55" s="154">
        <v>0</v>
      </c>
      <c r="AR55" s="151"/>
      <c r="AS55" s="151"/>
      <c r="AT55" s="151"/>
      <c r="AU55" s="151"/>
      <c r="AV55" s="152"/>
      <c r="AW55" s="151">
        <v>0</v>
      </c>
      <c r="AX55" s="151">
        <v>0</v>
      </c>
      <c r="AY55" s="151">
        <v>0</v>
      </c>
      <c r="AZ55" s="151">
        <v>0</v>
      </c>
      <c r="BA55" s="152">
        <v>0</v>
      </c>
      <c r="BB55" s="155">
        <v>0</v>
      </c>
      <c r="BC55" s="156">
        <v>0</v>
      </c>
      <c r="BD55" s="156">
        <v>0</v>
      </c>
      <c r="BE55" s="156">
        <v>0</v>
      </c>
      <c r="BF55" s="157">
        <v>0</v>
      </c>
      <c r="BG55" s="156">
        <v>0</v>
      </c>
      <c r="BH55" s="156">
        <v>0</v>
      </c>
      <c r="BI55" s="156">
        <v>0</v>
      </c>
      <c r="BJ55" s="156">
        <v>0</v>
      </c>
      <c r="BK55" s="157">
        <v>0</v>
      </c>
      <c r="BL55" s="156">
        <v>0</v>
      </c>
      <c r="BM55" s="156">
        <v>0</v>
      </c>
      <c r="BN55" s="156">
        <v>0</v>
      </c>
      <c r="BO55" s="156">
        <v>0</v>
      </c>
      <c r="BP55" s="157">
        <v>0</v>
      </c>
      <c r="BQ55" s="155">
        <v>0</v>
      </c>
      <c r="BR55" s="156">
        <v>0</v>
      </c>
      <c r="BS55" s="156">
        <v>0</v>
      </c>
      <c r="BT55" s="156">
        <v>0</v>
      </c>
      <c r="BU55" s="157">
        <v>0</v>
      </c>
      <c r="BV55" s="179" t="s">
        <v>48</v>
      </c>
      <c r="BW55" s="266" t="str">
        <f t="shared" si="22"/>
        <v/>
      </c>
      <c r="BX55" s="266" t="str">
        <f t="shared" si="23"/>
        <v/>
      </c>
      <c r="BY55" s="266" t="str">
        <f t="shared" si="24"/>
        <v/>
      </c>
      <c r="BZ55" s="266" t="str">
        <f t="shared" si="25"/>
        <v/>
      </c>
      <c r="CA55" s="267" t="str">
        <f t="shared" si="26"/>
        <v/>
      </c>
      <c r="CB55" s="266" t="str">
        <f t="shared" si="27"/>
        <v/>
      </c>
      <c r="CC55" s="266" t="str">
        <f t="shared" si="28"/>
        <v/>
      </c>
      <c r="CD55" s="266" t="str">
        <f t="shared" si="29"/>
        <v/>
      </c>
      <c r="CE55" s="266" t="str">
        <f t="shared" si="30"/>
        <v/>
      </c>
      <c r="CF55" s="267" t="str">
        <f t="shared" si="31"/>
        <v/>
      </c>
      <c r="CG55" s="266" t="str">
        <f t="shared" si="32"/>
        <v/>
      </c>
      <c r="CH55" s="266" t="str">
        <f t="shared" si="33"/>
        <v/>
      </c>
      <c r="CI55" s="266" t="str">
        <f t="shared" si="34"/>
        <v/>
      </c>
      <c r="CJ55" s="266" t="str">
        <f t="shared" si="35"/>
        <v/>
      </c>
      <c r="CK55" s="267" t="str">
        <f t="shared" si="36"/>
        <v/>
      </c>
    </row>
    <row r="56" spans="1:89" s="21" customFormat="1">
      <c r="A56" s="147" t="s">
        <v>309</v>
      </c>
      <c r="B56" s="148" t="s">
        <v>6</v>
      </c>
      <c r="C56" s="149"/>
      <c r="D56" s="150">
        <v>0</v>
      </c>
      <c r="E56" s="151">
        <v>0</v>
      </c>
      <c r="F56" s="151">
        <v>0</v>
      </c>
      <c r="G56" s="151">
        <v>0</v>
      </c>
      <c r="H56" s="152">
        <v>0</v>
      </c>
      <c r="I56" s="151"/>
      <c r="J56" s="151"/>
      <c r="K56" s="151"/>
      <c r="L56" s="151"/>
      <c r="M56" s="152"/>
      <c r="N56" s="151">
        <v>0</v>
      </c>
      <c r="O56" s="151">
        <v>0</v>
      </c>
      <c r="P56" s="151">
        <v>0</v>
      </c>
      <c r="Q56" s="151">
        <v>0</v>
      </c>
      <c r="R56" s="152">
        <v>0</v>
      </c>
      <c r="S56" s="151"/>
      <c r="T56" s="151"/>
      <c r="U56" s="151"/>
      <c r="V56" s="151"/>
      <c r="W56" s="152"/>
      <c r="X56" s="151">
        <v>0</v>
      </c>
      <c r="Y56" s="151">
        <v>0</v>
      </c>
      <c r="Z56" s="151">
        <v>0</v>
      </c>
      <c r="AA56" s="151">
        <v>0</v>
      </c>
      <c r="AB56" s="152">
        <v>0</v>
      </c>
      <c r="AC56" s="215">
        <v>0</v>
      </c>
      <c r="AD56" s="215">
        <v>0</v>
      </c>
      <c r="AE56" s="215">
        <v>0</v>
      </c>
      <c r="AF56" s="215">
        <v>0</v>
      </c>
      <c r="AG56" s="216">
        <v>0</v>
      </c>
      <c r="AH56" s="153">
        <v>0</v>
      </c>
      <c r="AI56" s="153">
        <v>0</v>
      </c>
      <c r="AJ56" s="153">
        <v>0</v>
      </c>
      <c r="AK56" s="153">
        <v>0</v>
      </c>
      <c r="AL56" s="154">
        <v>0</v>
      </c>
      <c r="AM56" s="153">
        <v>0</v>
      </c>
      <c r="AN56" s="153">
        <v>0</v>
      </c>
      <c r="AO56" s="153">
        <v>0</v>
      </c>
      <c r="AP56" s="153">
        <v>0</v>
      </c>
      <c r="AQ56" s="154">
        <v>0</v>
      </c>
      <c r="AR56" s="151"/>
      <c r="AS56" s="151"/>
      <c r="AT56" s="151"/>
      <c r="AU56" s="151"/>
      <c r="AV56" s="152"/>
      <c r="AW56" s="151">
        <v>0</v>
      </c>
      <c r="AX56" s="151">
        <v>0</v>
      </c>
      <c r="AY56" s="151">
        <v>0</v>
      </c>
      <c r="AZ56" s="151">
        <v>0</v>
      </c>
      <c r="BA56" s="152">
        <v>0</v>
      </c>
      <c r="BB56" s="155">
        <v>0</v>
      </c>
      <c r="BC56" s="156">
        <v>0</v>
      </c>
      <c r="BD56" s="156">
        <v>0</v>
      </c>
      <c r="BE56" s="156">
        <v>0</v>
      </c>
      <c r="BF56" s="157">
        <v>0</v>
      </c>
      <c r="BG56" s="156">
        <v>0</v>
      </c>
      <c r="BH56" s="156">
        <v>0</v>
      </c>
      <c r="BI56" s="156">
        <v>0</v>
      </c>
      <c r="BJ56" s="156">
        <v>0</v>
      </c>
      <c r="BK56" s="157">
        <v>0</v>
      </c>
      <c r="BL56" s="156">
        <v>0</v>
      </c>
      <c r="BM56" s="156">
        <v>0</v>
      </c>
      <c r="BN56" s="156">
        <v>0</v>
      </c>
      <c r="BO56" s="156">
        <v>0</v>
      </c>
      <c r="BP56" s="157">
        <v>0</v>
      </c>
      <c r="BQ56" s="155">
        <v>0</v>
      </c>
      <c r="BR56" s="156">
        <v>0</v>
      </c>
      <c r="BS56" s="156">
        <v>0</v>
      </c>
      <c r="BT56" s="156">
        <v>0</v>
      </c>
      <c r="BU56" s="157">
        <v>0</v>
      </c>
      <c r="BV56" s="179" t="s">
        <v>48</v>
      </c>
      <c r="BW56" s="266" t="str">
        <f t="shared" si="22"/>
        <v/>
      </c>
      <c r="BX56" s="266" t="str">
        <f t="shared" si="23"/>
        <v/>
      </c>
      <c r="BY56" s="266" t="str">
        <f t="shared" si="24"/>
        <v/>
      </c>
      <c r="BZ56" s="266" t="str">
        <f t="shared" si="25"/>
        <v/>
      </c>
      <c r="CA56" s="267" t="str">
        <f t="shared" si="26"/>
        <v/>
      </c>
      <c r="CB56" s="266" t="str">
        <f t="shared" si="27"/>
        <v/>
      </c>
      <c r="CC56" s="266" t="str">
        <f t="shared" si="28"/>
        <v/>
      </c>
      <c r="CD56" s="266" t="str">
        <f t="shared" si="29"/>
        <v/>
      </c>
      <c r="CE56" s="266" t="str">
        <f t="shared" si="30"/>
        <v/>
      </c>
      <c r="CF56" s="267" t="str">
        <f t="shared" si="31"/>
        <v/>
      </c>
      <c r="CG56" s="266" t="str">
        <f t="shared" si="32"/>
        <v/>
      </c>
      <c r="CH56" s="266" t="str">
        <f t="shared" si="33"/>
        <v/>
      </c>
      <c r="CI56" s="266" t="str">
        <f t="shared" si="34"/>
        <v/>
      </c>
      <c r="CJ56" s="266" t="str">
        <f t="shared" si="35"/>
        <v/>
      </c>
      <c r="CK56" s="267" t="str">
        <f t="shared" si="36"/>
        <v/>
      </c>
    </row>
    <row r="57" spans="1:89" s="21" customFormat="1">
      <c r="A57" s="147" t="s">
        <v>310</v>
      </c>
      <c r="B57" s="148" t="s">
        <v>6</v>
      </c>
      <c r="C57" s="149"/>
      <c r="D57" s="150">
        <v>0</v>
      </c>
      <c r="E57" s="151">
        <v>0</v>
      </c>
      <c r="F57" s="151">
        <v>0</v>
      </c>
      <c r="G57" s="151">
        <v>0</v>
      </c>
      <c r="H57" s="152">
        <v>0</v>
      </c>
      <c r="I57" s="151"/>
      <c r="J57" s="151"/>
      <c r="K57" s="151"/>
      <c r="L57" s="151"/>
      <c r="M57" s="152"/>
      <c r="N57" s="151">
        <v>0</v>
      </c>
      <c r="O57" s="151">
        <v>0</v>
      </c>
      <c r="P57" s="151">
        <v>0</v>
      </c>
      <c r="Q57" s="151">
        <v>0</v>
      </c>
      <c r="R57" s="152">
        <v>0</v>
      </c>
      <c r="S57" s="151"/>
      <c r="T57" s="151"/>
      <c r="U57" s="151"/>
      <c r="V57" s="151"/>
      <c r="W57" s="152"/>
      <c r="X57" s="151">
        <v>0</v>
      </c>
      <c r="Y57" s="151">
        <v>0</v>
      </c>
      <c r="Z57" s="151">
        <v>0</v>
      </c>
      <c r="AA57" s="151">
        <v>0</v>
      </c>
      <c r="AB57" s="152">
        <v>0</v>
      </c>
      <c r="AC57" s="215">
        <v>0</v>
      </c>
      <c r="AD57" s="215">
        <v>0</v>
      </c>
      <c r="AE57" s="215">
        <v>0</v>
      </c>
      <c r="AF57" s="215">
        <v>0</v>
      </c>
      <c r="AG57" s="216">
        <v>0</v>
      </c>
      <c r="AH57" s="153">
        <v>0</v>
      </c>
      <c r="AI57" s="153">
        <v>0</v>
      </c>
      <c r="AJ57" s="153">
        <v>0</v>
      </c>
      <c r="AK57" s="153">
        <v>0</v>
      </c>
      <c r="AL57" s="154">
        <v>0</v>
      </c>
      <c r="AM57" s="153">
        <v>0</v>
      </c>
      <c r="AN57" s="153">
        <v>0</v>
      </c>
      <c r="AO57" s="153">
        <v>0</v>
      </c>
      <c r="AP57" s="153">
        <v>0</v>
      </c>
      <c r="AQ57" s="154">
        <v>0</v>
      </c>
      <c r="AR57" s="151"/>
      <c r="AS57" s="151"/>
      <c r="AT57" s="151"/>
      <c r="AU57" s="151"/>
      <c r="AV57" s="152"/>
      <c r="AW57" s="151">
        <v>0</v>
      </c>
      <c r="AX57" s="151">
        <v>0</v>
      </c>
      <c r="AY57" s="151">
        <v>0</v>
      </c>
      <c r="AZ57" s="151">
        <v>0</v>
      </c>
      <c r="BA57" s="152">
        <v>0</v>
      </c>
      <c r="BB57" s="155">
        <v>0</v>
      </c>
      <c r="BC57" s="156">
        <v>0</v>
      </c>
      <c r="BD57" s="156">
        <v>0</v>
      </c>
      <c r="BE57" s="156">
        <v>0</v>
      </c>
      <c r="BF57" s="157">
        <v>0</v>
      </c>
      <c r="BG57" s="156">
        <v>0</v>
      </c>
      <c r="BH57" s="156">
        <v>0</v>
      </c>
      <c r="BI57" s="156">
        <v>0</v>
      </c>
      <c r="BJ57" s="156">
        <v>0</v>
      </c>
      <c r="BK57" s="157">
        <v>0</v>
      </c>
      <c r="BL57" s="156">
        <v>0</v>
      </c>
      <c r="BM57" s="156">
        <v>0</v>
      </c>
      <c r="BN57" s="156">
        <v>0</v>
      </c>
      <c r="BO57" s="156">
        <v>0</v>
      </c>
      <c r="BP57" s="157">
        <v>0</v>
      </c>
      <c r="BQ57" s="155">
        <v>0</v>
      </c>
      <c r="BR57" s="156">
        <v>0</v>
      </c>
      <c r="BS57" s="156">
        <v>0</v>
      </c>
      <c r="BT57" s="156">
        <v>0</v>
      </c>
      <c r="BU57" s="157">
        <v>0</v>
      </c>
      <c r="BV57" s="179" t="s">
        <v>48</v>
      </c>
      <c r="BW57" s="266" t="str">
        <f t="shared" si="22"/>
        <v/>
      </c>
      <c r="BX57" s="266" t="str">
        <f t="shared" si="23"/>
        <v/>
      </c>
      <c r="BY57" s="266" t="str">
        <f t="shared" si="24"/>
        <v/>
      </c>
      <c r="BZ57" s="266" t="str">
        <f t="shared" si="25"/>
        <v/>
      </c>
      <c r="CA57" s="267" t="str">
        <f t="shared" si="26"/>
        <v/>
      </c>
      <c r="CB57" s="266" t="str">
        <f t="shared" si="27"/>
        <v/>
      </c>
      <c r="CC57" s="266" t="str">
        <f t="shared" si="28"/>
        <v/>
      </c>
      <c r="CD57" s="266" t="str">
        <f t="shared" si="29"/>
        <v/>
      </c>
      <c r="CE57" s="266" t="str">
        <f t="shared" si="30"/>
        <v/>
      </c>
      <c r="CF57" s="267" t="str">
        <f t="shared" si="31"/>
        <v/>
      </c>
      <c r="CG57" s="266" t="str">
        <f t="shared" si="32"/>
        <v/>
      </c>
      <c r="CH57" s="266" t="str">
        <f t="shared" si="33"/>
        <v/>
      </c>
      <c r="CI57" s="266" t="str">
        <f t="shared" si="34"/>
        <v/>
      </c>
      <c r="CJ57" s="266" t="str">
        <f t="shared" si="35"/>
        <v/>
      </c>
      <c r="CK57" s="267" t="str">
        <f t="shared" si="36"/>
        <v/>
      </c>
    </row>
    <row r="58" spans="1:89" s="21" customFormat="1">
      <c r="A58" s="147" t="s">
        <v>311</v>
      </c>
      <c r="B58" s="148" t="s">
        <v>6</v>
      </c>
      <c r="C58" s="149"/>
      <c r="D58" s="150">
        <v>0</v>
      </c>
      <c r="E58" s="151">
        <v>0</v>
      </c>
      <c r="F58" s="151">
        <v>0</v>
      </c>
      <c r="G58" s="151">
        <v>0</v>
      </c>
      <c r="H58" s="152">
        <v>0</v>
      </c>
      <c r="I58" s="151"/>
      <c r="J58" s="151"/>
      <c r="K58" s="151"/>
      <c r="L58" s="151"/>
      <c r="M58" s="152"/>
      <c r="N58" s="151">
        <v>0</v>
      </c>
      <c r="O58" s="151">
        <v>0</v>
      </c>
      <c r="P58" s="151">
        <v>0</v>
      </c>
      <c r="Q58" s="151">
        <v>0</v>
      </c>
      <c r="R58" s="152">
        <v>0</v>
      </c>
      <c r="S58" s="151"/>
      <c r="T58" s="151"/>
      <c r="U58" s="151"/>
      <c r="V58" s="151"/>
      <c r="W58" s="152"/>
      <c r="X58" s="151">
        <v>0</v>
      </c>
      <c r="Y58" s="151">
        <v>0</v>
      </c>
      <c r="Z58" s="151">
        <v>0</v>
      </c>
      <c r="AA58" s="151">
        <v>0</v>
      </c>
      <c r="AB58" s="152">
        <v>0</v>
      </c>
      <c r="AC58" s="215">
        <v>0</v>
      </c>
      <c r="AD58" s="215">
        <v>0</v>
      </c>
      <c r="AE58" s="215">
        <v>0</v>
      </c>
      <c r="AF58" s="215">
        <v>0</v>
      </c>
      <c r="AG58" s="216">
        <v>0</v>
      </c>
      <c r="AH58" s="153">
        <v>0</v>
      </c>
      <c r="AI58" s="153">
        <v>0</v>
      </c>
      <c r="AJ58" s="153">
        <v>0</v>
      </c>
      <c r="AK58" s="153">
        <v>0</v>
      </c>
      <c r="AL58" s="154">
        <v>0</v>
      </c>
      <c r="AM58" s="153">
        <v>0</v>
      </c>
      <c r="AN58" s="153">
        <v>0</v>
      </c>
      <c r="AO58" s="153">
        <v>0</v>
      </c>
      <c r="AP58" s="153">
        <v>0</v>
      </c>
      <c r="AQ58" s="154">
        <v>0</v>
      </c>
      <c r="AR58" s="151"/>
      <c r="AS58" s="151"/>
      <c r="AT58" s="151"/>
      <c r="AU58" s="151"/>
      <c r="AV58" s="152"/>
      <c r="AW58" s="151">
        <v>0</v>
      </c>
      <c r="AX58" s="151">
        <v>0</v>
      </c>
      <c r="AY58" s="151">
        <v>0</v>
      </c>
      <c r="AZ58" s="151">
        <v>0</v>
      </c>
      <c r="BA58" s="152">
        <v>0</v>
      </c>
      <c r="BB58" s="155">
        <v>0</v>
      </c>
      <c r="BC58" s="156">
        <v>0</v>
      </c>
      <c r="BD58" s="156">
        <v>0</v>
      </c>
      <c r="BE58" s="156">
        <v>0</v>
      </c>
      <c r="BF58" s="157">
        <v>0</v>
      </c>
      <c r="BG58" s="156">
        <v>0</v>
      </c>
      <c r="BH58" s="156">
        <v>0</v>
      </c>
      <c r="BI58" s="156">
        <v>0</v>
      </c>
      <c r="BJ58" s="156">
        <v>0</v>
      </c>
      <c r="BK58" s="157">
        <v>0</v>
      </c>
      <c r="BL58" s="156">
        <v>0</v>
      </c>
      <c r="BM58" s="156">
        <v>0</v>
      </c>
      <c r="BN58" s="156">
        <v>0</v>
      </c>
      <c r="BO58" s="156">
        <v>0</v>
      </c>
      <c r="BP58" s="157">
        <v>0</v>
      </c>
      <c r="BQ58" s="155">
        <v>0</v>
      </c>
      <c r="BR58" s="156">
        <v>0</v>
      </c>
      <c r="BS58" s="156">
        <v>0</v>
      </c>
      <c r="BT58" s="156">
        <v>0</v>
      </c>
      <c r="BU58" s="157">
        <v>0</v>
      </c>
      <c r="BV58" s="179" t="s">
        <v>48</v>
      </c>
      <c r="BW58" s="266" t="str">
        <f t="shared" si="22"/>
        <v/>
      </c>
      <c r="BX58" s="266" t="str">
        <f t="shared" si="23"/>
        <v/>
      </c>
      <c r="BY58" s="266" t="str">
        <f t="shared" si="24"/>
        <v/>
      </c>
      <c r="BZ58" s="266" t="str">
        <f t="shared" si="25"/>
        <v/>
      </c>
      <c r="CA58" s="267" t="str">
        <f t="shared" si="26"/>
        <v/>
      </c>
      <c r="CB58" s="266" t="str">
        <f t="shared" si="27"/>
        <v/>
      </c>
      <c r="CC58" s="266" t="str">
        <f t="shared" si="28"/>
        <v/>
      </c>
      <c r="CD58" s="266" t="str">
        <f t="shared" si="29"/>
        <v/>
      </c>
      <c r="CE58" s="266" t="str">
        <f t="shared" si="30"/>
        <v/>
      </c>
      <c r="CF58" s="267" t="str">
        <f t="shared" si="31"/>
        <v/>
      </c>
      <c r="CG58" s="266" t="str">
        <f t="shared" si="32"/>
        <v/>
      </c>
      <c r="CH58" s="266" t="str">
        <f t="shared" si="33"/>
        <v/>
      </c>
      <c r="CI58" s="266" t="str">
        <f t="shared" si="34"/>
        <v/>
      </c>
      <c r="CJ58" s="266" t="str">
        <f t="shared" si="35"/>
        <v/>
      </c>
      <c r="CK58" s="267" t="str">
        <f t="shared" si="36"/>
        <v/>
      </c>
    </row>
    <row r="59" spans="1:89" s="21" customFormat="1">
      <c r="A59" s="147" t="s">
        <v>312</v>
      </c>
      <c r="B59" s="148" t="s">
        <v>6</v>
      </c>
      <c r="C59" s="149"/>
      <c r="D59" s="150">
        <v>0</v>
      </c>
      <c r="E59" s="151">
        <v>0</v>
      </c>
      <c r="F59" s="151">
        <v>0</v>
      </c>
      <c r="G59" s="151">
        <v>0</v>
      </c>
      <c r="H59" s="152">
        <v>0</v>
      </c>
      <c r="I59" s="151"/>
      <c r="J59" s="151"/>
      <c r="K59" s="151"/>
      <c r="L59" s="151"/>
      <c r="M59" s="152"/>
      <c r="N59" s="151">
        <v>0</v>
      </c>
      <c r="O59" s="151">
        <v>0</v>
      </c>
      <c r="P59" s="151">
        <v>0</v>
      </c>
      <c r="Q59" s="151">
        <v>0</v>
      </c>
      <c r="R59" s="152">
        <v>0</v>
      </c>
      <c r="S59" s="151"/>
      <c r="T59" s="151"/>
      <c r="U59" s="151"/>
      <c r="V59" s="151"/>
      <c r="W59" s="152"/>
      <c r="X59" s="151">
        <v>0</v>
      </c>
      <c r="Y59" s="151">
        <v>0</v>
      </c>
      <c r="Z59" s="151">
        <v>0</v>
      </c>
      <c r="AA59" s="151">
        <v>0</v>
      </c>
      <c r="AB59" s="152">
        <v>0</v>
      </c>
      <c r="AC59" s="215">
        <v>0</v>
      </c>
      <c r="AD59" s="215">
        <v>0</v>
      </c>
      <c r="AE59" s="215">
        <v>0</v>
      </c>
      <c r="AF59" s="215">
        <v>0</v>
      </c>
      <c r="AG59" s="216">
        <v>0</v>
      </c>
      <c r="AH59" s="153">
        <v>0</v>
      </c>
      <c r="AI59" s="153">
        <v>0</v>
      </c>
      <c r="AJ59" s="153">
        <v>0</v>
      </c>
      <c r="AK59" s="153">
        <v>0</v>
      </c>
      <c r="AL59" s="154">
        <v>0</v>
      </c>
      <c r="AM59" s="153">
        <v>0</v>
      </c>
      <c r="AN59" s="153">
        <v>0</v>
      </c>
      <c r="AO59" s="153">
        <v>0</v>
      </c>
      <c r="AP59" s="153">
        <v>0</v>
      </c>
      <c r="AQ59" s="154">
        <v>0</v>
      </c>
      <c r="AR59" s="151"/>
      <c r="AS59" s="151"/>
      <c r="AT59" s="151"/>
      <c r="AU59" s="151"/>
      <c r="AV59" s="152"/>
      <c r="AW59" s="151">
        <v>0</v>
      </c>
      <c r="AX59" s="151">
        <v>0</v>
      </c>
      <c r="AY59" s="151">
        <v>0</v>
      </c>
      <c r="AZ59" s="151">
        <v>0</v>
      </c>
      <c r="BA59" s="152">
        <v>0</v>
      </c>
      <c r="BB59" s="155">
        <v>0</v>
      </c>
      <c r="BC59" s="156">
        <v>0</v>
      </c>
      <c r="BD59" s="156">
        <v>0</v>
      </c>
      <c r="BE59" s="156">
        <v>0</v>
      </c>
      <c r="BF59" s="157">
        <v>0</v>
      </c>
      <c r="BG59" s="156">
        <v>0</v>
      </c>
      <c r="BH59" s="156">
        <v>0</v>
      </c>
      <c r="BI59" s="156">
        <v>0</v>
      </c>
      <c r="BJ59" s="156">
        <v>0</v>
      </c>
      <c r="BK59" s="157">
        <v>0</v>
      </c>
      <c r="BL59" s="156">
        <v>0</v>
      </c>
      <c r="BM59" s="156">
        <v>0</v>
      </c>
      <c r="BN59" s="156">
        <v>0</v>
      </c>
      <c r="BO59" s="156">
        <v>0</v>
      </c>
      <c r="BP59" s="157">
        <v>0</v>
      </c>
      <c r="BQ59" s="155">
        <v>0</v>
      </c>
      <c r="BR59" s="156">
        <v>0</v>
      </c>
      <c r="BS59" s="156">
        <v>0</v>
      </c>
      <c r="BT59" s="156">
        <v>0</v>
      </c>
      <c r="BU59" s="157">
        <v>0</v>
      </c>
      <c r="BV59" s="179" t="s">
        <v>48</v>
      </c>
      <c r="BW59" s="266" t="str">
        <f t="shared" si="22"/>
        <v/>
      </c>
      <c r="BX59" s="266" t="str">
        <f t="shared" si="23"/>
        <v/>
      </c>
      <c r="BY59" s="266" t="str">
        <f t="shared" si="24"/>
        <v/>
      </c>
      <c r="BZ59" s="266" t="str">
        <f t="shared" si="25"/>
        <v/>
      </c>
      <c r="CA59" s="267" t="str">
        <f t="shared" si="26"/>
        <v/>
      </c>
      <c r="CB59" s="266" t="str">
        <f t="shared" si="27"/>
        <v/>
      </c>
      <c r="CC59" s="266" t="str">
        <f t="shared" si="28"/>
        <v/>
      </c>
      <c r="CD59" s="266" t="str">
        <f t="shared" si="29"/>
        <v/>
      </c>
      <c r="CE59" s="266" t="str">
        <f t="shared" si="30"/>
        <v/>
      </c>
      <c r="CF59" s="267" t="str">
        <f t="shared" si="31"/>
        <v/>
      </c>
      <c r="CG59" s="266" t="str">
        <f t="shared" si="32"/>
        <v/>
      </c>
      <c r="CH59" s="266" t="str">
        <f t="shared" si="33"/>
        <v/>
      </c>
      <c r="CI59" s="266" t="str">
        <f t="shared" si="34"/>
        <v/>
      </c>
      <c r="CJ59" s="266" t="str">
        <f t="shared" si="35"/>
        <v/>
      </c>
      <c r="CK59" s="267" t="str">
        <f t="shared" si="36"/>
        <v/>
      </c>
    </row>
    <row r="60" spans="1:89" s="21" customFormat="1">
      <c r="A60" s="147" t="s">
        <v>313</v>
      </c>
      <c r="B60" s="148" t="s">
        <v>314</v>
      </c>
      <c r="C60" s="149"/>
      <c r="D60" s="150"/>
      <c r="E60" s="151"/>
      <c r="F60" s="151"/>
      <c r="G60" s="151"/>
      <c r="H60" s="152"/>
      <c r="I60" s="151"/>
      <c r="J60" s="151"/>
      <c r="K60" s="151"/>
      <c r="L60" s="151"/>
      <c r="M60" s="152"/>
      <c r="N60" s="151"/>
      <c r="O60" s="151"/>
      <c r="P60" s="151"/>
      <c r="Q60" s="151"/>
      <c r="R60" s="152"/>
      <c r="S60" s="151"/>
      <c r="T60" s="151"/>
      <c r="U60" s="151"/>
      <c r="V60" s="151"/>
      <c r="W60" s="152"/>
      <c r="X60" s="151"/>
      <c r="Y60" s="151"/>
      <c r="Z60" s="151"/>
      <c r="AA60" s="151"/>
      <c r="AB60" s="152"/>
      <c r="AC60" s="215">
        <v>0.85</v>
      </c>
      <c r="AD60" s="215">
        <v>0.85</v>
      </c>
      <c r="AE60" s="215">
        <v>0.85</v>
      </c>
      <c r="AF60" s="215">
        <v>0.85</v>
      </c>
      <c r="AG60" s="216">
        <v>0.85</v>
      </c>
      <c r="AH60" s="153">
        <v>0</v>
      </c>
      <c r="AI60" s="153">
        <v>0</v>
      </c>
      <c r="AJ60" s="153">
        <v>0</v>
      </c>
      <c r="AK60" s="153">
        <v>0</v>
      </c>
      <c r="AL60" s="154">
        <v>0</v>
      </c>
      <c r="AM60" s="153">
        <v>0</v>
      </c>
      <c r="AN60" s="153">
        <v>0</v>
      </c>
      <c r="AO60" s="153">
        <v>0</v>
      </c>
      <c r="AP60" s="153">
        <v>0</v>
      </c>
      <c r="AQ60" s="154">
        <v>0</v>
      </c>
      <c r="AR60" s="151"/>
      <c r="AS60" s="151"/>
      <c r="AT60" s="151"/>
      <c r="AU60" s="151"/>
      <c r="AV60" s="152"/>
      <c r="AW60" s="151">
        <f t="shared" ref="AW60:BA61" si="43">AVERAGE(30,50)</f>
        <v>40</v>
      </c>
      <c r="AX60" s="151">
        <f t="shared" si="43"/>
        <v>40</v>
      </c>
      <c r="AY60" s="151">
        <f t="shared" si="43"/>
        <v>40</v>
      </c>
      <c r="AZ60" s="151">
        <f t="shared" si="43"/>
        <v>40</v>
      </c>
      <c r="BA60" s="152">
        <f t="shared" si="43"/>
        <v>40</v>
      </c>
      <c r="BB60" s="150">
        <f>AVERAGE(18,22)</f>
        <v>20</v>
      </c>
      <c r="BC60" s="151">
        <f t="shared" ref="BC60:BF60" si="44">AVERAGE(18,22)</f>
        <v>20</v>
      </c>
      <c r="BD60" s="151">
        <f t="shared" si="44"/>
        <v>20</v>
      </c>
      <c r="BE60" s="151">
        <f t="shared" si="44"/>
        <v>20</v>
      </c>
      <c r="BF60" s="152">
        <f t="shared" si="44"/>
        <v>20</v>
      </c>
      <c r="BG60" s="151">
        <v>0</v>
      </c>
      <c r="BH60" s="151">
        <v>0</v>
      </c>
      <c r="BI60" s="151">
        <v>0</v>
      </c>
      <c r="BJ60" s="151">
        <v>0</v>
      </c>
      <c r="BK60" s="152">
        <v>0</v>
      </c>
      <c r="BL60" s="151">
        <v>250</v>
      </c>
      <c r="BM60" s="151">
        <v>250</v>
      </c>
      <c r="BN60" s="151">
        <v>250</v>
      </c>
      <c r="BO60" s="151">
        <v>250</v>
      </c>
      <c r="BP60" s="152">
        <v>250</v>
      </c>
      <c r="BQ60" s="150">
        <v>0</v>
      </c>
      <c r="BR60" s="151">
        <v>0</v>
      </c>
      <c r="BS60" s="151">
        <v>0</v>
      </c>
      <c r="BT60" s="151">
        <v>0</v>
      </c>
      <c r="BU60" s="152">
        <v>0</v>
      </c>
      <c r="BV60" s="179"/>
      <c r="BW60" s="266" t="str">
        <f t="shared" si="22"/>
        <v/>
      </c>
      <c r="BX60" s="266" t="str">
        <f t="shared" si="23"/>
        <v/>
      </c>
      <c r="BY60" s="266" t="str">
        <f t="shared" si="24"/>
        <v/>
      </c>
      <c r="BZ60" s="266" t="str">
        <f t="shared" si="25"/>
        <v/>
      </c>
      <c r="CA60" s="267" t="str">
        <f t="shared" si="26"/>
        <v/>
      </c>
      <c r="CB60" s="266" t="str">
        <f t="shared" si="27"/>
        <v/>
      </c>
      <c r="CC60" s="266" t="str">
        <f t="shared" si="28"/>
        <v/>
      </c>
      <c r="CD60" s="266" t="str">
        <f t="shared" si="29"/>
        <v/>
      </c>
      <c r="CE60" s="266" t="str">
        <f t="shared" si="30"/>
        <v/>
      </c>
      <c r="CF60" s="267" t="str">
        <f t="shared" si="31"/>
        <v/>
      </c>
      <c r="CG60" s="266" t="str">
        <f t="shared" si="32"/>
        <v/>
      </c>
      <c r="CH60" s="266" t="str">
        <f t="shared" si="33"/>
        <v/>
      </c>
      <c r="CI60" s="266" t="str">
        <f t="shared" si="34"/>
        <v/>
      </c>
      <c r="CJ60" s="266" t="str">
        <f t="shared" si="35"/>
        <v/>
      </c>
      <c r="CK60" s="267" t="str">
        <f t="shared" si="36"/>
        <v/>
      </c>
    </row>
    <row r="61" spans="1:89" s="21" customFormat="1" ht="14.25" customHeight="1">
      <c r="A61" s="147" t="s">
        <v>315</v>
      </c>
      <c r="B61" s="148" t="s">
        <v>316</v>
      </c>
      <c r="C61" s="149"/>
      <c r="D61" s="150"/>
      <c r="E61" s="151"/>
      <c r="F61" s="151"/>
      <c r="G61" s="151"/>
      <c r="H61" s="152"/>
      <c r="I61" s="151"/>
      <c r="J61" s="151"/>
      <c r="K61" s="151"/>
      <c r="L61" s="151"/>
      <c r="M61" s="152"/>
      <c r="N61" s="151"/>
      <c r="O61" s="151"/>
      <c r="P61" s="151"/>
      <c r="Q61" s="151"/>
      <c r="R61" s="152"/>
      <c r="S61" s="151"/>
      <c r="T61" s="151"/>
      <c r="U61" s="151"/>
      <c r="V61" s="151"/>
      <c r="W61" s="152"/>
      <c r="X61" s="151"/>
      <c r="Y61" s="151"/>
      <c r="Z61" s="151"/>
      <c r="AA61" s="151"/>
      <c r="AB61" s="152"/>
      <c r="AC61" s="215">
        <v>0.85499999999999998</v>
      </c>
      <c r="AD61" s="215">
        <v>0.85499999999999998</v>
      </c>
      <c r="AE61" s="215">
        <v>0.85499999999999998</v>
      </c>
      <c r="AF61" s="215">
        <v>0.85499999999999998</v>
      </c>
      <c r="AG61" s="216">
        <v>0.85499999999999998</v>
      </c>
      <c r="AH61" s="153">
        <v>0</v>
      </c>
      <c r="AI61" s="153">
        <v>0</v>
      </c>
      <c r="AJ61" s="153">
        <v>0</v>
      </c>
      <c r="AK61" s="153">
        <v>0</v>
      </c>
      <c r="AL61" s="154">
        <v>0</v>
      </c>
      <c r="AM61" s="153">
        <v>0</v>
      </c>
      <c r="AN61" s="153">
        <v>0</v>
      </c>
      <c r="AO61" s="153">
        <v>0</v>
      </c>
      <c r="AP61" s="153">
        <v>0</v>
      </c>
      <c r="AQ61" s="154">
        <v>0</v>
      </c>
      <c r="AR61" s="151"/>
      <c r="AS61" s="151"/>
      <c r="AT61" s="151"/>
      <c r="AU61" s="151"/>
      <c r="AV61" s="152"/>
      <c r="AW61" s="151">
        <f>AVERAGE(30,50)</f>
        <v>40</v>
      </c>
      <c r="AX61" s="151">
        <f t="shared" si="43"/>
        <v>40</v>
      </c>
      <c r="AY61" s="151">
        <f t="shared" si="43"/>
        <v>40</v>
      </c>
      <c r="AZ61" s="151">
        <f t="shared" si="43"/>
        <v>40</v>
      </c>
      <c r="BA61" s="152">
        <f t="shared" si="43"/>
        <v>40</v>
      </c>
      <c r="BB61" s="150">
        <f>AVERAGE(135,155)</f>
        <v>145</v>
      </c>
      <c r="BC61" s="151">
        <f t="shared" ref="BC61:BF61" si="45">AVERAGE(135,155)</f>
        <v>145</v>
      </c>
      <c r="BD61" s="151">
        <f t="shared" si="45"/>
        <v>145</v>
      </c>
      <c r="BE61" s="151">
        <f t="shared" si="45"/>
        <v>145</v>
      </c>
      <c r="BF61" s="152">
        <f t="shared" si="45"/>
        <v>145</v>
      </c>
      <c r="BG61" s="151">
        <v>0</v>
      </c>
      <c r="BH61" s="151">
        <v>0</v>
      </c>
      <c r="BI61" s="151">
        <v>0</v>
      </c>
      <c r="BJ61" s="151">
        <v>0</v>
      </c>
      <c r="BK61" s="152">
        <v>0</v>
      </c>
      <c r="BL61" s="151">
        <f>AVERAGE(1000,1200)</f>
        <v>1100</v>
      </c>
      <c r="BM61" s="151">
        <f t="shared" ref="BM61:BP61" si="46">AVERAGE(1000,1200)</f>
        <v>1100</v>
      </c>
      <c r="BN61" s="151">
        <f t="shared" si="46"/>
        <v>1100</v>
      </c>
      <c r="BO61" s="151">
        <f t="shared" si="46"/>
        <v>1100</v>
      </c>
      <c r="BP61" s="152">
        <f t="shared" si="46"/>
        <v>1100</v>
      </c>
      <c r="BQ61" s="150">
        <v>0</v>
      </c>
      <c r="BR61" s="151">
        <v>0</v>
      </c>
      <c r="BS61" s="151">
        <v>0</v>
      </c>
      <c r="BT61" s="151">
        <v>0</v>
      </c>
      <c r="BU61" s="152">
        <v>0</v>
      </c>
      <c r="BV61" s="179"/>
      <c r="BW61" s="266" t="str">
        <f t="shared" si="22"/>
        <v/>
      </c>
      <c r="BX61" s="266" t="str">
        <f t="shared" si="23"/>
        <v/>
      </c>
      <c r="BY61" s="266" t="str">
        <f t="shared" si="24"/>
        <v/>
      </c>
      <c r="BZ61" s="266" t="str">
        <f t="shared" si="25"/>
        <v/>
      </c>
      <c r="CA61" s="267" t="str">
        <f t="shared" si="26"/>
        <v/>
      </c>
      <c r="CB61" s="266" t="str">
        <f t="shared" si="27"/>
        <v/>
      </c>
      <c r="CC61" s="266" t="str">
        <f t="shared" si="28"/>
        <v/>
      </c>
      <c r="CD61" s="266" t="str">
        <f t="shared" si="29"/>
        <v/>
      </c>
      <c r="CE61" s="266" t="str">
        <f t="shared" si="30"/>
        <v/>
      </c>
      <c r="CF61" s="267" t="str">
        <f t="shared" si="31"/>
        <v/>
      </c>
      <c r="CG61" s="266" t="str">
        <f t="shared" si="32"/>
        <v/>
      </c>
      <c r="CH61" s="266" t="str">
        <f t="shared" si="33"/>
        <v/>
      </c>
      <c r="CI61" s="266" t="str">
        <f t="shared" si="34"/>
        <v/>
      </c>
      <c r="CJ61" s="266" t="str">
        <f t="shared" si="35"/>
        <v/>
      </c>
      <c r="CK61" s="267" t="str">
        <f t="shared" si="36"/>
        <v/>
      </c>
    </row>
    <row r="62" spans="1:89">
      <c r="A62" s="123" t="s">
        <v>317</v>
      </c>
      <c r="B62" s="124" t="s">
        <v>55</v>
      </c>
      <c r="C62" s="125" t="s">
        <v>56</v>
      </c>
      <c r="D62" s="126">
        <v>10</v>
      </c>
      <c r="E62" s="127">
        <v>10</v>
      </c>
      <c r="F62" s="127">
        <v>10</v>
      </c>
      <c r="G62" s="127">
        <v>10</v>
      </c>
      <c r="H62" s="128">
        <v>10</v>
      </c>
      <c r="I62" s="127"/>
      <c r="J62" s="127"/>
      <c r="K62" s="127"/>
      <c r="L62" s="127"/>
      <c r="M62" s="128"/>
      <c r="N62" s="127">
        <v>100</v>
      </c>
      <c r="O62" s="127">
        <v>100</v>
      </c>
      <c r="P62" s="127">
        <v>100</v>
      </c>
      <c r="Q62" s="127">
        <v>100</v>
      </c>
      <c r="R62" s="128">
        <v>100</v>
      </c>
      <c r="S62" s="127"/>
      <c r="T62" s="127"/>
      <c r="U62" s="127"/>
      <c r="V62" s="127"/>
      <c r="W62" s="128"/>
      <c r="X62" s="127">
        <v>100</v>
      </c>
      <c r="Y62" s="127">
        <v>100</v>
      </c>
      <c r="Z62" s="127">
        <v>100</v>
      </c>
      <c r="AA62" s="127">
        <v>100</v>
      </c>
      <c r="AB62" s="128">
        <v>100</v>
      </c>
      <c r="AC62" s="208">
        <v>0.98</v>
      </c>
      <c r="AD62" s="208">
        <v>0.98</v>
      </c>
      <c r="AE62" s="208">
        <v>0.98</v>
      </c>
      <c r="AF62" s="208">
        <v>0.98</v>
      </c>
      <c r="AG62" s="209">
        <v>0.98</v>
      </c>
      <c r="AH62" s="129">
        <v>0</v>
      </c>
      <c r="AI62" s="129">
        <v>0</v>
      </c>
      <c r="AJ62" s="129">
        <v>0</v>
      </c>
      <c r="AK62" s="129">
        <v>0</v>
      </c>
      <c r="AL62" s="130">
        <v>0</v>
      </c>
      <c r="AM62" s="129">
        <v>0</v>
      </c>
      <c r="AN62" s="129">
        <v>0</v>
      </c>
      <c r="AO62" s="129">
        <v>0</v>
      </c>
      <c r="AP62" s="129">
        <v>0</v>
      </c>
      <c r="AQ62" s="130">
        <v>0</v>
      </c>
      <c r="AR62" s="127"/>
      <c r="AS62" s="127"/>
      <c r="AT62" s="127"/>
      <c r="AU62" s="127"/>
      <c r="AV62" s="128"/>
      <c r="AW62" s="127">
        <v>20</v>
      </c>
      <c r="AX62" s="127">
        <v>20</v>
      </c>
      <c r="AY62" s="127">
        <v>20</v>
      </c>
      <c r="AZ62" s="127">
        <v>20</v>
      </c>
      <c r="BA62" s="128">
        <v>20</v>
      </c>
      <c r="BB62" s="136">
        <v>2500</v>
      </c>
      <c r="BC62" s="134">
        <v>2500</v>
      </c>
      <c r="BD62" s="134">
        <v>2500</v>
      </c>
      <c r="BE62" s="134">
        <v>2500</v>
      </c>
      <c r="BF62" s="135">
        <v>2500</v>
      </c>
      <c r="BG62" s="131">
        <v>3000</v>
      </c>
      <c r="BH62" s="131">
        <v>3000</v>
      </c>
      <c r="BI62" s="131">
        <v>3000</v>
      </c>
      <c r="BJ62" s="131">
        <v>3000</v>
      </c>
      <c r="BK62" s="132">
        <v>3000</v>
      </c>
      <c r="BL62" s="131">
        <v>150</v>
      </c>
      <c r="BM62" s="131">
        <v>150</v>
      </c>
      <c r="BN62" s="131">
        <v>150</v>
      </c>
      <c r="BO62" s="131">
        <v>150</v>
      </c>
      <c r="BP62" s="132">
        <v>150</v>
      </c>
      <c r="BQ62" s="133">
        <v>0</v>
      </c>
      <c r="BR62" s="131">
        <v>0</v>
      </c>
      <c r="BS62" s="131">
        <v>0</v>
      </c>
      <c r="BT62" s="131">
        <v>0</v>
      </c>
      <c r="BU62" s="132">
        <v>0</v>
      </c>
      <c r="BV62" s="171"/>
      <c r="BW62" s="250">
        <f t="shared" si="22"/>
        <v>250</v>
      </c>
      <c r="BX62" s="250">
        <f t="shared" si="23"/>
        <v>250</v>
      </c>
      <c r="BY62" s="250">
        <f t="shared" si="24"/>
        <v>250</v>
      </c>
      <c r="BZ62" s="250">
        <f t="shared" si="25"/>
        <v>250</v>
      </c>
      <c r="CA62" s="259">
        <f t="shared" si="26"/>
        <v>250</v>
      </c>
      <c r="CB62" s="250">
        <f t="shared" si="27"/>
        <v>300</v>
      </c>
      <c r="CC62" s="250">
        <f t="shared" si="28"/>
        <v>300</v>
      </c>
      <c r="CD62" s="250">
        <f t="shared" si="29"/>
        <v>300</v>
      </c>
      <c r="CE62" s="250">
        <f t="shared" si="30"/>
        <v>300</v>
      </c>
      <c r="CF62" s="259">
        <f t="shared" si="31"/>
        <v>300</v>
      </c>
      <c r="CG62" s="250">
        <f t="shared" si="32"/>
        <v>15</v>
      </c>
      <c r="CH62" s="250">
        <f t="shared" si="33"/>
        <v>15</v>
      </c>
      <c r="CI62" s="250">
        <f t="shared" si="34"/>
        <v>15</v>
      </c>
      <c r="CJ62" s="250">
        <f t="shared" si="35"/>
        <v>15</v>
      </c>
      <c r="CK62" s="259">
        <f t="shared" si="36"/>
        <v>15</v>
      </c>
    </row>
    <row r="63" spans="1:89">
      <c r="A63" s="158" t="s">
        <v>318</v>
      </c>
      <c r="B63" s="159" t="s">
        <v>6</v>
      </c>
      <c r="C63" s="160"/>
      <c r="D63" s="161">
        <v>0</v>
      </c>
      <c r="E63" s="162">
        <v>0</v>
      </c>
      <c r="F63" s="162">
        <v>0</v>
      </c>
      <c r="G63" s="162">
        <v>0</v>
      </c>
      <c r="H63" s="163">
        <v>0</v>
      </c>
      <c r="I63" s="162"/>
      <c r="J63" s="162"/>
      <c r="K63" s="162"/>
      <c r="L63" s="162"/>
      <c r="M63" s="163"/>
      <c r="N63" s="162">
        <v>0</v>
      </c>
      <c r="O63" s="162">
        <v>0</v>
      </c>
      <c r="P63" s="162">
        <v>0</v>
      </c>
      <c r="Q63" s="162">
        <v>0</v>
      </c>
      <c r="R63" s="163">
        <v>0</v>
      </c>
      <c r="S63" s="162"/>
      <c r="T63" s="162"/>
      <c r="U63" s="162"/>
      <c r="V63" s="162"/>
      <c r="W63" s="163"/>
      <c r="X63" s="162">
        <v>0</v>
      </c>
      <c r="Y63" s="162">
        <v>0</v>
      </c>
      <c r="Z63" s="162">
        <v>0</v>
      </c>
      <c r="AA63" s="162">
        <v>0</v>
      </c>
      <c r="AB63" s="163">
        <v>0</v>
      </c>
      <c r="AC63" s="217">
        <v>0</v>
      </c>
      <c r="AD63" s="217">
        <v>0</v>
      </c>
      <c r="AE63" s="217">
        <v>0</v>
      </c>
      <c r="AF63" s="217">
        <v>0</v>
      </c>
      <c r="AG63" s="218">
        <v>0</v>
      </c>
      <c r="AH63" s="164">
        <v>0</v>
      </c>
      <c r="AI63" s="164">
        <v>0</v>
      </c>
      <c r="AJ63" s="164">
        <v>0</v>
      </c>
      <c r="AK63" s="164">
        <v>0</v>
      </c>
      <c r="AL63" s="165">
        <v>0</v>
      </c>
      <c r="AM63" s="164">
        <v>0</v>
      </c>
      <c r="AN63" s="164">
        <v>0</v>
      </c>
      <c r="AO63" s="164">
        <v>0</v>
      </c>
      <c r="AP63" s="164">
        <v>0</v>
      </c>
      <c r="AQ63" s="165">
        <v>0</v>
      </c>
      <c r="AR63" s="162"/>
      <c r="AS63" s="162"/>
      <c r="AT63" s="162"/>
      <c r="AU63" s="162"/>
      <c r="AV63" s="163"/>
      <c r="AW63" s="162">
        <v>0</v>
      </c>
      <c r="AX63" s="162">
        <v>0</v>
      </c>
      <c r="AY63" s="162">
        <v>0</v>
      </c>
      <c r="AZ63" s="162">
        <v>0</v>
      </c>
      <c r="BA63" s="163">
        <v>0</v>
      </c>
      <c r="BB63" s="161">
        <v>0</v>
      </c>
      <c r="BC63" s="162">
        <v>0</v>
      </c>
      <c r="BD63" s="162">
        <v>0</v>
      </c>
      <c r="BE63" s="162">
        <v>0</v>
      </c>
      <c r="BF63" s="163">
        <v>0</v>
      </c>
      <c r="BG63" s="162">
        <v>0</v>
      </c>
      <c r="BH63" s="162">
        <v>0</v>
      </c>
      <c r="BI63" s="162">
        <v>0</v>
      </c>
      <c r="BJ63" s="162">
        <v>0</v>
      </c>
      <c r="BK63" s="163">
        <v>0</v>
      </c>
      <c r="BL63" s="162">
        <v>0</v>
      </c>
      <c r="BM63" s="162">
        <v>0</v>
      </c>
      <c r="BN63" s="162">
        <v>0</v>
      </c>
      <c r="BO63" s="162">
        <v>0</v>
      </c>
      <c r="BP63" s="163">
        <v>0</v>
      </c>
      <c r="BQ63" s="161">
        <v>0</v>
      </c>
      <c r="BR63" s="162">
        <v>0</v>
      </c>
      <c r="BS63" s="162">
        <v>0</v>
      </c>
      <c r="BT63" s="162">
        <v>0</v>
      </c>
      <c r="BU63" s="163">
        <v>0</v>
      </c>
      <c r="BV63" s="180" t="s">
        <v>48</v>
      </c>
      <c r="BW63" s="268" t="str">
        <f t="shared" si="22"/>
        <v/>
      </c>
      <c r="BX63" s="268" t="str">
        <f t="shared" si="23"/>
        <v/>
      </c>
      <c r="BY63" s="268" t="str">
        <f t="shared" si="24"/>
        <v/>
      </c>
      <c r="BZ63" s="268" t="str">
        <f t="shared" si="25"/>
        <v/>
      </c>
      <c r="CA63" s="269" t="str">
        <f t="shared" si="26"/>
        <v/>
      </c>
      <c r="CB63" s="268" t="str">
        <f t="shared" si="27"/>
        <v/>
      </c>
      <c r="CC63" s="268" t="str">
        <f t="shared" si="28"/>
        <v/>
      </c>
      <c r="CD63" s="268" t="str">
        <f t="shared" si="29"/>
        <v/>
      </c>
      <c r="CE63" s="268" t="str">
        <f t="shared" si="30"/>
        <v/>
      </c>
      <c r="CF63" s="269" t="str">
        <f t="shared" si="31"/>
        <v/>
      </c>
      <c r="CG63" s="268" t="str">
        <f t="shared" si="32"/>
        <v/>
      </c>
      <c r="CH63" s="268" t="str">
        <f t="shared" si="33"/>
        <v/>
      </c>
      <c r="CI63" s="268" t="str">
        <f t="shared" si="34"/>
        <v/>
      </c>
      <c r="CJ63" s="268" t="str">
        <f t="shared" si="35"/>
        <v/>
      </c>
      <c r="CK63" s="269" t="str">
        <f t="shared" si="36"/>
        <v/>
      </c>
    </row>
    <row r="64" spans="1:89" s="21" customFormat="1">
      <c r="D64" s="181"/>
      <c r="E64" s="181"/>
      <c r="F64" s="181"/>
      <c r="G64" s="181"/>
      <c r="H64" s="181"/>
      <c r="I64" s="181"/>
      <c r="J64" s="181"/>
      <c r="K64" s="181"/>
      <c r="L64" s="181"/>
      <c r="M64" s="181"/>
      <c r="N64" s="181"/>
      <c r="O64" s="181"/>
      <c r="P64" s="181"/>
      <c r="Q64" s="181"/>
      <c r="R64" s="181"/>
      <c r="S64" s="181"/>
      <c r="T64" s="181"/>
      <c r="U64" s="181"/>
      <c r="V64" s="181"/>
      <c r="W64" s="181"/>
      <c r="X64" s="181"/>
      <c r="Y64" s="181"/>
      <c r="Z64" s="181"/>
      <c r="AA64" s="181"/>
      <c r="AB64" s="181"/>
      <c r="AC64" s="181"/>
      <c r="AD64" s="181"/>
      <c r="AE64" s="181"/>
      <c r="AF64" s="181"/>
      <c r="AG64" s="181"/>
      <c r="AH64" s="181"/>
      <c r="AI64" s="181"/>
      <c r="AJ64" s="181"/>
      <c r="AK64" s="181"/>
      <c r="AL64" s="181"/>
      <c r="AM64" s="181"/>
      <c r="AN64" s="181"/>
      <c r="AO64" s="181"/>
      <c r="AP64" s="181"/>
      <c r="AQ64" s="181"/>
      <c r="AR64" s="181"/>
      <c r="AS64" s="181"/>
      <c r="AT64" s="181"/>
      <c r="AU64" s="181"/>
      <c r="AV64" s="181"/>
      <c r="AW64" s="181"/>
      <c r="AX64" s="181"/>
      <c r="AY64" s="181"/>
      <c r="AZ64" s="181"/>
      <c r="BA64" s="181"/>
      <c r="BB64" s="181"/>
      <c r="BC64" s="181"/>
      <c r="BD64" s="181"/>
      <c r="BE64" s="181"/>
      <c r="BF64" s="181"/>
      <c r="BG64" s="181"/>
      <c r="BH64" s="181"/>
      <c r="BI64" s="181"/>
      <c r="BJ64" s="181"/>
      <c r="BK64" s="181"/>
      <c r="BL64" s="181"/>
      <c r="BM64" s="181"/>
      <c r="BN64" s="181"/>
      <c r="BO64" s="181"/>
      <c r="BP64" s="181"/>
      <c r="BQ64" s="181"/>
      <c r="BR64" s="181"/>
      <c r="BS64" s="181"/>
      <c r="BT64" s="181"/>
      <c r="BU64" s="181"/>
      <c r="BV64" s="181"/>
      <c r="BW64" s="181"/>
      <c r="BX64" s="181"/>
      <c r="BY64" s="181"/>
      <c r="BZ64" s="181"/>
      <c r="CA64" s="181"/>
      <c r="CB64" s="181"/>
      <c r="CC64" s="181"/>
      <c r="CD64" s="181"/>
      <c r="CE64" s="181"/>
      <c r="CF64" s="181"/>
      <c r="CG64" s="181"/>
      <c r="CH64" s="181"/>
      <c r="CI64" s="181"/>
      <c r="CJ64" s="181"/>
      <c r="CK64" s="181"/>
    </row>
    <row r="65" spans="4:91" s="21" customFormat="1">
      <c r="D65" s="181"/>
      <c r="E65" s="181"/>
      <c r="F65" s="181"/>
      <c r="G65" s="181"/>
      <c r="H65" s="181"/>
      <c r="I65" s="181"/>
      <c r="J65" s="181"/>
      <c r="K65" s="181"/>
      <c r="L65" s="181"/>
      <c r="M65" s="181"/>
      <c r="N65" s="181"/>
      <c r="O65" s="181"/>
      <c r="P65" s="181"/>
      <c r="Q65" s="181"/>
      <c r="R65" s="181"/>
      <c r="S65" s="181"/>
      <c r="T65" s="181"/>
      <c r="U65" s="181"/>
      <c r="V65" s="181"/>
      <c r="W65" s="181"/>
      <c r="X65" s="181"/>
      <c r="Y65" s="181"/>
      <c r="Z65" s="181"/>
      <c r="AA65" s="181"/>
      <c r="AB65" s="181"/>
      <c r="AC65" s="181"/>
      <c r="AD65" s="181"/>
      <c r="AE65" s="181"/>
      <c r="AF65" s="181"/>
      <c r="AG65" s="181"/>
      <c r="AH65" s="181"/>
      <c r="AI65" s="181"/>
      <c r="AJ65" s="181"/>
      <c r="AK65" s="181"/>
      <c r="AL65" s="181"/>
      <c r="AM65" s="181"/>
      <c r="AN65" s="181"/>
      <c r="AO65" s="181"/>
      <c r="AP65" s="181"/>
      <c r="AQ65" s="181"/>
      <c r="AR65" s="181"/>
      <c r="AS65" s="181"/>
      <c r="AT65" s="181"/>
      <c r="AU65" s="181"/>
      <c r="AV65" s="181"/>
      <c r="AW65" s="181"/>
      <c r="AX65" s="181"/>
      <c r="AY65" s="181"/>
      <c r="AZ65" s="181"/>
      <c r="BA65" s="181"/>
      <c r="BB65" s="181"/>
      <c r="BC65" s="181"/>
      <c r="BD65" s="181"/>
      <c r="BE65" s="181"/>
      <c r="BF65" s="181"/>
      <c r="BG65" s="181"/>
      <c r="BH65" s="181"/>
      <c r="BI65" s="181"/>
      <c r="BJ65" s="181"/>
      <c r="BK65" s="181"/>
      <c r="BL65" s="181"/>
      <c r="BM65" s="181"/>
      <c r="BN65" s="181"/>
      <c r="BO65" s="181"/>
      <c r="BP65" s="181"/>
      <c r="BQ65" s="181"/>
      <c r="BR65" s="181"/>
      <c r="BS65" s="181"/>
      <c r="BT65" s="181"/>
      <c r="BU65" s="181"/>
      <c r="BV65" s="181"/>
      <c r="BW65" s="181"/>
      <c r="BX65" s="181"/>
      <c r="BY65" s="181"/>
      <c r="BZ65" s="181"/>
      <c r="CA65" s="181"/>
      <c r="CB65" s="181"/>
      <c r="CC65" s="181"/>
      <c r="CD65" s="181"/>
      <c r="CE65" s="181"/>
      <c r="CF65" s="181"/>
      <c r="CG65" s="181"/>
      <c r="CH65" s="181"/>
      <c r="CI65" s="181"/>
      <c r="CJ65" s="181"/>
      <c r="CK65" s="181"/>
    </row>
    <row r="66" spans="4:91" s="21" customFormat="1">
      <c r="D66" s="181"/>
      <c r="E66" s="181"/>
      <c r="F66" s="181"/>
      <c r="G66" s="181"/>
      <c r="H66" s="181"/>
      <c r="I66" s="181"/>
      <c r="J66" s="181"/>
      <c r="K66" s="181"/>
      <c r="L66" s="181"/>
      <c r="M66" s="181"/>
      <c r="N66" s="181"/>
      <c r="O66" s="181"/>
      <c r="P66" s="181"/>
      <c r="Q66" s="181"/>
      <c r="R66" s="181"/>
      <c r="S66" s="181"/>
      <c r="T66" s="181"/>
      <c r="U66" s="181"/>
      <c r="V66" s="181"/>
      <c r="W66" s="181"/>
      <c r="X66" s="181"/>
      <c r="Y66" s="181"/>
      <c r="Z66" s="181"/>
      <c r="AA66" s="181"/>
      <c r="AB66" s="181"/>
      <c r="AC66" s="181"/>
      <c r="AD66" s="181"/>
      <c r="AE66" s="181"/>
      <c r="AF66" s="181"/>
      <c r="AG66" s="181"/>
      <c r="AH66" s="181"/>
      <c r="AI66" s="181"/>
      <c r="AJ66" s="181"/>
      <c r="AK66" s="181"/>
      <c r="AL66" s="181"/>
      <c r="AM66" s="181"/>
      <c r="AN66" s="181"/>
      <c r="AO66" s="181"/>
      <c r="AP66" s="181"/>
      <c r="AQ66" s="181"/>
      <c r="AR66" s="181"/>
      <c r="AS66" s="181"/>
      <c r="AT66" s="181"/>
      <c r="AU66" s="181"/>
      <c r="AV66" s="181"/>
      <c r="AW66" s="181"/>
      <c r="AX66" s="181"/>
      <c r="AY66" s="181"/>
      <c r="AZ66" s="181"/>
      <c r="BA66" s="181"/>
      <c r="BB66" s="181"/>
      <c r="BC66" s="181"/>
      <c r="BD66" s="181"/>
      <c r="BE66" s="181"/>
      <c r="BF66" s="181"/>
      <c r="BG66" s="181"/>
      <c r="BH66" s="181"/>
      <c r="BI66" s="181"/>
      <c r="BJ66" s="181"/>
      <c r="BK66" s="181"/>
      <c r="BL66" s="181"/>
      <c r="BM66" s="181"/>
      <c r="BN66" s="181"/>
      <c r="BO66" s="181"/>
      <c r="BP66" s="181"/>
      <c r="BQ66" s="181"/>
      <c r="BR66" s="181"/>
      <c r="BS66" s="181"/>
      <c r="BT66" s="181"/>
      <c r="BU66" s="181"/>
      <c r="BV66" s="181"/>
      <c r="BW66" s="181"/>
      <c r="BX66" s="181"/>
      <c r="BY66" s="181"/>
      <c r="BZ66" s="181"/>
      <c r="CA66" s="181"/>
      <c r="CB66" s="181"/>
      <c r="CC66" s="181"/>
      <c r="CD66" s="181"/>
      <c r="CE66" s="181"/>
      <c r="CF66" s="181"/>
      <c r="CG66" s="181"/>
      <c r="CH66" s="181"/>
      <c r="CI66" s="181"/>
      <c r="CJ66" s="181"/>
      <c r="CK66" s="181"/>
    </row>
    <row r="67" spans="4:91" s="21" customFormat="1">
      <c r="D67" s="181"/>
      <c r="E67" s="181"/>
      <c r="F67" s="181"/>
      <c r="G67" s="181"/>
      <c r="H67" s="181"/>
      <c r="I67" s="181"/>
      <c r="J67" s="181"/>
      <c r="K67" s="181"/>
      <c r="L67" s="181"/>
      <c r="M67" s="181"/>
      <c r="N67" s="181"/>
      <c r="O67" s="181"/>
      <c r="P67" s="181"/>
      <c r="Q67" s="181"/>
      <c r="R67" s="181"/>
      <c r="S67" s="181"/>
      <c r="T67" s="181"/>
      <c r="U67" s="181"/>
      <c r="V67" s="181"/>
      <c r="W67" s="181"/>
      <c r="X67" s="181"/>
      <c r="Y67" s="181"/>
      <c r="Z67" s="181"/>
      <c r="AA67" s="181"/>
      <c r="AB67" s="181"/>
      <c r="AC67" s="181"/>
      <c r="AD67" s="181"/>
      <c r="AE67" s="181"/>
      <c r="AF67" s="181"/>
      <c r="AG67" s="181"/>
      <c r="AH67" s="181"/>
      <c r="AI67" s="181"/>
      <c r="AJ67" s="181"/>
      <c r="AK67" s="181"/>
      <c r="AL67" s="181"/>
      <c r="AM67" s="181"/>
      <c r="AN67" s="181"/>
      <c r="AO67" s="181"/>
      <c r="AP67" s="181"/>
      <c r="AQ67" s="181"/>
      <c r="AR67" s="181"/>
      <c r="AS67" s="181"/>
      <c r="AT67" s="181"/>
      <c r="AU67" s="181"/>
      <c r="AV67" s="181"/>
      <c r="AW67" s="181"/>
      <c r="AX67" s="181"/>
      <c r="AY67" s="181"/>
      <c r="AZ67" s="181"/>
      <c r="BA67" s="181"/>
      <c r="BB67" s="181"/>
      <c r="BC67" s="181"/>
      <c r="BD67" s="181"/>
      <c r="BE67" s="181"/>
      <c r="BF67" s="181"/>
      <c r="BG67" s="181"/>
      <c r="BH67" s="181"/>
      <c r="BI67" s="181"/>
      <c r="BJ67" s="181"/>
      <c r="BK67" s="181"/>
      <c r="BL67" s="181"/>
      <c r="BM67" s="181"/>
      <c r="BN67" s="181"/>
      <c r="BO67" s="181"/>
      <c r="BP67" s="181"/>
      <c r="BQ67" s="181"/>
      <c r="BR67" s="181"/>
      <c r="BS67" s="181"/>
      <c r="BT67" s="181"/>
      <c r="BU67" s="181"/>
      <c r="BV67" s="181"/>
      <c r="BW67" s="181"/>
      <c r="BX67" s="181"/>
      <c r="BY67" s="181"/>
      <c r="BZ67" s="181"/>
      <c r="CA67" s="181"/>
      <c r="CB67" s="181"/>
      <c r="CC67" s="181"/>
      <c r="CD67" s="181"/>
      <c r="CE67" s="181"/>
      <c r="CF67" s="181"/>
      <c r="CG67" s="181"/>
      <c r="CH67" s="181"/>
      <c r="CI67" s="181"/>
      <c r="CJ67" s="181"/>
      <c r="CK67" s="181"/>
    </row>
    <row r="68" spans="4:91" s="21" customFormat="1">
      <c r="D68" s="181"/>
      <c r="E68" s="181"/>
      <c r="F68" s="181"/>
      <c r="G68" s="181"/>
      <c r="H68" s="181"/>
      <c r="I68" s="181"/>
      <c r="J68" s="181"/>
      <c r="K68" s="181"/>
      <c r="L68" s="181"/>
      <c r="M68" s="181"/>
      <c r="N68" s="181"/>
      <c r="O68" s="181"/>
      <c r="P68" s="181"/>
      <c r="Q68" s="181"/>
      <c r="R68" s="181"/>
      <c r="S68" s="181"/>
      <c r="T68" s="181"/>
      <c r="U68" s="181"/>
      <c r="V68" s="181"/>
      <c r="W68" s="181"/>
      <c r="X68" s="181"/>
      <c r="Y68" s="181"/>
      <c r="Z68" s="181"/>
      <c r="AA68" s="181"/>
      <c r="AB68" s="181"/>
      <c r="AC68" s="181"/>
      <c r="AD68" s="181"/>
      <c r="AE68" s="181"/>
      <c r="AF68" s="181"/>
      <c r="AG68" s="181"/>
      <c r="AH68" s="181"/>
      <c r="AI68" s="181"/>
      <c r="AJ68" s="181"/>
      <c r="AK68" s="181"/>
      <c r="AL68" s="181"/>
      <c r="AM68" s="181"/>
      <c r="AN68" s="181"/>
      <c r="AO68" s="181"/>
      <c r="AP68" s="181"/>
      <c r="AQ68" s="181"/>
      <c r="AR68" s="181"/>
      <c r="AS68" s="181"/>
      <c r="AT68" s="181"/>
      <c r="AU68" s="181"/>
      <c r="AV68" s="181"/>
      <c r="AW68" s="181"/>
      <c r="AX68" s="181"/>
      <c r="AY68" s="181"/>
      <c r="AZ68" s="181"/>
      <c r="BA68" s="181"/>
      <c r="BB68" s="181"/>
      <c r="BC68" s="181"/>
      <c r="BD68" s="181"/>
      <c r="BE68" s="181"/>
      <c r="BF68" s="181"/>
      <c r="BG68" s="181"/>
      <c r="BH68" s="181"/>
      <c r="BI68" s="181"/>
      <c r="BJ68" s="181"/>
      <c r="BK68" s="181"/>
      <c r="BL68" s="181"/>
      <c r="BM68" s="181"/>
      <c r="BN68" s="181"/>
      <c r="BO68" s="181"/>
      <c r="BP68" s="181"/>
      <c r="BQ68" s="181"/>
      <c r="BR68" s="181"/>
      <c r="BS68" s="181"/>
      <c r="BT68" s="181"/>
      <c r="BU68" s="181"/>
      <c r="BV68" s="181"/>
      <c r="BW68" s="181"/>
      <c r="BX68" s="181"/>
      <c r="BY68" s="181"/>
      <c r="BZ68" s="181"/>
      <c r="CA68" s="181"/>
      <c r="CB68" s="181"/>
      <c r="CC68" s="181"/>
      <c r="CD68" s="181"/>
      <c r="CE68" s="181"/>
      <c r="CF68" s="181"/>
      <c r="CG68" s="181"/>
      <c r="CH68" s="181"/>
      <c r="CI68" s="181"/>
      <c r="CJ68" s="181"/>
      <c r="CK68" s="181"/>
    </row>
    <row r="69" spans="4:91" s="21" customFormat="1">
      <c r="D69" s="181"/>
      <c r="E69" s="181"/>
      <c r="F69" s="181"/>
      <c r="G69" s="181"/>
      <c r="H69" s="181"/>
      <c r="I69" s="181"/>
      <c r="J69" s="181"/>
      <c r="K69" s="181"/>
      <c r="L69" s="181"/>
      <c r="M69" s="181"/>
      <c r="N69" s="181"/>
      <c r="O69" s="181"/>
      <c r="P69" s="181"/>
      <c r="Q69" s="181"/>
      <c r="R69" s="181"/>
      <c r="S69" s="181"/>
      <c r="T69" s="181"/>
      <c r="U69" s="181"/>
      <c r="V69" s="181"/>
      <c r="W69" s="181"/>
      <c r="X69" s="181"/>
      <c r="Y69" s="181"/>
      <c r="Z69" s="181"/>
      <c r="AA69" s="181"/>
      <c r="AB69" s="181"/>
      <c r="AC69" s="181"/>
      <c r="AD69" s="181"/>
      <c r="AE69" s="181"/>
      <c r="AF69" s="181"/>
      <c r="AG69" s="181"/>
      <c r="AH69" s="181"/>
      <c r="AI69" s="181"/>
      <c r="AJ69" s="181"/>
      <c r="AK69" s="181"/>
      <c r="AL69" s="181"/>
      <c r="AM69" s="181"/>
      <c r="AN69" s="181"/>
      <c r="AO69" s="181"/>
      <c r="AP69" s="181"/>
      <c r="AQ69" s="181"/>
      <c r="AR69" s="181"/>
      <c r="AS69" s="181"/>
      <c r="AT69" s="181"/>
      <c r="AU69" s="181"/>
      <c r="AV69" s="181"/>
      <c r="AW69" s="181"/>
      <c r="AX69" s="181"/>
      <c r="AY69" s="181"/>
      <c r="AZ69" s="181"/>
      <c r="BA69" s="181"/>
      <c r="BB69" s="181"/>
      <c r="BC69" s="181"/>
      <c r="BD69" s="181"/>
      <c r="BE69" s="181"/>
      <c r="BF69" s="181"/>
      <c r="BG69" s="181"/>
      <c r="BH69" s="181"/>
      <c r="BI69" s="181"/>
      <c r="BJ69" s="181"/>
      <c r="BK69" s="181"/>
      <c r="BL69" s="181"/>
      <c r="BM69" s="181"/>
      <c r="BN69" s="181"/>
      <c r="BO69" s="181"/>
      <c r="BP69" s="181"/>
      <c r="BQ69" s="181"/>
      <c r="BR69" s="181"/>
      <c r="BS69" s="181"/>
      <c r="BT69" s="181"/>
      <c r="BU69" s="181"/>
      <c r="BV69" s="181"/>
      <c r="BW69" s="181"/>
      <c r="BX69" s="181"/>
      <c r="BY69" s="181"/>
      <c r="BZ69" s="181"/>
      <c r="CA69" s="181"/>
      <c r="CB69" s="181"/>
      <c r="CC69" s="181"/>
      <c r="CD69" s="181"/>
      <c r="CE69" s="181"/>
      <c r="CF69" s="181"/>
      <c r="CG69" s="181"/>
      <c r="CH69" s="181"/>
      <c r="CI69" s="181"/>
      <c r="CJ69" s="181"/>
      <c r="CK69" s="181"/>
      <c r="CM69" s="21">
        <v>0.3</v>
      </c>
    </row>
    <row r="70" spans="4:91" s="21" customFormat="1">
      <c r="D70" s="181"/>
      <c r="E70" s="181"/>
      <c r="F70" s="181"/>
      <c r="G70" s="181"/>
      <c r="H70" s="181"/>
      <c r="I70" s="181"/>
      <c r="J70" s="181"/>
      <c r="K70" s="181"/>
      <c r="L70" s="181"/>
      <c r="M70" s="181"/>
      <c r="N70" s="181"/>
      <c r="O70" s="181"/>
      <c r="P70" s="181"/>
      <c r="Q70" s="181"/>
      <c r="R70" s="181"/>
      <c r="S70" s="181"/>
      <c r="T70" s="181"/>
      <c r="U70" s="181"/>
      <c r="V70" s="181"/>
      <c r="W70" s="181"/>
      <c r="X70" s="181"/>
      <c r="Y70" s="181"/>
      <c r="Z70" s="181"/>
      <c r="AA70" s="181"/>
      <c r="AB70" s="181"/>
      <c r="AC70" s="181"/>
      <c r="AD70" s="181"/>
      <c r="AE70" s="181"/>
      <c r="AF70" s="181"/>
      <c r="AG70" s="181"/>
      <c r="AH70" s="181"/>
      <c r="AI70" s="181"/>
      <c r="AJ70" s="181"/>
      <c r="AK70" s="181"/>
      <c r="AL70" s="181"/>
      <c r="AM70" s="181"/>
      <c r="AN70" s="181"/>
      <c r="AO70" s="181"/>
      <c r="AP70" s="181"/>
      <c r="AQ70" s="181"/>
      <c r="AR70" s="181"/>
      <c r="AS70" s="181"/>
      <c r="AT70" s="181"/>
      <c r="AU70" s="181"/>
      <c r="AV70" s="181"/>
      <c r="AW70" s="181"/>
      <c r="AX70" s="181"/>
      <c r="AY70" s="181"/>
      <c r="AZ70" s="181"/>
      <c r="BA70" s="181"/>
      <c r="BB70" s="181"/>
      <c r="BC70" s="181"/>
      <c r="BD70" s="181"/>
      <c r="BE70" s="181"/>
      <c r="BF70" s="181"/>
      <c r="BG70" s="181"/>
      <c r="BH70" s="181"/>
      <c r="BI70" s="181"/>
      <c r="BJ70" s="181"/>
      <c r="BK70" s="181"/>
      <c r="BL70" s="181"/>
      <c r="BM70" s="181"/>
      <c r="BN70" s="181"/>
      <c r="BO70" s="181"/>
      <c r="BP70" s="181"/>
      <c r="BQ70" s="181"/>
      <c r="BR70" s="181"/>
      <c r="BS70" s="181"/>
      <c r="BT70" s="181"/>
      <c r="BU70" s="181"/>
      <c r="BV70" s="181"/>
      <c r="BW70" s="181"/>
      <c r="BX70" s="181"/>
      <c r="BY70" s="181"/>
      <c r="BZ70" s="181"/>
      <c r="CA70" s="181"/>
      <c r="CB70" s="181"/>
      <c r="CC70" s="181"/>
      <c r="CD70" s="181"/>
      <c r="CE70" s="181"/>
      <c r="CF70" s="181"/>
      <c r="CG70" s="181"/>
      <c r="CH70" s="181"/>
      <c r="CI70" s="181"/>
      <c r="CJ70" s="181"/>
      <c r="CK70" s="181"/>
    </row>
    <row r="71" spans="4:91">
      <c r="BC71" s="22"/>
      <c r="BD71" s="22"/>
      <c r="BE71" s="22"/>
      <c r="BF71" s="22"/>
      <c r="BG71" s="22"/>
      <c r="BH71" s="22"/>
      <c r="BI71" s="22"/>
      <c r="BJ71" s="22"/>
      <c r="BK71" s="22"/>
      <c r="BL71" s="22"/>
      <c r="BM71" s="22"/>
      <c r="BN71" s="22"/>
      <c r="BO71" s="22"/>
      <c r="BP71" s="22"/>
      <c r="BQ71" s="22"/>
      <c r="BR71" s="22"/>
      <c r="BS71" s="22"/>
      <c r="BT71" s="22"/>
      <c r="BW71" s="22"/>
      <c r="BX71" s="22"/>
      <c r="BY71" s="22"/>
      <c r="BZ71" s="22"/>
      <c r="CA71" s="22"/>
    </row>
    <row r="72" spans="4:91">
      <c r="BC72" s="22"/>
      <c r="BD72" s="22"/>
      <c r="BE72" s="22"/>
      <c r="BF72" s="22"/>
      <c r="BG72" s="22"/>
      <c r="BH72" s="22"/>
      <c r="BI72" s="22"/>
      <c r="BJ72" s="22"/>
      <c r="BK72" s="22"/>
      <c r="BL72" s="22"/>
      <c r="BM72" s="22"/>
      <c r="BN72" s="22"/>
      <c r="BO72" s="22"/>
      <c r="BP72" s="22"/>
      <c r="BQ72" s="22"/>
      <c r="BR72" s="22"/>
      <c r="BS72" s="22"/>
      <c r="BT72" s="22"/>
      <c r="BW72" s="22"/>
      <c r="BX72" s="22"/>
      <c r="BY72" s="22"/>
      <c r="BZ72" s="22"/>
      <c r="CA72" s="22"/>
    </row>
    <row r="73" spans="4:91">
      <c r="BC73" s="22"/>
      <c r="BD73" s="22"/>
      <c r="BE73" s="22"/>
      <c r="BF73" s="22"/>
      <c r="BG73" s="22"/>
      <c r="BH73" s="22"/>
      <c r="BI73" s="22"/>
      <c r="BJ73" s="22"/>
      <c r="BK73" s="22"/>
      <c r="BL73" s="22"/>
      <c r="BM73" s="22"/>
      <c r="BN73" s="22"/>
      <c r="BO73" s="22"/>
      <c r="BP73" s="22"/>
      <c r="BQ73" s="22"/>
      <c r="BR73" s="22"/>
      <c r="BS73" s="22"/>
      <c r="BT73" s="22"/>
      <c r="BW73" s="22"/>
      <c r="BX73" s="22"/>
      <c r="BY73" s="22"/>
      <c r="BZ73" s="22"/>
      <c r="CA73" s="22"/>
    </row>
    <row r="74" spans="4:91"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  <c r="BP74" s="22"/>
      <c r="BQ74" s="22"/>
      <c r="BR74" s="22"/>
      <c r="BS74" s="22"/>
      <c r="BT74" s="22"/>
      <c r="BW74" s="22"/>
      <c r="BX74" s="22"/>
      <c r="BY74" s="22"/>
      <c r="BZ74" s="22"/>
      <c r="CA74" s="22"/>
    </row>
    <row r="75" spans="4:91">
      <c r="BC75" s="22"/>
      <c r="BD75" s="22"/>
      <c r="BE75" s="22"/>
      <c r="BF75" s="22"/>
      <c r="BG75" s="22"/>
      <c r="BH75" s="22"/>
      <c r="BI75" s="22"/>
      <c r="BJ75" s="22"/>
      <c r="BK75" s="22"/>
      <c r="BL75" s="22"/>
      <c r="BM75" s="22"/>
      <c r="BN75" s="22"/>
      <c r="BO75" s="22"/>
      <c r="BP75" s="22"/>
      <c r="BQ75" s="22"/>
      <c r="BR75" s="22"/>
      <c r="BS75" s="22"/>
      <c r="BT75" s="22"/>
      <c r="BW75" s="22"/>
      <c r="BX75" s="22"/>
      <c r="BY75" s="22"/>
      <c r="BZ75" s="22"/>
      <c r="CA75" s="22"/>
    </row>
    <row r="76" spans="4:91">
      <c r="BC76" s="22"/>
      <c r="BD76" s="22"/>
      <c r="BE76" s="22"/>
      <c r="BF76" s="22"/>
      <c r="BG76" s="22"/>
      <c r="BH76" s="22"/>
      <c r="BI76" s="22"/>
      <c r="BJ76" s="22"/>
      <c r="BK76" s="22"/>
      <c r="BL76" s="22"/>
      <c r="BM76" s="22"/>
      <c r="BN76" s="22"/>
      <c r="BO76" s="22"/>
      <c r="BP76" s="22"/>
      <c r="BQ76" s="22"/>
      <c r="BR76" s="22"/>
      <c r="BS76" s="22"/>
      <c r="BT76" s="22"/>
      <c r="BW76" s="22"/>
      <c r="BX76" s="22"/>
      <c r="BY76" s="22"/>
      <c r="BZ76" s="22"/>
      <c r="CA76" s="22"/>
    </row>
    <row r="77" spans="4:91">
      <c r="BC77" s="22"/>
      <c r="BD77" s="22"/>
      <c r="BE77" s="22"/>
      <c r="BF77" s="22"/>
      <c r="BG77" s="22"/>
      <c r="BH77" s="22"/>
      <c r="BI77" s="22"/>
      <c r="BJ77" s="22"/>
      <c r="BK77" s="22"/>
      <c r="BL77" s="22"/>
      <c r="BM77" s="22"/>
      <c r="BN77" s="22"/>
      <c r="BO77" s="22"/>
      <c r="BP77" s="22"/>
      <c r="BQ77" s="22"/>
      <c r="BR77" s="22"/>
      <c r="BS77" s="22"/>
      <c r="BT77" s="22"/>
      <c r="BW77" s="22"/>
      <c r="BX77" s="22"/>
      <c r="BY77" s="22"/>
      <c r="BZ77" s="22"/>
      <c r="CA77" s="22"/>
    </row>
    <row r="78" spans="4:91">
      <c r="BC78" s="22"/>
      <c r="BD78" s="22"/>
      <c r="BE78" s="22"/>
      <c r="BF78" s="22"/>
      <c r="BG78" s="22"/>
      <c r="BH78" s="22"/>
      <c r="BI78" s="22"/>
      <c r="BJ78" s="22"/>
      <c r="BK78" s="22"/>
      <c r="BL78" s="22"/>
      <c r="BM78" s="22"/>
      <c r="BN78" s="22"/>
      <c r="BO78" s="22"/>
      <c r="BP78" s="22"/>
      <c r="BQ78" s="22"/>
      <c r="BR78" s="22"/>
      <c r="BS78" s="22"/>
      <c r="BT78" s="22"/>
      <c r="BW78" s="22"/>
      <c r="BX78" s="22"/>
      <c r="BY78" s="22"/>
      <c r="BZ78" s="22"/>
      <c r="CA78" s="22"/>
    </row>
    <row r="79" spans="4:91">
      <c r="BC79" s="22"/>
      <c r="BD79" s="22"/>
      <c r="BE79" s="22"/>
      <c r="BF79" s="22"/>
      <c r="BG79" s="22"/>
      <c r="BH79" s="22"/>
      <c r="BI79" s="22"/>
      <c r="BJ79" s="22"/>
      <c r="BK79" s="22"/>
      <c r="BL79" s="22"/>
      <c r="BM79" s="22"/>
      <c r="BN79" s="22"/>
      <c r="BO79" s="22"/>
      <c r="BP79" s="22"/>
      <c r="BQ79" s="22"/>
      <c r="BR79" s="22"/>
      <c r="BS79" s="22"/>
      <c r="BT79" s="22"/>
      <c r="BW79" s="22"/>
      <c r="BX79" s="22"/>
      <c r="BY79" s="22"/>
      <c r="BZ79" s="22"/>
      <c r="CA79" s="22"/>
    </row>
    <row r="80" spans="4:91">
      <c r="BC80" s="22"/>
      <c r="BD80" s="22"/>
      <c r="BE80" s="22"/>
      <c r="BF80" s="22"/>
      <c r="BG80" s="22"/>
      <c r="BH80" s="22"/>
      <c r="BI80" s="22"/>
      <c r="BJ80" s="22"/>
      <c r="BK80" s="22"/>
      <c r="BL80" s="22"/>
      <c r="BM80" s="22"/>
      <c r="BN80" s="22"/>
      <c r="BO80" s="22"/>
      <c r="BP80" s="22"/>
      <c r="BQ80" s="22"/>
      <c r="BR80" s="22"/>
      <c r="BS80" s="22"/>
      <c r="BT80" s="22"/>
      <c r="BW80" s="22"/>
      <c r="BX80" s="22"/>
      <c r="BY80" s="22"/>
      <c r="BZ80" s="22"/>
      <c r="CA80" s="22"/>
    </row>
    <row r="81" spans="55:79">
      <c r="BC81" s="22"/>
      <c r="BD81" s="22"/>
      <c r="BE81" s="22"/>
      <c r="BF81" s="22"/>
      <c r="BG81" s="22"/>
      <c r="BH81" s="22"/>
      <c r="BI81" s="22"/>
      <c r="BJ81" s="22"/>
      <c r="BK81" s="22"/>
      <c r="BL81" s="22"/>
      <c r="BM81" s="22"/>
      <c r="BN81" s="22"/>
      <c r="BO81" s="22"/>
      <c r="BP81" s="22"/>
      <c r="BQ81" s="22"/>
      <c r="BR81" s="22"/>
      <c r="BS81" s="22"/>
      <c r="BT81" s="22"/>
      <c r="BW81" s="22"/>
      <c r="BX81" s="22"/>
      <c r="BY81" s="22"/>
      <c r="BZ81" s="22"/>
      <c r="CA81" s="22"/>
    </row>
    <row r="82" spans="55:79">
      <c r="BC82" s="22"/>
      <c r="BD82" s="22"/>
      <c r="BE82" s="22"/>
      <c r="BF82" s="22"/>
      <c r="BG82" s="22"/>
      <c r="BH82" s="22"/>
      <c r="BI82" s="22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T82" s="22"/>
      <c r="BW82" s="22"/>
      <c r="BX82" s="22"/>
      <c r="BY82" s="22"/>
      <c r="BZ82" s="22"/>
      <c r="CA82" s="22"/>
    </row>
    <row r="83" spans="55:79">
      <c r="BC83" s="22"/>
      <c r="BD83" s="22"/>
      <c r="BE83" s="22"/>
      <c r="BF83" s="22"/>
      <c r="BG83" s="22"/>
      <c r="BH83" s="22"/>
      <c r="BI83" s="22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T83" s="22"/>
      <c r="BW83" s="22"/>
      <c r="BX83" s="22"/>
      <c r="BY83" s="22"/>
      <c r="BZ83" s="22"/>
      <c r="CA83" s="22"/>
    </row>
    <row r="84" spans="55:79">
      <c r="BC84" s="22"/>
      <c r="BD84" s="22"/>
      <c r="BE84" s="22"/>
      <c r="BF84" s="22"/>
      <c r="BG84" s="22"/>
      <c r="BH84" s="22"/>
      <c r="BI84" s="22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T84" s="22"/>
      <c r="BW84" s="22"/>
      <c r="BX84" s="22"/>
      <c r="BY84" s="22"/>
      <c r="BZ84" s="22"/>
      <c r="CA84" s="22"/>
    </row>
    <row r="85" spans="55:79">
      <c r="BC85" s="22"/>
      <c r="BD85" s="22"/>
      <c r="BE85" s="22"/>
      <c r="BF85" s="22"/>
      <c r="BG85" s="22"/>
      <c r="BH85" s="22"/>
      <c r="BI85" s="22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T85" s="22"/>
      <c r="BW85" s="22"/>
      <c r="BX85" s="22"/>
      <c r="BY85" s="22"/>
      <c r="BZ85" s="22"/>
      <c r="CA85" s="22"/>
    </row>
    <row r="86" spans="55:79">
      <c r="BC86" s="22"/>
      <c r="BD86" s="22"/>
      <c r="BE86" s="22"/>
      <c r="BF86" s="22"/>
      <c r="BG86" s="22"/>
      <c r="BH86" s="22"/>
      <c r="BI86" s="22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T86" s="22"/>
      <c r="BW86" s="22"/>
      <c r="BX86" s="22"/>
      <c r="BY86" s="22"/>
      <c r="BZ86" s="22"/>
      <c r="CA86" s="22"/>
    </row>
    <row r="87" spans="55:79">
      <c r="BC87" s="22"/>
      <c r="BD87" s="22"/>
      <c r="BE87" s="22"/>
      <c r="BF87" s="22"/>
      <c r="BG87" s="22"/>
      <c r="BH87" s="22"/>
      <c r="BI87" s="22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T87" s="22"/>
      <c r="BW87" s="22"/>
      <c r="BX87" s="22"/>
      <c r="BY87" s="22"/>
      <c r="BZ87" s="22"/>
      <c r="CA87" s="22"/>
    </row>
    <row r="88" spans="55:79">
      <c r="BC88" s="22"/>
      <c r="BD88" s="22"/>
      <c r="BE88" s="22"/>
      <c r="BF88" s="22"/>
      <c r="BG88" s="22"/>
      <c r="BH88" s="22"/>
      <c r="BI88" s="22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T88" s="22"/>
      <c r="BW88" s="22"/>
      <c r="BX88" s="22"/>
      <c r="BY88" s="22"/>
      <c r="BZ88" s="22"/>
      <c r="CA88" s="22"/>
    </row>
    <row r="89" spans="55:79">
      <c r="BC89" s="22"/>
      <c r="BD89" s="22"/>
      <c r="BE89" s="22"/>
      <c r="BF89" s="22"/>
      <c r="BG89" s="22"/>
      <c r="BH89" s="22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T89" s="22"/>
      <c r="BW89" s="22"/>
      <c r="BX89" s="22"/>
      <c r="BY89" s="22"/>
      <c r="BZ89" s="22"/>
      <c r="CA89" s="22"/>
    </row>
    <row r="90" spans="55:79">
      <c r="BC90" s="22"/>
      <c r="BD90" s="22"/>
      <c r="BE90" s="22"/>
      <c r="BF90" s="22"/>
      <c r="BG90" s="22"/>
      <c r="BH90" s="22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T90" s="22"/>
      <c r="BW90" s="22"/>
      <c r="BX90" s="22"/>
      <c r="BY90" s="22"/>
      <c r="BZ90" s="22"/>
      <c r="CA90" s="22"/>
    </row>
    <row r="91" spans="55:79">
      <c r="BC91" s="22"/>
      <c r="BD91" s="22"/>
      <c r="BE91" s="22"/>
      <c r="BF91" s="22"/>
      <c r="BG91" s="22"/>
      <c r="BH91" s="22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T91" s="22"/>
      <c r="BW91" s="22"/>
      <c r="BX91" s="22"/>
      <c r="BY91" s="22"/>
      <c r="BZ91" s="22"/>
      <c r="CA91" s="22"/>
    </row>
    <row r="92" spans="55:79">
      <c r="BC92" s="22"/>
      <c r="BD92" s="22"/>
      <c r="BE92" s="22"/>
      <c r="BF92" s="22"/>
      <c r="BG92" s="22"/>
      <c r="BH92" s="22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T92" s="22"/>
      <c r="BW92" s="22"/>
      <c r="BX92" s="22"/>
      <c r="BY92" s="22"/>
      <c r="BZ92" s="22"/>
      <c r="CA92" s="22"/>
    </row>
    <row r="93" spans="55:79">
      <c r="BC93" s="22"/>
      <c r="BD93" s="22"/>
      <c r="BE93" s="22"/>
      <c r="BF93" s="22"/>
      <c r="BG93" s="22"/>
      <c r="BH93" s="22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T93" s="22"/>
      <c r="BW93" s="22"/>
      <c r="BX93" s="22"/>
      <c r="BY93" s="22"/>
      <c r="BZ93" s="22"/>
      <c r="CA93" s="22"/>
    </row>
    <row r="94" spans="55:79">
      <c r="BC94" s="22"/>
      <c r="BD94" s="22"/>
      <c r="BE94" s="22"/>
      <c r="BF94" s="22"/>
      <c r="BG94" s="22"/>
      <c r="BH94" s="22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T94" s="22"/>
      <c r="BW94" s="22"/>
      <c r="BX94" s="22"/>
      <c r="BY94" s="22"/>
      <c r="BZ94" s="22"/>
      <c r="CA94" s="22"/>
    </row>
    <row r="95" spans="55:79">
      <c r="BC95" s="22"/>
      <c r="BD95" s="22"/>
      <c r="BE95" s="22"/>
      <c r="BF95" s="22"/>
      <c r="BG95" s="22"/>
      <c r="BH95" s="22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T95" s="22"/>
      <c r="BW95" s="22"/>
      <c r="BX95" s="22"/>
      <c r="BY95" s="22"/>
      <c r="BZ95" s="22"/>
      <c r="CA95" s="22"/>
    </row>
    <row r="96" spans="55:79">
      <c r="BC96" s="22"/>
      <c r="BD96" s="22"/>
      <c r="BE96" s="22"/>
      <c r="BF96" s="22"/>
      <c r="BG96" s="22"/>
      <c r="BH96" s="22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T96" s="22"/>
      <c r="BW96" s="22"/>
      <c r="BX96" s="22"/>
      <c r="BY96" s="22"/>
      <c r="BZ96" s="22"/>
      <c r="CA96" s="22"/>
    </row>
    <row r="97" spans="55:79">
      <c r="BC97" s="22"/>
      <c r="BD97" s="22"/>
      <c r="BE97" s="22"/>
      <c r="BF97" s="22"/>
      <c r="BG97" s="22"/>
      <c r="BH97" s="22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T97" s="22"/>
      <c r="BW97" s="22"/>
      <c r="BX97" s="22"/>
      <c r="BY97" s="22"/>
      <c r="BZ97" s="22"/>
      <c r="CA97" s="22"/>
    </row>
    <row r="98" spans="55:79">
      <c r="BC98" s="22"/>
      <c r="BD98" s="22"/>
      <c r="BE98" s="22"/>
      <c r="BF98" s="22"/>
      <c r="BG98" s="22"/>
      <c r="BH98" s="22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T98" s="22"/>
      <c r="BW98" s="22"/>
      <c r="BX98" s="22"/>
      <c r="BY98" s="22"/>
      <c r="BZ98" s="22"/>
      <c r="CA98" s="22"/>
    </row>
    <row r="99" spans="55:79">
      <c r="BC99" s="22"/>
      <c r="BD99" s="22"/>
      <c r="BE99" s="22"/>
      <c r="BF99" s="22"/>
      <c r="BG99" s="22"/>
      <c r="BH99" s="22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T99" s="22"/>
      <c r="BW99" s="22"/>
      <c r="BX99" s="22"/>
      <c r="BY99" s="22"/>
      <c r="BZ99" s="22"/>
      <c r="CA99" s="22"/>
    </row>
    <row r="100" spans="55:79">
      <c r="BC100" s="22"/>
      <c r="BD100" s="22"/>
      <c r="BE100" s="22"/>
      <c r="BF100" s="22"/>
      <c r="BG100" s="22"/>
      <c r="BH100" s="22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T100" s="22"/>
      <c r="BW100" s="22"/>
      <c r="BX100" s="22"/>
      <c r="BY100" s="22"/>
      <c r="BZ100" s="22"/>
      <c r="CA100" s="22"/>
    </row>
    <row r="101" spans="55:79">
      <c r="BC101" s="22"/>
      <c r="BD101" s="22"/>
      <c r="BE101" s="22"/>
      <c r="BF101" s="22"/>
      <c r="BG101" s="22"/>
      <c r="BH101" s="22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T101" s="22"/>
      <c r="BW101" s="22"/>
      <c r="BX101" s="22"/>
      <c r="BY101" s="22"/>
      <c r="BZ101" s="22"/>
      <c r="CA101" s="22"/>
    </row>
    <row r="102" spans="55:79">
      <c r="BC102" s="22"/>
      <c r="BD102" s="22"/>
      <c r="BE102" s="22"/>
      <c r="BF102" s="22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T102" s="22"/>
      <c r="BW102" s="22"/>
      <c r="BX102" s="22"/>
      <c r="BY102" s="22"/>
      <c r="BZ102" s="22"/>
      <c r="CA102" s="22"/>
    </row>
    <row r="103" spans="55:79">
      <c r="BC103" s="22"/>
      <c r="BD103" s="22"/>
      <c r="BE103" s="22"/>
      <c r="BF103" s="22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T103" s="22"/>
      <c r="BW103" s="22"/>
      <c r="BX103" s="22"/>
      <c r="BY103" s="22"/>
      <c r="BZ103" s="22"/>
      <c r="CA103" s="22"/>
    </row>
    <row r="104" spans="55:79">
      <c r="BC104" s="22"/>
      <c r="BD104" s="22"/>
      <c r="BE104" s="22"/>
      <c r="BF104" s="22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T104" s="22"/>
      <c r="BW104" s="22"/>
      <c r="BX104" s="22"/>
      <c r="BY104" s="22"/>
      <c r="BZ104" s="22"/>
      <c r="CA104" s="22"/>
    </row>
    <row r="105" spans="55:79">
      <c r="BC105" s="22"/>
      <c r="BD105" s="22"/>
      <c r="BE105" s="22"/>
      <c r="BF105" s="22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T105" s="22"/>
      <c r="BW105" s="22"/>
      <c r="BX105" s="22"/>
      <c r="BY105" s="22"/>
      <c r="BZ105" s="22"/>
      <c r="CA105" s="22"/>
    </row>
    <row r="106" spans="55:79">
      <c r="BC106" s="22"/>
      <c r="BD106" s="22"/>
      <c r="BE106" s="22"/>
      <c r="BF106" s="22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T106" s="22"/>
      <c r="BW106" s="22"/>
      <c r="BX106" s="22"/>
      <c r="BY106" s="22"/>
      <c r="BZ106" s="22"/>
      <c r="CA106" s="22"/>
    </row>
    <row r="107" spans="55:79">
      <c r="BC107" s="22"/>
      <c r="BD107" s="22"/>
      <c r="BE107" s="22"/>
      <c r="BF107" s="22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T107" s="22"/>
      <c r="BW107" s="22"/>
      <c r="BX107" s="22"/>
      <c r="BY107" s="22"/>
      <c r="BZ107" s="22"/>
      <c r="CA107" s="22"/>
    </row>
    <row r="108" spans="55:79">
      <c r="BC108" s="22"/>
      <c r="BD108" s="22"/>
      <c r="BE108" s="22"/>
      <c r="BF108" s="22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T108" s="22"/>
      <c r="BW108" s="22"/>
      <c r="BX108" s="22"/>
      <c r="BY108" s="22"/>
      <c r="BZ108" s="22"/>
      <c r="CA108" s="22"/>
    </row>
    <row r="109" spans="55:79">
      <c r="BC109" s="22"/>
      <c r="BD109" s="22"/>
      <c r="BE109" s="22"/>
      <c r="BF109" s="22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T109" s="22"/>
      <c r="BW109" s="22"/>
      <c r="BX109" s="22"/>
      <c r="BY109" s="22"/>
      <c r="BZ109" s="22"/>
      <c r="CA109" s="22"/>
    </row>
    <row r="110" spans="55:79">
      <c r="BC110" s="22"/>
      <c r="BD110" s="22"/>
      <c r="BE110" s="22"/>
      <c r="BF110" s="22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T110" s="22"/>
      <c r="BW110" s="22"/>
      <c r="BX110" s="22"/>
      <c r="BY110" s="22"/>
      <c r="BZ110" s="22"/>
      <c r="CA110" s="22"/>
    </row>
    <row r="111" spans="55:79">
      <c r="BC111" s="22"/>
      <c r="BD111" s="22"/>
      <c r="BE111" s="22"/>
      <c r="BF111" s="22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T111" s="22"/>
      <c r="BW111" s="22"/>
      <c r="BX111" s="22"/>
      <c r="BY111" s="22"/>
      <c r="BZ111" s="22"/>
      <c r="CA111" s="22"/>
    </row>
    <row r="112" spans="55:79">
      <c r="BC112" s="22"/>
      <c r="BD112" s="22"/>
      <c r="BE112" s="22"/>
      <c r="BF112" s="22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T112" s="22"/>
      <c r="BW112" s="22"/>
      <c r="BX112" s="22"/>
      <c r="BY112" s="22"/>
      <c r="BZ112" s="22"/>
      <c r="CA112" s="22"/>
    </row>
    <row r="113" spans="55:79">
      <c r="BC113" s="22"/>
      <c r="BD113" s="22"/>
      <c r="BE113" s="22"/>
      <c r="BF113" s="22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T113" s="22"/>
      <c r="BW113" s="22"/>
      <c r="BX113" s="22"/>
      <c r="BY113" s="22"/>
      <c r="BZ113" s="22"/>
      <c r="CA113" s="22"/>
    </row>
    <row r="114" spans="55:79">
      <c r="BC114" s="22"/>
      <c r="BD114" s="22"/>
      <c r="BE114" s="22"/>
      <c r="BF114" s="22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T114" s="22"/>
      <c r="BW114" s="22"/>
      <c r="BX114" s="22"/>
      <c r="BY114" s="22"/>
      <c r="BZ114" s="22"/>
      <c r="CA114" s="22"/>
    </row>
    <row r="115" spans="55:79">
      <c r="BC115" s="22"/>
      <c r="BD115" s="22"/>
      <c r="BE115" s="22"/>
      <c r="BF115" s="22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T115" s="22"/>
      <c r="BW115" s="22"/>
      <c r="BX115" s="22"/>
      <c r="BY115" s="22"/>
      <c r="BZ115" s="22"/>
      <c r="CA115" s="22"/>
    </row>
    <row r="116" spans="55:79">
      <c r="BC116" s="22"/>
      <c r="BD116" s="22"/>
      <c r="BE116" s="22"/>
      <c r="BF116" s="22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T116" s="22"/>
      <c r="BW116" s="22"/>
      <c r="BX116" s="22"/>
      <c r="BY116" s="22"/>
      <c r="BZ116" s="22"/>
      <c r="CA116" s="22"/>
    </row>
    <row r="117" spans="55:79">
      <c r="BC117" s="22"/>
      <c r="BD117" s="22"/>
      <c r="BE117" s="22"/>
      <c r="BF117" s="22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T117" s="22"/>
      <c r="BW117" s="22"/>
      <c r="BX117" s="22"/>
      <c r="BY117" s="22"/>
      <c r="BZ117" s="22"/>
      <c r="CA117" s="22"/>
    </row>
    <row r="118" spans="55:79">
      <c r="BC118" s="22"/>
      <c r="BD118" s="22"/>
      <c r="BE118" s="22"/>
      <c r="BF118" s="22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T118" s="22"/>
      <c r="BW118" s="22"/>
      <c r="BX118" s="22"/>
      <c r="BY118" s="22"/>
      <c r="BZ118" s="22"/>
      <c r="CA118" s="22"/>
    </row>
    <row r="119" spans="55:79">
      <c r="BC119" s="22"/>
      <c r="BD119" s="22"/>
      <c r="BE119" s="22"/>
      <c r="BF119" s="22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T119" s="22"/>
      <c r="BW119" s="22"/>
      <c r="BX119" s="22"/>
      <c r="BY119" s="22"/>
      <c r="BZ119" s="22"/>
      <c r="CA119" s="22"/>
    </row>
    <row r="120" spans="55:79">
      <c r="BC120" s="22"/>
      <c r="BD120" s="22"/>
      <c r="BE120" s="22"/>
      <c r="BF120" s="22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T120" s="22"/>
      <c r="BW120" s="22"/>
      <c r="BX120" s="22"/>
      <c r="BY120" s="22"/>
      <c r="BZ120" s="22"/>
      <c r="CA120" s="22"/>
    </row>
    <row r="121" spans="55:79">
      <c r="BC121" s="22"/>
      <c r="BD121" s="22"/>
      <c r="BE121" s="22"/>
      <c r="BF121" s="22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T121" s="22"/>
      <c r="BW121" s="22"/>
      <c r="BX121" s="22"/>
      <c r="BY121" s="22"/>
      <c r="BZ121" s="22"/>
      <c r="CA121" s="22"/>
    </row>
    <row r="122" spans="55:79">
      <c r="BC122" s="22"/>
      <c r="BD122" s="22"/>
      <c r="BE122" s="22"/>
      <c r="BF122" s="22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T122" s="22"/>
      <c r="BW122" s="22"/>
      <c r="BX122" s="22"/>
      <c r="BY122" s="22"/>
      <c r="BZ122" s="22"/>
      <c r="CA122" s="22"/>
    </row>
    <row r="123" spans="55:79">
      <c r="BC123" s="22"/>
      <c r="BD123" s="22"/>
      <c r="BE123" s="22"/>
      <c r="BF123" s="22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T123" s="22"/>
      <c r="BW123" s="22"/>
      <c r="BX123" s="22"/>
      <c r="BY123" s="22"/>
      <c r="BZ123" s="22"/>
      <c r="CA123" s="22"/>
    </row>
    <row r="124" spans="55:79">
      <c r="BC124" s="22"/>
      <c r="BD124" s="22"/>
      <c r="BE124" s="22"/>
      <c r="BF124" s="22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T124" s="22"/>
      <c r="BW124" s="22"/>
      <c r="BX124" s="22"/>
      <c r="BY124" s="22"/>
      <c r="BZ124" s="22"/>
      <c r="CA124" s="22"/>
    </row>
    <row r="125" spans="55:79">
      <c r="BC125" s="22"/>
      <c r="BD125" s="22"/>
      <c r="BE125" s="22"/>
      <c r="BF125" s="22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T125" s="22"/>
      <c r="BW125" s="22"/>
      <c r="BX125" s="22"/>
      <c r="BY125" s="22"/>
      <c r="BZ125" s="22"/>
      <c r="CA125" s="22"/>
    </row>
    <row r="126" spans="55:79">
      <c r="BC126" s="22"/>
      <c r="BD126" s="22"/>
      <c r="BE126" s="22"/>
      <c r="BF126" s="22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T126" s="22"/>
      <c r="BW126" s="22"/>
      <c r="BX126" s="22"/>
      <c r="BY126" s="22"/>
      <c r="BZ126" s="22"/>
      <c r="CA126" s="22"/>
    </row>
    <row r="127" spans="55:79">
      <c r="BC127" s="22"/>
      <c r="BD127" s="22"/>
      <c r="BE127" s="22"/>
      <c r="BF127" s="22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T127" s="22"/>
      <c r="BW127" s="22"/>
      <c r="BX127" s="22"/>
      <c r="BY127" s="22"/>
      <c r="BZ127" s="22"/>
      <c r="CA127" s="22"/>
    </row>
    <row r="128" spans="55:79"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T128" s="22"/>
      <c r="BW128" s="22"/>
      <c r="BX128" s="22"/>
      <c r="BY128" s="22"/>
      <c r="BZ128" s="22"/>
      <c r="CA128" s="22"/>
    </row>
    <row r="129" spans="55:79">
      <c r="BC129" s="22"/>
      <c r="BD129" s="22"/>
      <c r="BE129" s="22"/>
      <c r="BF129" s="22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T129" s="22"/>
      <c r="BW129" s="22"/>
      <c r="BX129" s="22"/>
      <c r="BY129" s="22"/>
      <c r="BZ129" s="22"/>
      <c r="CA129" s="22"/>
    </row>
    <row r="130" spans="55:79">
      <c r="BC130" s="22"/>
      <c r="BD130" s="22"/>
      <c r="BE130" s="22"/>
      <c r="BF130" s="22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T130" s="22"/>
      <c r="BW130" s="22"/>
      <c r="BX130" s="22"/>
      <c r="BY130" s="22"/>
      <c r="BZ130" s="22"/>
      <c r="CA130" s="22"/>
    </row>
    <row r="131" spans="55:79">
      <c r="BC131" s="22"/>
      <c r="BD131" s="22"/>
      <c r="BE131" s="22"/>
      <c r="BF131" s="22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T131" s="22"/>
      <c r="BW131" s="22"/>
      <c r="BX131" s="22"/>
      <c r="BY131" s="22"/>
      <c r="BZ131" s="22"/>
      <c r="CA131" s="22"/>
    </row>
    <row r="132" spans="55:79">
      <c r="BC132" s="22"/>
      <c r="BD132" s="22"/>
      <c r="BE132" s="22"/>
      <c r="BF132" s="22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T132" s="22"/>
      <c r="BW132" s="22"/>
      <c r="BX132" s="22"/>
      <c r="BY132" s="22"/>
      <c r="BZ132" s="22"/>
      <c r="CA132" s="22"/>
    </row>
    <row r="133" spans="55:79">
      <c r="BC133" s="22"/>
      <c r="BD133" s="22"/>
      <c r="BE133" s="22"/>
      <c r="BF133" s="22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T133" s="22"/>
      <c r="BW133" s="22"/>
      <c r="BX133" s="22"/>
      <c r="BY133" s="22"/>
      <c r="BZ133" s="22"/>
      <c r="CA133" s="22"/>
    </row>
    <row r="134" spans="55:79">
      <c r="BC134" s="22"/>
      <c r="BD134" s="22"/>
      <c r="BE134" s="22"/>
      <c r="BF134" s="22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T134" s="22"/>
      <c r="BW134" s="22"/>
      <c r="BX134" s="22"/>
      <c r="BY134" s="22"/>
      <c r="BZ134" s="22"/>
      <c r="CA134" s="22"/>
    </row>
    <row r="135" spans="55:79">
      <c r="BC135" s="22"/>
      <c r="BD135" s="22"/>
      <c r="BE135" s="22"/>
      <c r="BF135" s="22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T135" s="22"/>
      <c r="BW135" s="22"/>
      <c r="BX135" s="22"/>
      <c r="BY135" s="22"/>
      <c r="BZ135" s="22"/>
      <c r="CA135" s="22"/>
    </row>
    <row r="136" spans="55:79">
      <c r="BC136" s="22"/>
      <c r="BD136" s="22"/>
      <c r="BE136" s="22"/>
      <c r="BF136" s="22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T136" s="22"/>
      <c r="BW136" s="22"/>
      <c r="BX136" s="22"/>
      <c r="BY136" s="22"/>
      <c r="BZ136" s="22"/>
      <c r="CA136" s="22"/>
    </row>
    <row r="137" spans="55:79">
      <c r="BC137" s="22"/>
      <c r="BD137" s="22"/>
      <c r="BE137" s="22"/>
      <c r="BF137" s="22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T137" s="22"/>
      <c r="BW137" s="22"/>
      <c r="BX137" s="22"/>
      <c r="BY137" s="22"/>
      <c r="BZ137" s="22"/>
      <c r="CA137" s="22"/>
    </row>
    <row r="138" spans="55:79">
      <c r="BC138" s="22"/>
      <c r="BD138" s="22"/>
      <c r="BE138" s="22"/>
      <c r="BF138" s="22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T138" s="22"/>
      <c r="BW138" s="22"/>
      <c r="BX138" s="22"/>
      <c r="BY138" s="22"/>
      <c r="BZ138" s="22"/>
      <c r="CA138" s="22"/>
    </row>
    <row r="139" spans="55:79">
      <c r="BC139" s="22"/>
      <c r="BD139" s="22"/>
      <c r="BE139" s="22"/>
      <c r="BF139" s="22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T139" s="22"/>
      <c r="BW139" s="22"/>
      <c r="BX139" s="22"/>
      <c r="BY139" s="22"/>
      <c r="BZ139" s="22"/>
      <c r="CA139" s="22"/>
    </row>
    <row r="140" spans="55:79">
      <c r="BC140" s="22"/>
      <c r="BD140" s="22"/>
      <c r="BE140" s="22"/>
      <c r="BF140" s="22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T140" s="22"/>
      <c r="BW140" s="22"/>
      <c r="BX140" s="22"/>
      <c r="BY140" s="22"/>
      <c r="BZ140" s="22"/>
      <c r="CA140" s="22"/>
    </row>
    <row r="141" spans="55:79">
      <c r="BC141" s="22"/>
      <c r="BD141" s="22"/>
      <c r="BE141" s="22"/>
      <c r="BF141" s="22"/>
      <c r="BG141" s="22"/>
      <c r="BH141" s="22"/>
      <c r="BI141" s="22"/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T141" s="22"/>
      <c r="BW141" s="22"/>
      <c r="BX141" s="22"/>
      <c r="BY141" s="22"/>
      <c r="BZ141" s="22"/>
      <c r="CA141" s="22"/>
    </row>
    <row r="142" spans="55:79">
      <c r="BC142" s="22"/>
      <c r="BD142" s="22"/>
      <c r="BE142" s="22"/>
      <c r="BF142" s="22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T142" s="22"/>
      <c r="BW142" s="22"/>
      <c r="BX142" s="22"/>
      <c r="BY142" s="22"/>
      <c r="BZ142" s="22"/>
      <c r="CA142" s="22"/>
    </row>
    <row r="143" spans="55:79">
      <c r="BC143" s="22"/>
      <c r="BD143" s="22"/>
      <c r="BE143" s="22"/>
      <c r="BF143" s="22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T143" s="22"/>
      <c r="BW143" s="22"/>
      <c r="BX143" s="22"/>
      <c r="BY143" s="22"/>
      <c r="BZ143" s="22"/>
      <c r="CA143" s="22"/>
    </row>
    <row r="144" spans="55:79">
      <c r="BC144" s="22"/>
      <c r="BD144" s="22"/>
      <c r="BE144" s="22"/>
      <c r="BF144" s="22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T144" s="22"/>
      <c r="BW144" s="22"/>
      <c r="BX144" s="22"/>
      <c r="BY144" s="22"/>
      <c r="BZ144" s="22"/>
      <c r="CA144" s="22"/>
    </row>
    <row r="145" spans="55:79">
      <c r="BC145" s="22"/>
      <c r="BD145" s="22"/>
      <c r="BE145" s="22"/>
      <c r="BF145" s="22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T145" s="22"/>
      <c r="BW145" s="22"/>
      <c r="BX145" s="22"/>
      <c r="BY145" s="22"/>
      <c r="BZ145" s="22"/>
      <c r="CA145" s="22"/>
    </row>
    <row r="146" spans="55:79">
      <c r="BC146" s="22"/>
      <c r="BD146" s="22"/>
      <c r="BE146" s="22"/>
      <c r="BF146" s="22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T146" s="22"/>
      <c r="BW146" s="22"/>
      <c r="BX146" s="22"/>
      <c r="BY146" s="22"/>
      <c r="BZ146" s="22"/>
      <c r="CA146" s="22"/>
    </row>
    <row r="147" spans="55:79">
      <c r="BC147" s="22"/>
      <c r="BD147" s="22"/>
      <c r="BE147" s="22"/>
      <c r="BF147" s="22"/>
      <c r="BG147" s="22"/>
      <c r="BH147" s="22"/>
      <c r="BI147" s="22"/>
      <c r="BJ147" s="22"/>
      <c r="BK147" s="22"/>
      <c r="BL147" s="22"/>
      <c r="BM147" s="22"/>
      <c r="BN147" s="22"/>
      <c r="BO147" s="22"/>
      <c r="BP147" s="22"/>
      <c r="BQ147" s="22"/>
      <c r="BR147" s="22"/>
      <c r="BS147" s="22"/>
      <c r="BT147" s="22"/>
      <c r="BW147" s="22"/>
      <c r="BX147" s="22"/>
      <c r="BY147" s="22"/>
      <c r="BZ147" s="22"/>
      <c r="CA147" s="22"/>
    </row>
    <row r="148" spans="55:79">
      <c r="BC148" s="22"/>
      <c r="BD148" s="22"/>
      <c r="BE148" s="22"/>
      <c r="BF148" s="22"/>
      <c r="BG148" s="22"/>
      <c r="BH148" s="22"/>
      <c r="BI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T148" s="22"/>
      <c r="BW148" s="22"/>
      <c r="BX148" s="22"/>
      <c r="BY148" s="22"/>
      <c r="BZ148" s="22"/>
      <c r="CA148" s="22"/>
    </row>
    <row r="149" spans="55:79">
      <c r="BC149" s="22"/>
      <c r="BD149" s="22"/>
      <c r="BE149" s="22"/>
      <c r="BF149" s="22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T149" s="22"/>
      <c r="BW149" s="22"/>
      <c r="BX149" s="22"/>
      <c r="BY149" s="22"/>
      <c r="BZ149" s="22"/>
      <c r="CA149" s="22"/>
    </row>
    <row r="150" spans="55:79">
      <c r="BC150" s="22"/>
      <c r="BD150" s="22"/>
      <c r="BE150" s="22"/>
      <c r="BF150" s="22"/>
      <c r="BG150" s="22"/>
      <c r="BH150" s="22"/>
      <c r="BI150" s="22"/>
      <c r="BJ150" s="22"/>
      <c r="BK150" s="22"/>
      <c r="BL150" s="22"/>
      <c r="BM150" s="22"/>
      <c r="BN150" s="22"/>
      <c r="BO150" s="22"/>
      <c r="BP150" s="22"/>
      <c r="BQ150" s="22"/>
      <c r="BR150" s="22"/>
      <c r="BS150" s="22"/>
      <c r="BT150" s="22"/>
      <c r="BW150" s="22"/>
      <c r="BX150" s="22"/>
      <c r="BY150" s="22"/>
      <c r="BZ150" s="22"/>
      <c r="CA150" s="22"/>
    </row>
    <row r="151" spans="55:79">
      <c r="BC151" s="22"/>
      <c r="BD151" s="22"/>
      <c r="BE151" s="22"/>
      <c r="BF151" s="22"/>
      <c r="BG151" s="22"/>
      <c r="BH151" s="22"/>
      <c r="BI151" s="22"/>
      <c r="BJ151" s="22"/>
      <c r="BK151" s="22"/>
      <c r="BL151" s="22"/>
      <c r="BM151" s="22"/>
      <c r="BN151" s="22"/>
      <c r="BO151" s="22"/>
      <c r="BP151" s="22"/>
      <c r="BQ151" s="22"/>
      <c r="BR151" s="22"/>
      <c r="BS151" s="22"/>
      <c r="BT151" s="22"/>
      <c r="BW151" s="22"/>
      <c r="BX151" s="22"/>
      <c r="BY151" s="22"/>
      <c r="BZ151" s="22"/>
      <c r="CA151" s="22"/>
    </row>
    <row r="152" spans="55:79">
      <c r="BC152" s="22"/>
      <c r="BD152" s="22"/>
      <c r="BE152" s="22"/>
      <c r="BF152" s="22"/>
      <c r="BG152" s="22"/>
      <c r="BH152" s="22"/>
      <c r="BI152" s="22"/>
      <c r="BJ152" s="22"/>
      <c r="BK152" s="22"/>
      <c r="BL152" s="22"/>
      <c r="BM152" s="22"/>
      <c r="BN152" s="22"/>
      <c r="BO152" s="22"/>
      <c r="BP152" s="22"/>
      <c r="BQ152" s="22"/>
      <c r="BR152" s="22"/>
      <c r="BS152" s="22"/>
      <c r="BT152" s="22"/>
      <c r="BW152" s="22"/>
      <c r="BX152" s="22"/>
      <c r="BY152" s="22"/>
      <c r="BZ152" s="22"/>
      <c r="CA152" s="22"/>
    </row>
    <row r="153" spans="55:79">
      <c r="BC153" s="22"/>
      <c r="BD153" s="22"/>
      <c r="BE153" s="22"/>
      <c r="BF153" s="22"/>
      <c r="BG153" s="22"/>
      <c r="BH153" s="22"/>
      <c r="BI153" s="22"/>
      <c r="BJ153" s="22"/>
      <c r="BK153" s="22"/>
      <c r="BL153" s="22"/>
      <c r="BM153" s="22"/>
      <c r="BN153" s="22"/>
      <c r="BO153" s="22"/>
      <c r="BP153" s="22"/>
      <c r="BQ153" s="22"/>
      <c r="BR153" s="22"/>
      <c r="BS153" s="22"/>
      <c r="BT153" s="22"/>
      <c r="BW153" s="22"/>
      <c r="BX153" s="22"/>
      <c r="BY153" s="22"/>
      <c r="BZ153" s="22"/>
      <c r="CA153" s="22"/>
    </row>
    <row r="154" spans="55:79">
      <c r="BC154" s="22"/>
      <c r="BD154" s="22"/>
      <c r="BE154" s="22"/>
      <c r="BF154" s="22"/>
      <c r="BG154" s="22"/>
      <c r="BH154" s="22"/>
      <c r="BI154" s="22"/>
      <c r="BJ154" s="22"/>
      <c r="BK154" s="22"/>
      <c r="BL154" s="22"/>
      <c r="BM154" s="22"/>
      <c r="BN154" s="22"/>
      <c r="BO154" s="22"/>
      <c r="BP154" s="22"/>
      <c r="BQ154" s="22"/>
      <c r="BR154" s="22"/>
      <c r="BS154" s="22"/>
      <c r="BT154" s="22"/>
      <c r="BW154" s="22"/>
      <c r="BX154" s="22"/>
      <c r="BY154" s="22"/>
      <c r="BZ154" s="22"/>
      <c r="CA154" s="22"/>
    </row>
    <row r="155" spans="55:79">
      <c r="BC155" s="22"/>
      <c r="BD155" s="22"/>
      <c r="BE155" s="22"/>
      <c r="BF155" s="22"/>
      <c r="BG155" s="22"/>
      <c r="BH155" s="22"/>
      <c r="BI155" s="22"/>
      <c r="BJ155" s="22"/>
      <c r="BK155" s="22"/>
      <c r="BL155" s="22"/>
      <c r="BM155" s="22"/>
      <c r="BN155" s="22"/>
      <c r="BO155" s="22"/>
      <c r="BP155" s="22"/>
      <c r="BQ155" s="22"/>
      <c r="BR155" s="22"/>
      <c r="BS155" s="22"/>
      <c r="BT155" s="22"/>
      <c r="BW155" s="22"/>
      <c r="BX155" s="22"/>
      <c r="BY155" s="22"/>
      <c r="BZ155" s="22"/>
      <c r="CA155" s="22"/>
    </row>
    <row r="156" spans="55:79">
      <c r="BC156" s="22"/>
      <c r="BD156" s="22"/>
      <c r="BE156" s="22"/>
      <c r="BF156" s="22"/>
      <c r="BG156" s="22"/>
      <c r="BH156" s="22"/>
      <c r="BI156" s="22"/>
      <c r="BJ156" s="22"/>
      <c r="BK156" s="22"/>
      <c r="BL156" s="22"/>
      <c r="BM156" s="22"/>
      <c r="BN156" s="22"/>
      <c r="BO156" s="22"/>
      <c r="BP156" s="22"/>
      <c r="BQ156" s="22"/>
      <c r="BR156" s="22"/>
      <c r="BS156" s="22"/>
      <c r="BT156" s="22"/>
      <c r="BW156" s="22"/>
      <c r="BX156" s="22"/>
      <c r="BY156" s="22"/>
      <c r="BZ156" s="22"/>
      <c r="CA156" s="22"/>
    </row>
    <row r="157" spans="55:79">
      <c r="BC157" s="22"/>
      <c r="BD157" s="22"/>
      <c r="BE157" s="22"/>
      <c r="BF157" s="22"/>
      <c r="BG157" s="22"/>
      <c r="BH157" s="22"/>
      <c r="BI157" s="22"/>
      <c r="BJ157" s="22"/>
      <c r="BK157" s="22"/>
      <c r="BL157" s="22"/>
      <c r="BM157" s="22"/>
      <c r="BN157" s="22"/>
      <c r="BO157" s="22"/>
      <c r="BP157" s="22"/>
      <c r="BQ157" s="22"/>
      <c r="BR157" s="22"/>
      <c r="BS157" s="22"/>
      <c r="BT157" s="22"/>
      <c r="BW157" s="22"/>
      <c r="BX157" s="22"/>
      <c r="BY157" s="22"/>
      <c r="BZ157" s="22"/>
      <c r="CA157" s="22"/>
    </row>
    <row r="158" spans="55:79">
      <c r="BC158" s="22"/>
      <c r="BD158" s="22"/>
      <c r="BE158" s="22"/>
      <c r="BF158" s="22"/>
      <c r="BG158" s="22"/>
      <c r="BH158" s="22"/>
      <c r="BI158" s="22"/>
      <c r="BJ158" s="22"/>
      <c r="BK158" s="22"/>
      <c r="BL158" s="22"/>
      <c r="BM158" s="22"/>
      <c r="BN158" s="22"/>
      <c r="BO158" s="22"/>
      <c r="BP158" s="22"/>
      <c r="BQ158" s="22"/>
      <c r="BR158" s="22"/>
      <c r="BS158" s="22"/>
      <c r="BT158" s="22"/>
      <c r="BW158" s="22"/>
      <c r="BX158" s="22"/>
      <c r="BY158" s="22"/>
      <c r="BZ158" s="22"/>
      <c r="CA158" s="22"/>
    </row>
    <row r="159" spans="55:79">
      <c r="BC159" s="22"/>
      <c r="BD159" s="22"/>
      <c r="BE159" s="22"/>
      <c r="BF159" s="22"/>
      <c r="BG159" s="22"/>
      <c r="BH159" s="22"/>
      <c r="BI159" s="22"/>
      <c r="BJ159" s="22"/>
      <c r="BK159" s="22"/>
      <c r="BL159" s="22"/>
      <c r="BM159" s="22"/>
      <c r="BN159" s="22"/>
      <c r="BO159" s="22"/>
      <c r="BP159" s="22"/>
      <c r="BQ159" s="22"/>
      <c r="BR159" s="22"/>
      <c r="BS159" s="22"/>
      <c r="BT159" s="22"/>
      <c r="BW159" s="22"/>
      <c r="BX159" s="22"/>
      <c r="BY159" s="22"/>
      <c r="BZ159" s="22"/>
      <c r="CA159" s="22"/>
    </row>
    <row r="160" spans="55:79">
      <c r="BC160" s="22"/>
      <c r="BD160" s="22"/>
      <c r="BE160" s="22"/>
      <c r="BF160" s="22"/>
      <c r="BG160" s="22"/>
      <c r="BH160" s="22"/>
      <c r="BI160" s="22"/>
      <c r="BJ160" s="22"/>
      <c r="BK160" s="22"/>
      <c r="BL160" s="22"/>
      <c r="BM160" s="22"/>
      <c r="BN160" s="22"/>
      <c r="BO160" s="22"/>
      <c r="BP160" s="22"/>
      <c r="BQ160" s="22"/>
      <c r="BR160" s="22"/>
      <c r="BS160" s="22"/>
      <c r="BT160" s="22"/>
      <c r="BW160" s="22"/>
      <c r="BX160" s="22"/>
      <c r="BY160" s="22"/>
      <c r="BZ160" s="22"/>
      <c r="CA160" s="22"/>
    </row>
    <row r="161" spans="55:79">
      <c r="BC161" s="22"/>
      <c r="BD161" s="22"/>
      <c r="BE161" s="22"/>
      <c r="BF161" s="22"/>
      <c r="BG161" s="22"/>
      <c r="BH161" s="22"/>
      <c r="BI161" s="22"/>
      <c r="BJ161" s="22"/>
      <c r="BK161" s="22"/>
      <c r="BL161" s="22"/>
      <c r="BM161" s="22"/>
      <c r="BN161" s="22"/>
      <c r="BO161" s="22"/>
      <c r="BP161" s="22"/>
      <c r="BQ161" s="22"/>
      <c r="BR161" s="22"/>
      <c r="BS161" s="22"/>
      <c r="BT161" s="22"/>
      <c r="BW161" s="22"/>
      <c r="BX161" s="22"/>
      <c r="BY161" s="22"/>
      <c r="BZ161" s="22"/>
      <c r="CA161" s="22"/>
    </row>
    <row r="162" spans="55:79">
      <c r="BC162" s="22"/>
      <c r="BD162" s="22"/>
      <c r="BE162" s="22"/>
      <c r="BF162" s="22"/>
      <c r="BG162" s="22"/>
      <c r="BH162" s="22"/>
      <c r="BI162" s="22"/>
      <c r="BJ162" s="22"/>
      <c r="BK162" s="22"/>
      <c r="BL162" s="22"/>
      <c r="BM162" s="22"/>
      <c r="BN162" s="22"/>
      <c r="BO162" s="22"/>
      <c r="BP162" s="22"/>
      <c r="BQ162" s="22"/>
      <c r="BR162" s="22"/>
      <c r="BS162" s="22"/>
      <c r="BT162" s="22"/>
      <c r="BW162" s="22"/>
      <c r="BX162" s="22"/>
      <c r="BY162" s="22"/>
      <c r="BZ162" s="22"/>
      <c r="CA162" s="22"/>
    </row>
    <row r="163" spans="55:79">
      <c r="BC163" s="22"/>
      <c r="BD163" s="22"/>
      <c r="BE163" s="22"/>
      <c r="BF163" s="22"/>
      <c r="BG163" s="22"/>
      <c r="BH163" s="22"/>
      <c r="BI163" s="22"/>
      <c r="BJ163" s="22"/>
      <c r="BK163" s="22"/>
      <c r="BL163" s="22"/>
      <c r="BM163" s="22"/>
      <c r="BN163" s="22"/>
      <c r="BO163" s="22"/>
      <c r="BP163" s="22"/>
      <c r="BQ163" s="22"/>
      <c r="BR163" s="22"/>
      <c r="BS163" s="22"/>
      <c r="BT163" s="22"/>
      <c r="BW163" s="22"/>
      <c r="BX163" s="22"/>
      <c r="BY163" s="22"/>
      <c r="BZ163" s="22"/>
      <c r="CA163" s="22"/>
    </row>
    <row r="164" spans="55:79">
      <c r="BC164" s="22"/>
      <c r="BD164" s="22"/>
      <c r="BE164" s="22"/>
      <c r="BF164" s="22"/>
      <c r="BG164" s="22"/>
      <c r="BH164" s="22"/>
      <c r="BI164" s="22"/>
      <c r="BJ164" s="22"/>
      <c r="BK164" s="22"/>
      <c r="BL164" s="22"/>
      <c r="BM164" s="22"/>
      <c r="BN164" s="22"/>
      <c r="BO164" s="22"/>
      <c r="BP164" s="22"/>
      <c r="BQ164" s="22"/>
      <c r="BR164" s="22"/>
      <c r="BS164" s="22"/>
      <c r="BT164" s="22"/>
      <c r="BW164" s="22"/>
      <c r="BX164" s="22"/>
      <c r="BY164" s="22"/>
      <c r="BZ164" s="22"/>
      <c r="CA164" s="22"/>
    </row>
    <row r="165" spans="55:79">
      <c r="BC165" s="22"/>
      <c r="BD165" s="22"/>
      <c r="BE165" s="22"/>
      <c r="BF165" s="22"/>
      <c r="BG165" s="22"/>
      <c r="BH165" s="22"/>
      <c r="BI165" s="22"/>
      <c r="BJ165" s="22"/>
      <c r="BK165" s="22"/>
      <c r="BL165" s="22"/>
      <c r="BM165" s="22"/>
      <c r="BN165" s="22"/>
      <c r="BO165" s="22"/>
      <c r="BP165" s="22"/>
      <c r="BQ165" s="22"/>
      <c r="BR165" s="22"/>
      <c r="BS165" s="22"/>
      <c r="BT165" s="22"/>
      <c r="BW165" s="22"/>
      <c r="BX165" s="22"/>
      <c r="BY165" s="22"/>
      <c r="BZ165" s="22"/>
      <c r="CA165" s="22"/>
    </row>
    <row r="166" spans="55:79">
      <c r="BC166" s="22"/>
      <c r="BD166" s="22"/>
      <c r="BE166" s="22"/>
      <c r="BF166" s="22"/>
      <c r="BG166" s="22"/>
      <c r="BH166" s="22"/>
      <c r="BI166" s="22"/>
      <c r="BJ166" s="22"/>
      <c r="BK166" s="22"/>
      <c r="BL166" s="22"/>
      <c r="BM166" s="22"/>
      <c r="BN166" s="22"/>
      <c r="BO166" s="22"/>
      <c r="BP166" s="22"/>
      <c r="BQ166" s="22"/>
      <c r="BR166" s="22"/>
      <c r="BS166" s="22"/>
      <c r="BT166" s="22"/>
      <c r="BW166" s="22"/>
      <c r="BX166" s="22"/>
      <c r="BY166" s="22"/>
      <c r="BZ166" s="22"/>
      <c r="CA166" s="22"/>
    </row>
    <row r="167" spans="55:79">
      <c r="BC167" s="22"/>
      <c r="BD167" s="22"/>
      <c r="BE167" s="22"/>
      <c r="BF167" s="22"/>
      <c r="BG167" s="22"/>
      <c r="BH167" s="22"/>
      <c r="BI167" s="22"/>
      <c r="BJ167" s="22"/>
      <c r="BK167" s="22"/>
      <c r="BL167" s="22"/>
      <c r="BM167" s="22"/>
      <c r="BN167" s="22"/>
      <c r="BO167" s="22"/>
      <c r="BP167" s="22"/>
      <c r="BQ167" s="22"/>
      <c r="BR167" s="22"/>
      <c r="BS167" s="22"/>
      <c r="BT167" s="22"/>
      <c r="BW167" s="22"/>
      <c r="BX167" s="22"/>
      <c r="BY167" s="22"/>
      <c r="BZ167" s="22"/>
      <c r="CA167" s="22"/>
    </row>
    <row r="168" spans="55:79">
      <c r="BC168" s="22"/>
      <c r="BD168" s="22"/>
      <c r="BE168" s="22"/>
      <c r="BF168" s="22"/>
      <c r="BG168" s="22"/>
      <c r="BH168" s="22"/>
      <c r="BI168" s="22"/>
      <c r="BJ168" s="22"/>
      <c r="BK168" s="22"/>
      <c r="BL168" s="22"/>
      <c r="BM168" s="22"/>
      <c r="BN168" s="22"/>
      <c r="BO168" s="22"/>
      <c r="BP168" s="22"/>
      <c r="BQ168" s="22"/>
      <c r="BR168" s="22"/>
      <c r="BS168" s="22"/>
      <c r="BT168" s="22"/>
      <c r="BW168" s="22"/>
      <c r="BX168" s="22"/>
      <c r="BY168" s="22"/>
      <c r="BZ168" s="22"/>
      <c r="CA168" s="22"/>
    </row>
    <row r="169" spans="55:79">
      <c r="BC169" s="22"/>
      <c r="BD169" s="22"/>
      <c r="BE169" s="22"/>
      <c r="BF169" s="22"/>
      <c r="BG169" s="22"/>
      <c r="BH169" s="22"/>
      <c r="BI169" s="22"/>
      <c r="BJ169" s="22"/>
      <c r="BK169" s="22"/>
      <c r="BL169" s="22"/>
      <c r="BM169" s="22"/>
      <c r="BN169" s="22"/>
      <c r="BO169" s="22"/>
      <c r="BP169" s="22"/>
      <c r="BQ169" s="22"/>
      <c r="BR169" s="22"/>
      <c r="BS169" s="22"/>
      <c r="BT169" s="22"/>
      <c r="BW169" s="22"/>
      <c r="BX169" s="22"/>
      <c r="BY169" s="22"/>
      <c r="BZ169" s="22"/>
      <c r="CA169" s="22"/>
    </row>
    <row r="170" spans="55:79">
      <c r="BC170" s="22"/>
      <c r="BD170" s="22"/>
      <c r="BE170" s="22"/>
      <c r="BF170" s="22"/>
      <c r="BG170" s="22"/>
      <c r="BH170" s="22"/>
      <c r="BI170" s="22"/>
      <c r="BJ170" s="22"/>
      <c r="BK170" s="22"/>
      <c r="BL170" s="22"/>
      <c r="BM170" s="22"/>
      <c r="BN170" s="22"/>
      <c r="BO170" s="22"/>
      <c r="BP170" s="22"/>
      <c r="BQ170" s="22"/>
      <c r="BR170" s="22"/>
      <c r="BS170" s="22"/>
      <c r="BT170" s="22"/>
      <c r="BW170" s="22"/>
      <c r="BX170" s="22"/>
      <c r="BY170" s="22"/>
      <c r="BZ170" s="22"/>
      <c r="CA170" s="22"/>
    </row>
    <row r="171" spans="55:79">
      <c r="BC171" s="22"/>
      <c r="BD171" s="22"/>
      <c r="BE171" s="22"/>
      <c r="BF171" s="22"/>
      <c r="BG171" s="22"/>
      <c r="BH171" s="22"/>
      <c r="BI171" s="22"/>
      <c r="BJ171" s="22"/>
      <c r="BK171" s="22"/>
      <c r="BL171" s="22"/>
      <c r="BM171" s="22"/>
      <c r="BN171" s="22"/>
      <c r="BO171" s="22"/>
      <c r="BP171" s="22"/>
      <c r="BQ171" s="22"/>
      <c r="BR171" s="22"/>
      <c r="BS171" s="22"/>
      <c r="BT171" s="22"/>
      <c r="BW171" s="22"/>
      <c r="BX171" s="22"/>
      <c r="BY171" s="22"/>
      <c r="BZ171" s="22"/>
      <c r="CA171" s="22"/>
    </row>
    <row r="172" spans="55:79">
      <c r="BC172" s="22"/>
      <c r="BD172" s="22"/>
      <c r="BE172" s="22"/>
      <c r="BF172" s="22"/>
      <c r="BG172" s="22"/>
      <c r="BH172" s="22"/>
      <c r="BI172" s="22"/>
      <c r="BJ172" s="22"/>
      <c r="BK172" s="22"/>
      <c r="BL172" s="22"/>
      <c r="BM172" s="22"/>
      <c r="BN172" s="22"/>
      <c r="BO172" s="22"/>
      <c r="BP172" s="22"/>
      <c r="BQ172" s="22"/>
      <c r="BR172" s="22"/>
      <c r="BS172" s="22"/>
      <c r="BT172" s="22"/>
      <c r="BW172" s="22"/>
      <c r="BX172" s="22"/>
      <c r="BY172" s="22"/>
      <c r="BZ172" s="22"/>
      <c r="CA172" s="22"/>
    </row>
    <row r="173" spans="55:79">
      <c r="BC173" s="22"/>
      <c r="BD173" s="22"/>
      <c r="BE173" s="22"/>
      <c r="BF173" s="22"/>
      <c r="BG173" s="22"/>
      <c r="BH173" s="22"/>
      <c r="BI173" s="22"/>
      <c r="BJ173" s="22"/>
      <c r="BK173" s="22"/>
      <c r="BL173" s="22"/>
      <c r="BM173" s="22"/>
      <c r="BN173" s="22"/>
      <c r="BO173" s="22"/>
      <c r="BP173" s="22"/>
      <c r="BQ173" s="22"/>
      <c r="BR173" s="22"/>
      <c r="BS173" s="22"/>
      <c r="BT173" s="22"/>
      <c r="BW173" s="22"/>
      <c r="BX173" s="22"/>
      <c r="BY173" s="22"/>
      <c r="BZ173" s="22"/>
      <c r="CA173" s="22"/>
    </row>
    <row r="174" spans="55:79">
      <c r="BC174" s="22"/>
      <c r="BD174" s="22"/>
      <c r="BE174" s="22"/>
      <c r="BF174" s="22"/>
      <c r="BG174" s="22"/>
      <c r="BH174" s="22"/>
      <c r="BI174" s="22"/>
      <c r="BJ174" s="22"/>
      <c r="BK174" s="22"/>
      <c r="BL174" s="22"/>
      <c r="BM174" s="22"/>
      <c r="BN174" s="22"/>
      <c r="BO174" s="22"/>
      <c r="BP174" s="22"/>
      <c r="BQ174" s="22"/>
      <c r="BR174" s="22"/>
      <c r="BS174" s="22"/>
      <c r="BT174" s="22"/>
      <c r="BW174" s="22"/>
      <c r="BX174" s="22"/>
      <c r="BY174" s="22"/>
      <c r="BZ174" s="22"/>
      <c r="CA174" s="22"/>
    </row>
    <row r="175" spans="55:79">
      <c r="BC175" s="22"/>
      <c r="BD175" s="22"/>
      <c r="BE175" s="22"/>
      <c r="BF175" s="22"/>
      <c r="BG175" s="22"/>
      <c r="BH175" s="22"/>
      <c r="BI175" s="22"/>
      <c r="BJ175" s="22"/>
      <c r="BK175" s="22"/>
      <c r="BL175" s="22"/>
      <c r="BM175" s="22"/>
      <c r="BN175" s="22"/>
      <c r="BO175" s="22"/>
      <c r="BP175" s="22"/>
      <c r="BQ175" s="22"/>
      <c r="BR175" s="22"/>
      <c r="BS175" s="22"/>
      <c r="BT175" s="22"/>
      <c r="BW175" s="22"/>
      <c r="BX175" s="22"/>
      <c r="BY175" s="22"/>
      <c r="BZ175" s="22"/>
      <c r="CA175" s="22"/>
    </row>
  </sheetData>
  <mergeCells count="17">
    <mergeCell ref="BG4:BK4"/>
    <mergeCell ref="D4:H4"/>
    <mergeCell ref="I4:M4"/>
    <mergeCell ref="N4:R4"/>
    <mergeCell ref="S4:W4"/>
    <mergeCell ref="X4:AB4"/>
    <mergeCell ref="AC4:AG4"/>
    <mergeCell ref="AH4:AL4"/>
    <mergeCell ref="AM4:AQ4"/>
    <mergeCell ref="AR4:AV4"/>
    <mergeCell ref="AW4:BA4"/>
    <mergeCell ref="BB4:BF4"/>
    <mergeCell ref="BL4:BP4"/>
    <mergeCell ref="BQ4:BU4"/>
    <mergeCell ref="BW4:CA4"/>
    <mergeCell ref="CB4:CF4"/>
    <mergeCell ref="CG4:CK4"/>
  </mergeCells>
  <pageMargins left="0.7" right="0.7" top="0.75" bottom="0.75" header="0.3" footer="0.3"/>
  <pageSetup paperSize="9"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BAA8BF1-CC80-4539-9D14-46D49F0014C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7068170-2C4B-42A9-8C54-B2D8E2BB290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A1E081D-67D2-4E7B-BE8D-7D1C1B8C3BE7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Legend</vt:lpstr>
      <vt:lpstr>Regions</vt:lpstr>
      <vt:lpstr>SRV_Heat&amp;Cool</vt:lpstr>
      <vt:lpstr>JRC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 S.r.l.</dc:creator>
  <cp:lastModifiedBy>Alessandro Chiodi</cp:lastModifiedBy>
  <dcterms:created xsi:type="dcterms:W3CDTF">2016-02-05T16:17:15Z</dcterms:created>
  <dcterms:modified xsi:type="dcterms:W3CDTF">2021-04-12T14:44:10Z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765937447547912</vt:r8>
  </property>
</Properties>
</file>