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ppXLS\"/>
    </mc:Choice>
  </mc:AlternateContent>
  <xr:revisionPtr revIDLastSave="0" documentId="13_ncr:1_{6361BA2B-5903-4882-9618-75CB96DE6F27}" xr6:coauthVersionLast="46" xr6:coauthVersionMax="46" xr10:uidLastSave="{00000000-0000-0000-0000-000000000000}"/>
  <bookViews>
    <workbookView xWindow="390" yWindow="390" windowWidth="21600" windowHeight="11385" activeTab="5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1" l="1"/>
  <c r="K29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H17" i="1"/>
  <c r="D29" i="1" l="1"/>
  <c r="H5" i="8" l="1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E21" i="6"/>
  <c r="E5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28" i="1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M6" i="7"/>
  <c r="O6" i="7"/>
  <c r="P6" i="7"/>
  <c r="Q6" i="7"/>
  <c r="R6" i="7"/>
  <c r="X6" i="7"/>
  <c r="Z6" i="7"/>
  <c r="AB6" i="7"/>
  <c r="C7" i="7"/>
  <c r="D7" i="7"/>
  <c r="E7" i="7"/>
  <c r="G7" i="7"/>
  <c r="H7" i="7"/>
  <c r="J7" i="7"/>
  <c r="L7" i="7"/>
  <c r="O7" i="7"/>
  <c r="P7" i="7"/>
  <c r="R7" i="7"/>
  <c r="T7" i="7"/>
  <c r="U7" i="7"/>
  <c r="V7" i="7"/>
  <c r="W7" i="7"/>
  <c r="X7" i="7"/>
  <c r="Z7" i="7"/>
  <c r="AB7" i="7"/>
  <c r="AC7" i="7"/>
  <c r="AD7" i="7"/>
  <c r="K5" i="5"/>
  <c r="L5" i="5"/>
  <c r="N5" i="5"/>
  <c r="P5" i="5"/>
  <c r="T5" i="5"/>
  <c r="V5" i="5"/>
  <c r="AB5" i="5"/>
  <c r="AD5" i="5"/>
  <c r="AJ5" i="5"/>
  <c r="T6" i="7" l="1"/>
  <c r="F7" i="7"/>
  <c r="E6" i="7"/>
  <c r="N7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26" i="1"/>
  <c r="D12" i="1"/>
  <c r="D4" i="1"/>
  <c r="D19" i="1"/>
  <c r="D30" i="1"/>
  <c r="D31" i="1"/>
  <c r="D32" i="1"/>
  <c r="D11" i="1"/>
  <c r="D17" i="1"/>
  <c r="D18" i="1"/>
  <c r="D27" i="1"/>
  <c r="J6" i="6" l="1"/>
  <c r="J16" i="6"/>
  <c r="J14" i="6"/>
  <c r="J12" i="6"/>
  <c r="J10" i="6"/>
  <c r="J8" i="6"/>
  <c r="J18" i="6"/>
  <c r="J20" i="6"/>
  <c r="J4" i="6"/>
  <c r="G9" i="6"/>
  <c r="K15" i="6"/>
  <c r="M19" i="6"/>
  <c r="O13" i="6"/>
  <c r="O21" i="6"/>
  <c r="I13" i="6"/>
  <c r="G12" i="6"/>
  <c r="O6" i="6"/>
  <c r="I4" i="6"/>
  <c r="K10" i="6"/>
  <c r="M4" i="6"/>
  <c r="G15" i="6"/>
  <c r="K5" i="6"/>
  <c r="M17" i="6"/>
  <c r="O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G7" i="6"/>
  <c r="K11" i="6"/>
  <c r="M5" i="6"/>
  <c r="O5" i="6"/>
  <c r="I9" i="6"/>
  <c r="G8" i="6"/>
  <c r="O16" i="6"/>
  <c r="O18" i="6"/>
  <c r="I14" i="6"/>
  <c r="K18" i="6"/>
  <c r="M12" i="6"/>
  <c r="G19" i="6"/>
  <c r="K7" i="6"/>
  <c r="M15" i="6"/>
  <c r="O9" i="6"/>
  <c r="I7" i="6"/>
  <c r="G10" i="6"/>
  <c r="O12" i="6"/>
  <c r="I20" i="6"/>
  <c r="K4" i="6"/>
  <c r="K12" i="6"/>
  <c r="M8" i="6"/>
  <c r="M14" i="6"/>
  <c r="G21" i="6"/>
  <c r="G17" i="6"/>
  <c r="K19" i="6"/>
  <c r="M9" i="6"/>
  <c r="O7" i="6"/>
  <c r="I5" i="6"/>
  <c r="I11" i="6"/>
  <c r="G16" i="6"/>
  <c r="O4" i="6"/>
  <c r="I10" i="6"/>
  <c r="K20" i="6"/>
  <c r="M18" i="6"/>
  <c r="G13" i="6"/>
  <c r="K21" i="6"/>
  <c r="M11" i="6"/>
  <c r="O11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G5" i="6"/>
  <c r="K9" i="6"/>
  <c r="K17" i="6"/>
  <c r="M7" i="6"/>
  <c r="O17" i="6"/>
  <c r="I19" i="6"/>
  <c r="G4" i="6"/>
  <c r="O8" i="6"/>
  <c r="I18" i="6"/>
  <c r="K8" i="6"/>
  <c r="M10" i="6"/>
  <c r="G11" i="6"/>
  <c r="K13" i="6"/>
  <c r="M21" i="6"/>
  <c r="M13" i="6"/>
  <c r="O15" i="6"/>
  <c r="I17" i="6"/>
  <c r="G20" i="6"/>
  <c r="O14" i="6"/>
  <c r="I16" i="6"/>
  <c r="I12" i="6"/>
  <c r="K6" i="6"/>
  <c r="M16" i="6"/>
  <c r="J21" i="6"/>
  <c r="J19" i="6"/>
  <c r="J9" i="6"/>
  <c r="J7" i="6"/>
  <c r="J17" i="6"/>
  <c r="J5" i="6"/>
  <c r="J13" i="6"/>
  <c r="J15" i="6"/>
  <c r="J11" i="6"/>
  <c r="H19" i="6"/>
  <c r="H17" i="6"/>
  <c r="H5" i="6"/>
  <c r="H7" i="6"/>
  <c r="H11" i="6"/>
  <c r="H13" i="6"/>
  <c r="H15" i="6"/>
  <c r="H21" i="6"/>
  <c r="H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9" i="6" l="1"/>
  <c r="Z17" i="6"/>
  <c r="X13" i="6"/>
  <c r="AB21" i="6"/>
  <c r="U15" i="6"/>
  <c r="T16" i="6"/>
  <c r="Z13" i="6"/>
  <c r="X11" i="6"/>
  <c r="AB5" i="6"/>
  <c r="S15" i="6"/>
  <c r="AD18" i="6"/>
  <c r="T13" i="6"/>
  <c r="AA12" i="6"/>
  <c r="U18" i="6"/>
  <c r="AA19" i="6"/>
  <c r="S17" i="6"/>
  <c r="W12" i="6"/>
  <c r="AE9" i="6"/>
  <c r="Q14" i="6"/>
  <c r="Q10" i="6"/>
  <c r="W19" i="6"/>
  <c r="AD7" i="6"/>
  <c r="T10" i="6"/>
  <c r="Q6" i="6"/>
  <c r="X17" i="6"/>
  <c r="Z7" i="6"/>
  <c r="AB7" i="6"/>
  <c r="X15" i="6"/>
  <c r="AD9" i="6"/>
  <c r="R5" i="6"/>
  <c r="T5" i="6"/>
  <c r="AB18" i="6"/>
  <c r="AD13" i="6"/>
  <c r="Z19" i="6"/>
  <c r="X21" i="6"/>
  <c r="AD17" i="6"/>
  <c r="R17" i="6"/>
  <c r="AA17" i="6"/>
  <c r="X18" i="6"/>
  <c r="W15" i="6"/>
  <c r="R12" i="6"/>
  <c r="Z5" i="6"/>
  <c r="AB9" i="6"/>
  <c r="Z11" i="6"/>
  <c r="X9" i="6"/>
  <c r="V10" i="6"/>
  <c r="AA4" i="6"/>
  <c r="U9" i="6"/>
  <c r="W14" i="6"/>
  <c r="Z12" i="6"/>
  <c r="AD11" i="6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<sst xmlns="http://schemas.openxmlformats.org/spreadsheetml/2006/main" count="632" uniqueCount="183">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</sst>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\Te\x\t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9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165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6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7" fontId="0" fillId="0" borderId="0" xfId="0" applyNumberFormat="1" applyFill="1"/>
    <xf numFmtId="167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4" t="s">
        <v>67</v>
      </c>
      <c r="G6" s="10" t="s">
        <v>59</v>
      </c>
      <c r="H6" s="3">
        <v>2018</v>
      </c>
      <c r="I6" s="3" t="s">
        <v>34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5" x14ac:dyDescent="0.25">
      <c r="C7" s="3" t="s">
        <v>66</v>
      </c>
      <c r="D7" s="24" t="s">
        <v>67</v>
      </c>
      <c r="G7" s="10" t="s">
        <v>59</v>
      </c>
      <c r="H7" s="3">
        <v>2018</v>
      </c>
      <c r="I7" s="3" t="s">
        <v>36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5" x14ac:dyDescent="0.25">
      <c r="C8" s="3" t="s">
        <v>66</v>
      </c>
      <c r="D8" s="24" t="s">
        <v>67</v>
      </c>
      <c r="G8" s="10" t="s">
        <v>59</v>
      </c>
      <c r="H8" s="3">
        <v>2018</v>
      </c>
      <c r="I8" s="3" t="s">
        <v>38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5" x14ac:dyDescent="0.25">
      <c r="C9" s="3" t="s">
        <v>66</v>
      </c>
      <c r="D9" s="24" t="s">
        <v>67</v>
      </c>
      <c r="G9" s="10" t="s">
        <v>59</v>
      </c>
      <c r="H9" s="3">
        <v>2018</v>
      </c>
      <c r="I9" s="3" t="s">
        <v>40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5" x14ac:dyDescent="0.25">
      <c r="C10" s="3" t="s">
        <v>66</v>
      </c>
      <c r="D10" s="24" t="s">
        <v>67</v>
      </c>
      <c r="G10" s="10" t="s">
        <v>59</v>
      </c>
      <c r="H10" s="3">
        <v>2018</v>
      </c>
      <c r="I10" s="3" t="s">
        <v>42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5" x14ac:dyDescent="0.25">
      <c r="C11" s="3" t="s">
        <v>66</v>
      </c>
      <c r="D11" s="24" t="s">
        <v>67</v>
      </c>
      <c r="G11" s="10" t="s">
        <v>59</v>
      </c>
      <c r="H11" s="3">
        <v>2018</v>
      </c>
      <c r="I11" s="3" t="s">
        <v>44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5" x14ac:dyDescent="0.25">
      <c r="C12" s="3" t="s">
        <v>66</v>
      </c>
      <c r="D12" s="24" t="s">
        <v>67</v>
      </c>
      <c r="G12" s="10" t="s">
        <v>59</v>
      </c>
      <c r="H12" s="3">
        <v>2018</v>
      </c>
      <c r="I12" s="3" t="s">
        <v>46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5" x14ac:dyDescent="0.25">
      <c r="C13" s="3" t="s">
        <v>66</v>
      </c>
      <c r="D13" s="24" t="s">
        <v>67</v>
      </c>
      <c r="G13" s="10" t="s">
        <v>59</v>
      </c>
      <c r="H13" s="3">
        <v>2018</v>
      </c>
      <c r="I13" s="3" t="s">
        <v>48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5" x14ac:dyDescent="0.25">
      <c r="C14" s="3" t="s">
        <v>66</v>
      </c>
      <c r="D14" s="24" t="s">
        <v>67</v>
      </c>
      <c r="G14" s="10" t="s">
        <v>59</v>
      </c>
      <c r="H14" s="3">
        <v>2018</v>
      </c>
      <c r="I14" s="11" t="s">
        <v>50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5" x14ac:dyDescent="0.25">
      <c r="C15" s="3" t="s">
        <v>66</v>
      </c>
      <c r="D15" s="25" t="s">
        <v>67</v>
      </c>
      <c r="G15" s="10" t="s">
        <v>59</v>
      </c>
      <c r="H15" s="3">
        <v>2018</v>
      </c>
      <c r="I15" s="3" t="s">
        <v>68</v>
      </c>
      <c r="J15" s="22">
        <v>1.1293662452688</v>
      </c>
      <c r="K15" s="22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5" x14ac:dyDescent="0.25">
      <c r="C16" s="3" t="s">
        <v>66</v>
      </c>
      <c r="D16" s="25" t="s">
        <v>67</v>
      </c>
      <c r="G16" s="10" t="s">
        <v>59</v>
      </c>
      <c r="H16" s="3">
        <v>2018</v>
      </c>
      <c r="I16" s="3" t="s">
        <v>69</v>
      </c>
      <c r="J16" s="22">
        <v>2.0006897535500099</v>
      </c>
      <c r="K16" s="22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5" x14ac:dyDescent="0.25">
      <c r="C17" s="3" t="s">
        <v>66</v>
      </c>
      <c r="D17" s="25" t="s">
        <v>67</v>
      </c>
      <c r="G17" s="10" t="s">
        <v>59</v>
      </c>
      <c r="H17" s="3">
        <v>2018</v>
      </c>
      <c r="I17" s="3" t="s">
        <v>70</v>
      </c>
      <c r="J17" s="22">
        <v>0.77162665337257497</v>
      </c>
      <c r="K17" s="22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5" x14ac:dyDescent="0.25">
      <c r="C18" s="3" t="s">
        <v>66</v>
      </c>
      <c r="D18" s="25" t="s">
        <v>67</v>
      </c>
      <c r="G18" s="10" t="s">
        <v>59</v>
      </c>
      <c r="H18" s="3">
        <v>2018</v>
      </c>
      <c r="I18" s="3" t="s">
        <v>71</v>
      </c>
      <c r="J18" s="22">
        <v>1.0288379823457801</v>
      </c>
      <c r="K18" s="22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5" x14ac:dyDescent="0.25">
      <c r="C19" s="3" t="s">
        <v>66</v>
      </c>
      <c r="D19" s="25" t="s">
        <v>67</v>
      </c>
      <c r="G19" s="10" t="s">
        <v>59</v>
      </c>
      <c r="H19" s="3">
        <v>2018</v>
      </c>
      <c r="I19" s="3" t="s">
        <v>72</v>
      </c>
      <c r="J19" s="22">
        <v>0.83034086441921995</v>
      </c>
      <c r="K19" s="22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5" x14ac:dyDescent="0.25">
      <c r="C20" s="3" t="s">
        <v>66</v>
      </c>
      <c r="D20" s="25" t="s">
        <v>67</v>
      </c>
      <c r="G20" s="10" t="s">
        <v>59</v>
      </c>
      <c r="H20" s="3">
        <v>2018</v>
      </c>
      <c r="I20" s="3" t="s">
        <v>73</v>
      </c>
      <c r="J20" s="22">
        <v>9.2169270601308995</v>
      </c>
      <c r="K20" s="22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5" x14ac:dyDescent="0.25">
      <c r="C21" s="3" t="s">
        <v>66</v>
      </c>
      <c r="D21" s="25" t="s">
        <v>67</v>
      </c>
      <c r="G21" s="10" t="s">
        <v>59</v>
      </c>
      <c r="H21" s="3">
        <v>2018</v>
      </c>
      <c r="I21" s="3" t="s">
        <v>74</v>
      </c>
      <c r="J21" s="22">
        <v>0</v>
      </c>
      <c r="K21" s="22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5" x14ac:dyDescent="0.25">
      <c r="C22" s="3" t="s">
        <v>66</v>
      </c>
      <c r="D22" s="24" t="s">
        <v>67</v>
      </c>
      <c r="G22" s="10" t="s">
        <v>59</v>
      </c>
      <c r="H22" s="3">
        <v>2018</v>
      </c>
      <c r="I22" s="3" t="s">
        <v>52</v>
      </c>
      <c r="J22" s="22">
        <v>206.79888500000001</v>
      </c>
      <c r="K22" s="22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5" x14ac:dyDescent="0.25">
      <c r="C23" s="3" t="s">
        <v>66</v>
      </c>
      <c r="D23" s="24" t="s">
        <v>67</v>
      </c>
      <c r="G23" s="10" t="s">
        <v>59</v>
      </c>
      <c r="H23" s="3">
        <v>2018</v>
      </c>
      <c r="I23" s="3" t="s">
        <v>54</v>
      </c>
      <c r="J23" s="22">
        <v>766.351721</v>
      </c>
      <c r="K23" s="22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5" x14ac:dyDescent="0.25">
      <c r="C24" s="3" t="s">
        <v>66</v>
      </c>
      <c r="D24" s="24" t="s">
        <v>67</v>
      </c>
      <c r="G24" s="10" t="s">
        <v>59</v>
      </c>
      <c r="H24" s="3">
        <v>2018</v>
      </c>
      <c r="I24" s="3" t="s">
        <v>56</v>
      </c>
      <c r="J24" s="22">
        <v>724.42972899999995</v>
      </c>
      <c r="K24" s="22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5" x14ac:dyDescent="0.25">
      <c r="C25" s="3" t="s">
        <v>66</v>
      </c>
      <c r="D25" s="24" t="s">
        <v>67</v>
      </c>
      <c r="G25" s="10" t="s">
        <v>59</v>
      </c>
      <c r="H25" s="3">
        <v>2018</v>
      </c>
      <c r="I25" s="3" t="s">
        <v>6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5" x14ac:dyDescent="0.25">
      <c r="C26" s="3" t="s">
        <v>66</v>
      </c>
      <c r="D26" s="24" t="s">
        <v>67</v>
      </c>
      <c r="G26" s="10" t="s">
        <v>59</v>
      </c>
      <c r="H26" s="3">
        <v>2018</v>
      </c>
      <c r="I26" s="3" t="s">
        <v>8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5" x14ac:dyDescent="0.25">
      <c r="C27" s="3" t="s">
        <v>66</v>
      </c>
      <c r="D27" s="24" t="s">
        <v>67</v>
      </c>
      <c r="G27" s="10" t="s">
        <v>59</v>
      </c>
      <c r="H27" s="3">
        <v>2018</v>
      </c>
      <c r="I27" s="3" t="s">
        <v>10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5" x14ac:dyDescent="0.25">
      <c r="C28" s="3" t="s">
        <v>66</v>
      </c>
      <c r="D28" s="24" t="s">
        <v>67</v>
      </c>
      <c r="G28" s="10" t="s">
        <v>59</v>
      </c>
      <c r="H28" s="3">
        <v>2018</v>
      </c>
      <c r="I28" s="3" t="s">
        <v>12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5" x14ac:dyDescent="0.25">
      <c r="C29" s="3" t="s">
        <v>66</v>
      </c>
      <c r="D29" s="24" t="s">
        <v>67</v>
      </c>
      <c r="G29" s="10" t="s">
        <v>59</v>
      </c>
      <c r="H29" s="3">
        <v>2018</v>
      </c>
      <c r="I29" s="3" t="s">
        <v>14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5" x14ac:dyDescent="0.25">
      <c r="C30" s="3" t="s">
        <v>66</v>
      </c>
      <c r="D30" s="24" t="s">
        <v>67</v>
      </c>
      <c r="G30" s="10" t="s">
        <v>59</v>
      </c>
      <c r="H30" s="3">
        <v>2018</v>
      </c>
      <c r="I30" s="3" t="s">
        <v>16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5" x14ac:dyDescent="0.25">
      <c r="C31" s="3" t="s">
        <v>66</v>
      </c>
      <c r="D31" s="24" t="s">
        <v>67</v>
      </c>
      <c r="G31" s="10" t="s">
        <v>59</v>
      </c>
      <c r="H31" s="3">
        <v>2018</v>
      </c>
      <c r="I31" s="3" t="s">
        <v>18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5" x14ac:dyDescent="0.25">
      <c r="C32" s="3" t="s">
        <v>66</v>
      </c>
      <c r="D32" s="24" t="s">
        <v>67</v>
      </c>
      <c r="G32" s="10" t="s">
        <v>59</v>
      </c>
      <c r="H32" s="3">
        <v>2018</v>
      </c>
      <c r="I32" s="3" t="s">
        <v>20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5" x14ac:dyDescent="0.25">
      <c r="C33" s="3" t="s">
        <v>66</v>
      </c>
      <c r="D33" s="24" t="s">
        <v>67</v>
      </c>
      <c r="G33" s="10" t="s">
        <v>59</v>
      </c>
      <c r="H33" s="3">
        <v>2018</v>
      </c>
      <c r="I33" s="3" t="s">
        <v>22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5" x14ac:dyDescent="0.25">
      <c r="C34" s="3" t="s">
        <v>66</v>
      </c>
      <c r="D34" s="24" t="s">
        <v>67</v>
      </c>
      <c r="G34" s="10" t="s">
        <v>59</v>
      </c>
      <c r="H34" s="3">
        <v>2018</v>
      </c>
      <c r="I34" s="3" t="s">
        <v>24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5" x14ac:dyDescent="0.25">
      <c r="C35" s="3" t="s">
        <v>66</v>
      </c>
      <c r="D35" s="24" t="s">
        <v>67</v>
      </c>
      <c r="G35" s="10" t="s">
        <v>59</v>
      </c>
      <c r="H35" s="3">
        <v>2018</v>
      </c>
      <c r="I35" s="3" t="s">
        <v>26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5" x14ac:dyDescent="0.25">
      <c r="C36" s="3" t="s">
        <v>66</v>
      </c>
      <c r="D36" s="24" t="s">
        <v>67</v>
      </c>
      <c r="G36" s="10" t="s">
        <v>59</v>
      </c>
      <c r="H36" s="3">
        <v>2018</v>
      </c>
      <c r="I36" s="3" t="s">
        <v>28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5" x14ac:dyDescent="0.25">
      <c r="C37" s="3" t="s">
        <v>66</v>
      </c>
      <c r="D37" s="24" t="s">
        <v>67</v>
      </c>
      <c r="G37" s="10" t="s">
        <v>59</v>
      </c>
      <c r="H37" s="3">
        <v>2018</v>
      </c>
      <c r="I37" s="3" t="s">
        <v>30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5" x14ac:dyDescent="0.25">
      <c r="C38" s="3" t="s">
        <v>66</v>
      </c>
      <c r="D38" s="24" t="s">
        <v>67</v>
      </c>
      <c r="G38" s="10" t="s">
        <v>59</v>
      </c>
      <c r="H38" s="3">
        <v>2018</v>
      </c>
      <c r="I38" s="12" t="s">
        <v>32</v>
      </c>
      <c r="J38" s="22">
        <v>4.0239683065477196</v>
      </c>
      <c r="K38" s="22">
        <v>4.0239683065477196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3">
        <v>5.6291760000000002</v>
      </c>
      <c r="K41" s="23">
        <v>5.6291760000000002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3">
        <v>0.48</v>
      </c>
      <c r="K42" s="23">
        <v>0.48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G12" sqref="G12:AF12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2020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2" x14ac:dyDescent="0.2">
      <c r="D5" s="3" t="s">
        <v>59</v>
      </c>
      <c r="E5" s="3" t="str">
        <f>DEMANDS!$F$17</f>
        <v>TRAPS</v>
      </c>
      <c r="F5" s="3">
        <v>2050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0.24309913348208881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4.8601280749391584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0.89632953382440306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0.41583905190108156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0.32784733578443265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0.16473210522743295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0.47237134991773067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0.77753533867069746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0.32186297657967117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0.36482820386083858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0.63496078332453143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0.56165625279541498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0.49432612658610575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2.0904394127037014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0.64004362867171904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0.7632001754381581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0.6957868006035649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0.46202478393355773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1.0326563819886783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0.13253365967156872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0.55303770086872694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0.2892995665154402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0.2550605802162681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0.28449442064891911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0.55187010123727831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0.26468469422110324</v>
      </c>
    </row>
    <row r="6" spans="2:32" x14ac:dyDescent="0.2">
      <c r="D6" s="3" t="s">
        <v>59</v>
      </c>
      <c r="E6" s="3" t="str">
        <f>DEMANDS!$F$18</f>
        <v>TRAPM</v>
      </c>
      <c r="F6" s="3">
        <v>2020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0.32193664473309486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5.637813854608976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1.1480382927336128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0.54522568908947855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0.41020881320348074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0.21133746790128183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0.56924850267004323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0.98828046988197249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0.41882409160736161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0.47278848560105868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0.83850274795415447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0.71154373932557857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0.64533477367968184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2.6080003354214218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0.8535978085319772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0.96137078018953437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0.932415749736074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0.58823966562202801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1.3170332096303565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0.17261327906182664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0.72941378774211518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0.39273887171064176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0.32039449419408184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0.34813170258514758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0.64114085295794276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0.35260315962707711</v>
      </c>
    </row>
    <row r="7" spans="2:32" x14ac:dyDescent="0.2">
      <c r="D7" s="3" t="s">
        <v>59</v>
      </c>
      <c r="E7" s="3" t="str">
        <f>DEMANDS!$F$18</f>
        <v>TRAPM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0.41759598665646924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7.3130178801261643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1.4891631363399678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0.70723250462692167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0.5320970970139367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0.27413368397028359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0.73839338892997242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1.2819353269207252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0.54327229481837269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0.61327151585392625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1.0876530773201545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0.92296982879735212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0.83708771880230992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3.3829341613895312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1.1072334414034699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1.2470297683222329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1.2094711222075432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0.76302753220143149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1.7083727237416502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0.22390309944241621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0.94614973273866743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0.50943618663332069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0.41559560587830136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0.45157456973551047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0.83164762836710771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0.45737466284626727</v>
      </c>
    </row>
    <row r="8" spans="2:32" x14ac:dyDescent="0.2">
      <c r="D8" s="3" t="s">
        <v>59</v>
      </c>
      <c r="E8" s="3" t="str">
        <f>DEMANDS!$F$19</f>
        <v>TRAPL</v>
      </c>
      <c r="F8" s="3">
        <v>2020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0.27435547637321495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4.8874675973215007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0.98750716185845822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0.47552429060912443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0.35331078909799174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0.18192405921838437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0.49433293928500699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0.84062004677085211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0.36232197941731037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0.40153594290187117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0.71368599033539704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0.61113233633908892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0.54794246709160832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2.2342931214267647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0.74304638421703217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0.82312954869858934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0.79632066689536773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0.5014811864865022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1.1393573908292929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0.14698615350023855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0.63179454507028443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0.33116307912916709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0.27602684102814479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0.2952095661319819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0.54379756531765255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0.31412261464919838</v>
      </c>
    </row>
    <row r="9" spans="2:32" x14ac:dyDescent="0.2">
      <c r="D9" s="3" t="s">
        <v>59</v>
      </c>
      <c r="E9" s="3" t="str">
        <f>DEMANDS!$F$19</f>
        <v>TRAPL</v>
      </c>
      <c r="F9" s="3">
        <v>2050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0.35538578065388149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6.3309707189217512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1.2791652940835176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0.61596937473964586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0.45766037644615121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0.23565494175555857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0.64033311765116041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1.0888953831144585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0.46933300259010807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0.52012872647985364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0.92447162407670325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0.79162896729369392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0.709776105055275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2.8941868252984846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0.9625035476156969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1.0662391037734891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1.0315122759585598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0.64959258440426626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1.4758641640264663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0.19039820016544551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0.81839371526606663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0.4289713876167125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0.35755077929178558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0.38239908130571088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0.70440701539049588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0.40689805832883513</v>
      </c>
    </row>
    <row r="10" spans="2:32" x14ac:dyDescent="0.2">
      <c r="D10" s="3" t="s">
        <v>59</v>
      </c>
      <c r="E10" s="3" t="str">
        <f>DEMANDS!$F$20</f>
        <v>TRAF</v>
      </c>
      <c r="F10" s="3">
        <v>2020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0.17991488188042462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2.6871723541686299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0.48763398226070803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0.3135901348759621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0.22335515894815736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0.10778652622510916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0.2824588239748011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0.43704621254646414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0.20559159765702764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0.23409610092244049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0.47314719217489071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0.31213492756751032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0.30715715583422787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1.643458450750628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0.44716269403431846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0.50383886577623815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0.41246493081645397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0.38312416759737483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0.61177286314532875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8.1588596696128737E-2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0.34456408847334713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0.15301315083761008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0.16686146187994025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0.1939549663563945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0.40532554878448751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0.15629751581539669</v>
      </c>
    </row>
    <row r="11" spans="2:32" x14ac:dyDescent="0.2">
      <c r="D11" s="3" t="s">
        <v>59</v>
      </c>
      <c r="E11" s="3" t="str">
        <f>DEMANDS!$F$20</f>
        <v>TRAF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0.1446419539275921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2.1603430232385223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0.39203167219129176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0.25210971636588919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0.17956561609806693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8.6654609098035573E-2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0.22708180544485712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0.3513618077541163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0.16528466175450579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0.18820075966120894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0.38038506685075008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0.25093980742748312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0.24693794486790879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1.3212528003846484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0.35949491844502668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0.40505953286828184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0.33159977038226424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0.30801136414605851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0.49183270088812792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6.5592873257597661E-2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0.27701112042075737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0.12301439926730905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0.13414770156461955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0.15592943182095748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0.32586008861638621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0.12565485325773626</v>
      </c>
    </row>
    <row r="12" spans="2:32" x14ac:dyDescent="0.2">
      <c r="D12" s="3" t="s">
        <v>59</v>
      </c>
      <c r="E12" s="3" t="str">
        <f>DEMANDS!$F$21</f>
        <v>TTURS</v>
      </c>
      <c r="F12" s="3">
        <v>2020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0.11877072280331726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2.8108410437988307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0.46418465725126973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0.20701637682180085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0.17669366804736417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8.5268667061406372E-2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0.26887595443305573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0.40689799863785192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0.16264112134598166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0.18519070229836443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0.31234789151194903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0.29712499464734149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0.2478743232509259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1.1325234445793442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0.30814422737844349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0.4065955017150939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0.33285718287496763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0.2423647068853749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0.53835690271162884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6.6849733743931328E-2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0.27226183378227509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0.13465076815529611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0.13671817815842413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0.15891727991754154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0.33210406984658275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0.12806259379618537</v>
      </c>
    </row>
    <row r="13" spans="2:32" x14ac:dyDescent="0.2">
      <c r="D13" s="3" t="s">
        <v>59</v>
      </c>
      <c r="E13" s="3" t="str">
        <f>DEMANDS!$F$21</f>
        <v>TTURS</v>
      </c>
      <c r="F13" s="3">
        <v>2050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0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0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</v>
      </c>
    </row>
    <row r="14" spans="2:32" x14ac:dyDescent="0.2">
      <c r="D14" s="3" t="s">
        <v>59</v>
      </c>
      <c r="E14" s="3" t="str">
        <f>DEMANDS!$F$22</f>
        <v>TNAV</v>
      </c>
      <c r="F14" s="3">
        <v>2020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5.2718404005341231E-2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1.2476395718090483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0.20603624964526884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9.1887737410560347E-2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7.8428487740469136E-2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3.7847947145898793E-2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0.11934516233092819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0.18060859254580552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7.2191026042654552E-2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8.2200040812796776E-2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0.13864092047508828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0.13188397896544515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0.11002323137607375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0.50268977983509444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0.1367750527017661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0.18047432414524395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0.14774431803316554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0.10757769450791341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0.23895886146297948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2.967239053514998E-2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0.12084804242824897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5.9767032040341915E-2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6.068468710900795E-2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7.0538135732292492E-2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0.1474100360152161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5.6842758875006623E-2</v>
      </c>
    </row>
    <row r="15" spans="2:32" x14ac:dyDescent="0.2">
      <c r="D15" s="3" t="s">
        <v>59</v>
      </c>
      <c r="E15" s="3" t="str">
        <f>DEMANDS!$F$22</f>
        <v>TNAV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4.2004379525771102E-2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0.99408028513777114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0.16416325549782501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7.3213282321037701E-2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6.2489372105217399E-2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3.0156063450376601E-2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9.5090501840783506E-2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0.143903291650118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5.75195572298293E-2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6.5494427922832596E-2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0.110464759912835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0.105081039730871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8.7663078095158192E-2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0.40052753292342302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0.108978094685117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0.14379631077765201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0.11771806306603201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8.5714550618035304E-2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0.190394965426499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2.36420350158753E-2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9.6287949813282703E-2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4.7620506430678201E-2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4.8351665359049598E-2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5.6202585799816303E-2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0.117451717583548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4.529053680827979E-2</v>
      </c>
    </row>
    <row r="16" spans="2:32" x14ac:dyDescent="0.2">
      <c r="D16" s="3" t="s">
        <v>59</v>
      </c>
      <c r="E16" s="3" t="str">
        <f>DEMANDS!$F$23</f>
        <v>TOTH</v>
      </c>
      <c r="F16" s="3">
        <v>2020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0.16235731275947515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3.8423660957334085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0.63453157307374231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0.28298743869437681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0.24153687414440531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0.11656064154461539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0.3675483014419349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0.55622180337699523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0.22232731082767995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0.25315215790168288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0.42697361028901426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0.40616420062123709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0.3388394721798389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1.5481379481330504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0.4212272815949526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0.55580829585310521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0.45500942040877851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0.33130793169298151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0.73592361793165129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9.1382311003734881E-2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0.37217673393347922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0.18406503187570397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0.18689114191829229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0.21723689061978846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0.45397992926309294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0.17505912318297531</v>
      </c>
    </row>
    <row r="17" spans="4:32" x14ac:dyDescent="0.2">
      <c r="D17" s="3" t="s">
        <v>59</v>
      </c>
      <c r="E17" s="3" t="str">
        <f>DEMANDS!$F$23</f>
        <v>TOTH</v>
      </c>
      <c r="F17" s="3">
        <v>2050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0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</v>
      </c>
    </row>
    <row r="18" spans="4:32" x14ac:dyDescent="0.2">
      <c r="D18" s="3" t="s">
        <v>59</v>
      </c>
      <c r="E18" s="3" t="str">
        <f>DEMANDS!$F$24</f>
        <v>TAVIDOM</v>
      </c>
      <c r="F18" s="3">
        <v>2020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0.13395677260860595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4.6779068407982807E-2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4.6352277307537207E-4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4.6529102661710439E-2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9.2704554615074527E-5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</v>
      </c>
    </row>
    <row r="19" spans="4:32" x14ac:dyDescent="0.2">
      <c r="D19" s="3" t="s">
        <v>59</v>
      </c>
      <c r="E19" s="3" t="str">
        <f>DEMANDS!$F$24</f>
        <v>TAVIDOM</v>
      </c>
      <c r="F19" s="3">
        <v>2050</v>
      </c>
      <c r="G19" s="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0.13599128494106499</v>
      </c>
      <c r="I19" s="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</v>
      </c>
      <c r="J19" s="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</v>
      </c>
      <c r="K19" s="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</v>
      </c>
      <c r="L19" s="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</v>
      </c>
      <c r="M19" s="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</v>
      </c>
      <c r="N19" s="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</v>
      </c>
      <c r="O19" s="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</v>
      </c>
      <c r="P19" s="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</v>
      </c>
      <c r="Q19" s="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</v>
      </c>
      <c r="R19" s="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4.7489540821759602E-2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4.7056267691773199E-4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4.7235778638893701E-2</v>
      </c>
      <c r="V19" s="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</v>
      </c>
      <c r="W19" s="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</v>
      </c>
      <c r="X19" s="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</v>
      </c>
      <c r="Y19" s="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</v>
      </c>
      <c r="Z19" s="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A19" s="15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9.4112535383546506E-5</v>
      </c>
      <c r="AB19" s="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C19" s="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D19" s="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E19" s="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F19" s="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</v>
      </c>
    </row>
    <row r="20" spans="4:32" x14ac:dyDescent="0.2">
      <c r="D20" s="3" t="s">
        <v>59</v>
      </c>
      <c r="E20" s="3" t="str">
        <f>DEMANDS!$F$25</f>
        <v>TAVIINT</v>
      </c>
      <c r="F20" s="3">
        <v>2020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41.184477806263274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2.4385793540260186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2.2547565653239303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0.24571396736982151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0.70149337318584271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">
      <c r="D21" s="3" t="s">
        <v>59</v>
      </c>
      <c r="E21" s="3" t="str">
        <f>DEMANDS!$F$25</f>
        <v>TAVIINT</v>
      </c>
      <c r="F21" s="3">
        <v>2050</v>
      </c>
      <c r="G21" s="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40.411547456014503</v>
      </c>
      <c r="I21" s="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2.3928132767411898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2.2124403851853902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0.24110252653151398</v>
      </c>
      <c r="V21" s="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0.68832808501139198</v>
      </c>
      <c r="AB21" s="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20" t="str">
        <f t="array" ref="C3">INDEX(C5:C7,$A$4)</f>
        <v>IE</v>
      </c>
      <c r="D3" s="20" t="str">
        <f t="array" ref="D3">INDEX(D5:D7,$A$4)</f>
        <v>National</v>
      </c>
      <c r="E3" s="20" t="str">
        <f t="array" ref="E3">INDEX(E5:E7,$A$4)</f>
        <v>IE-CW</v>
      </c>
      <c r="F3" s="20" t="str">
        <f t="array" ref="F3">INDEX(F5:F7,$A$4)</f>
        <v>IE-D</v>
      </c>
      <c r="G3" s="20" t="str">
        <f t="array" ref="G3">INDEX(G5:G7,$A$4)</f>
        <v>IE-KE</v>
      </c>
      <c r="H3" s="20" t="str">
        <f t="array" ref="H3">INDEX(H5:H7,$A$4)</f>
        <v>IE-KK</v>
      </c>
      <c r="I3" s="20" t="str">
        <f t="array" ref="I3">INDEX(I5:I7,$A$4)</f>
        <v>IE-LS</v>
      </c>
      <c r="J3" s="20" t="str">
        <f t="array" ref="J3">INDEX(J5:J7,$A$4)</f>
        <v>IE-LD</v>
      </c>
      <c r="K3" s="20" t="str">
        <f t="array" ref="K3">INDEX(K5:K7,$A$4)</f>
        <v>IE-LH</v>
      </c>
      <c r="L3" s="20" t="str">
        <f t="array" ref="L3">INDEX(L5:L7,$A$4)</f>
        <v>IE-MH</v>
      </c>
      <c r="M3" s="20" t="str">
        <f t="array" ref="M3">INDEX(M5:M7,$A$4)</f>
        <v>IE-OY</v>
      </c>
      <c r="N3" s="20" t="str">
        <f t="array" ref="N3">INDEX(N5:N7,$A$4)</f>
        <v>IE-WH</v>
      </c>
      <c r="O3" s="20" t="str">
        <f t="array" ref="O3">INDEX(O5:O7,$A$4)</f>
        <v>IE-WX</v>
      </c>
      <c r="P3" s="20" t="str">
        <f t="array" ref="P3">INDEX(P5:P7,$A$4)</f>
        <v>IE-WW</v>
      </c>
      <c r="Q3" s="20" t="str">
        <f t="array" ref="Q3">INDEX(Q5:Q7,$A$4)</f>
        <v>IE-CE</v>
      </c>
      <c r="R3" s="20" t="str">
        <f t="array" ref="R3">INDEX(R5:R7,$A$4)</f>
        <v>IE-CO</v>
      </c>
      <c r="S3" s="20" t="str">
        <f t="array" ref="S3">INDEX(S5:S7,$A$4)</f>
        <v>IE-KY</v>
      </c>
      <c r="T3" s="20" t="str">
        <f t="array" ref="T3">INDEX(T5:T7,$A$4)</f>
        <v>IE-LK</v>
      </c>
      <c r="U3" s="20" t="str">
        <f t="array" ref="U3">INDEX(U5:U7,$A$4)</f>
        <v>IE-TA</v>
      </c>
      <c r="V3" s="20" t="str">
        <f t="array" ref="V3">INDEX(V5:V7,$A$4)</f>
        <v>IE-WD</v>
      </c>
      <c r="W3" s="20" t="str">
        <f t="array" ref="W3">INDEX(W5:W7,$A$4)</f>
        <v>IE-G</v>
      </c>
      <c r="X3" s="20" t="str">
        <f t="array" ref="X3">INDEX(X5:X7,$A$4)</f>
        <v>IE-LM</v>
      </c>
      <c r="Y3" s="20" t="str">
        <f t="array" ref="Y3">INDEX(Y5:Y7,$A$4)</f>
        <v>IE-MO</v>
      </c>
      <c r="Z3" s="20" t="str">
        <f t="array" ref="Z3">INDEX(Z5:Z7,$A$4)</f>
        <v>IE-RN</v>
      </c>
      <c r="AA3" s="20" t="str">
        <f t="array" ref="AA3">INDEX(AA5:AA7,$A$4)</f>
        <v>IE-SO</v>
      </c>
      <c r="AB3" s="20" t="str">
        <f t="array" ref="AB3">INDEX(AB5:AB7,$A$4)</f>
        <v>IE-CN</v>
      </c>
      <c r="AC3" s="20" t="str">
        <f t="array" ref="AC3">INDEX(AC5:AC7,$A$4)</f>
        <v>IE-DL</v>
      </c>
      <c r="AD3" s="20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1" t="s">
        <v>58</v>
      </c>
      <c r="D5" s="21" t="s">
        <v>60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ht="15" x14ac:dyDescent="0.2">
      <c r="A6" s="3" t="s">
        <v>132</v>
      </c>
      <c r="C6" s="20" t="str">
        <f>C5</f>
        <v>IE</v>
      </c>
      <c r="D6" s="20" t="str">
        <f t="shared" ref="D6:AD6" si="0">"*"&amp;D5</f>
        <v>*National</v>
      </c>
      <c r="E6" s="20" t="str">
        <f t="shared" si="0"/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ht="15" x14ac:dyDescent="0.2">
      <c r="A7" s="3" t="s">
        <v>131</v>
      </c>
      <c r="C7" s="20" t="str">
        <f>"*"&amp;C5</f>
        <v>*IE</v>
      </c>
      <c r="D7" s="20" t="str">
        <f t="shared" ref="D7:AD7" si="1">D5</f>
        <v>National</v>
      </c>
      <c r="E7" s="20" t="str">
        <f t="shared" si="1"/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19" t="s">
        <v>130</v>
      </c>
      <c r="B10" s="19" t="s">
        <v>129</v>
      </c>
    </row>
    <row r="11" spans="1:30" x14ac:dyDescent="0.2">
      <c r="A11" s="18" t="s">
        <v>76</v>
      </c>
      <c r="B11" s="18" t="s">
        <v>128</v>
      </c>
    </row>
    <row r="12" spans="1:30" x14ac:dyDescent="0.2">
      <c r="A12" s="17" t="s">
        <v>99</v>
      </c>
      <c r="B12" s="17" t="s">
        <v>127</v>
      </c>
    </row>
    <row r="13" spans="1:30" x14ac:dyDescent="0.2">
      <c r="A13" s="17" t="s">
        <v>88</v>
      </c>
      <c r="B13" s="17" t="s">
        <v>126</v>
      </c>
    </row>
    <row r="14" spans="1:30" x14ac:dyDescent="0.2">
      <c r="A14" s="17" t="s">
        <v>89</v>
      </c>
      <c r="B14" s="17" t="s">
        <v>125</v>
      </c>
    </row>
    <row r="15" spans="1:30" x14ac:dyDescent="0.2">
      <c r="A15" s="17" t="s">
        <v>100</v>
      </c>
      <c r="B15" s="17" t="s">
        <v>124</v>
      </c>
    </row>
    <row r="16" spans="1:30" x14ac:dyDescent="0.2">
      <c r="A16" s="17" t="s">
        <v>77</v>
      </c>
      <c r="B16" s="17" t="s">
        <v>123</v>
      </c>
    </row>
    <row r="17" spans="1:2" x14ac:dyDescent="0.2">
      <c r="A17" s="17" t="s">
        <v>94</v>
      </c>
      <c r="B17" s="17" t="s">
        <v>122</v>
      </c>
    </row>
    <row r="18" spans="1:2" x14ac:dyDescent="0.2">
      <c r="A18" s="17" t="s">
        <v>90</v>
      </c>
      <c r="B18" s="17" t="s">
        <v>121</v>
      </c>
    </row>
    <row r="19" spans="1:2" x14ac:dyDescent="0.2">
      <c r="A19" s="17" t="s">
        <v>78</v>
      </c>
      <c r="B19" s="17" t="s">
        <v>120</v>
      </c>
    </row>
    <row r="20" spans="1:2" x14ac:dyDescent="0.2">
      <c r="A20" s="17" t="s">
        <v>79</v>
      </c>
      <c r="B20" s="17" t="s">
        <v>119</v>
      </c>
    </row>
    <row r="21" spans="1:2" x14ac:dyDescent="0.2">
      <c r="A21" s="17" t="s">
        <v>80</v>
      </c>
      <c r="B21" s="17" t="s">
        <v>118</v>
      </c>
    </row>
    <row r="22" spans="1:2" x14ac:dyDescent="0.2">
      <c r="A22" s="17" t="s">
        <v>95</v>
      </c>
      <c r="B22" s="17" t="s">
        <v>117</v>
      </c>
    </row>
    <row r="23" spans="1:2" x14ac:dyDescent="0.2">
      <c r="A23" s="17" t="s">
        <v>91</v>
      </c>
      <c r="B23" s="17" t="s">
        <v>116</v>
      </c>
    </row>
    <row r="24" spans="1:2" x14ac:dyDescent="0.2">
      <c r="A24" s="17" t="s">
        <v>81</v>
      </c>
      <c r="B24" s="17" t="s">
        <v>115</v>
      </c>
    </row>
    <row r="25" spans="1:2" x14ac:dyDescent="0.2">
      <c r="A25" s="17" t="s">
        <v>82</v>
      </c>
      <c r="B25" s="17" t="s">
        <v>114</v>
      </c>
    </row>
    <row r="26" spans="1:2" x14ac:dyDescent="0.2">
      <c r="A26" s="17" t="s">
        <v>96</v>
      </c>
      <c r="B26" s="17" t="s">
        <v>113</v>
      </c>
    </row>
    <row r="27" spans="1:2" x14ac:dyDescent="0.2">
      <c r="A27" s="17" t="s">
        <v>83</v>
      </c>
      <c r="B27" s="17" t="s">
        <v>112</v>
      </c>
    </row>
    <row r="28" spans="1:2" x14ac:dyDescent="0.2">
      <c r="A28" s="17" t="s">
        <v>101</v>
      </c>
      <c r="B28" s="17" t="s">
        <v>111</v>
      </c>
    </row>
    <row r="29" spans="1:2" x14ac:dyDescent="0.2">
      <c r="A29" s="17" t="s">
        <v>84</v>
      </c>
      <c r="B29" s="17" t="s">
        <v>110</v>
      </c>
    </row>
    <row r="30" spans="1:2" x14ac:dyDescent="0.2">
      <c r="A30" s="17" t="s">
        <v>97</v>
      </c>
      <c r="B30" s="17" t="s">
        <v>109</v>
      </c>
    </row>
    <row r="31" spans="1:2" x14ac:dyDescent="0.2">
      <c r="A31" s="17" t="s">
        <v>98</v>
      </c>
      <c r="B31" s="17" t="s">
        <v>108</v>
      </c>
    </row>
    <row r="32" spans="1:2" x14ac:dyDescent="0.2">
      <c r="A32" s="17" t="s">
        <v>92</v>
      </c>
      <c r="B32" s="17" t="s">
        <v>107</v>
      </c>
    </row>
    <row r="33" spans="1:2" x14ac:dyDescent="0.2">
      <c r="A33" s="17" t="s">
        <v>93</v>
      </c>
      <c r="B33" s="17" t="s">
        <v>106</v>
      </c>
    </row>
    <row r="34" spans="1:2" x14ac:dyDescent="0.2">
      <c r="A34" s="17" t="s">
        <v>85</v>
      </c>
      <c r="B34" s="17" t="s">
        <v>105</v>
      </c>
    </row>
    <row r="35" spans="1:2" x14ac:dyDescent="0.2">
      <c r="A35" s="17" t="s">
        <v>86</v>
      </c>
      <c r="B35" s="17" t="s">
        <v>104</v>
      </c>
    </row>
    <row r="36" spans="1:2" x14ac:dyDescent="0.2">
      <c r="A36" s="17" t="s">
        <v>87</v>
      </c>
      <c r="B36" s="17" t="s">
        <v>103</v>
      </c>
    </row>
    <row r="37" spans="1:2" ht="15" x14ac:dyDescent="0.25">
      <c r="A37" s="16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4"/>
  <sheetViews>
    <sheetView topLeftCell="E1" workbookViewId="0">
      <selection activeCell="F29" sqref="F29:F32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7">
        <v>2.0712927345907701</v>
      </c>
      <c r="I3" s="36">
        <v>2.0621875423309999</v>
      </c>
      <c r="J3" s="36">
        <v>1.81463172003468</v>
      </c>
      <c r="K3" s="36">
        <f>J3*2/3+L3/3</f>
        <v>1.23293489482708</v>
      </c>
      <c r="L3" s="36">
        <v>6.9541244411880462E-2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7">
        <v>22.2490403410117</v>
      </c>
      <c r="I4" s="36">
        <v>21.6662880683004</v>
      </c>
      <c r="J4" s="36">
        <v>22.997393933436499</v>
      </c>
      <c r="K4" s="36">
        <f t="shared" ref="K4:K16" si="0">J4*2/3+L4/3</f>
        <v>21.564038456241871</v>
      </c>
      <c r="L4" s="36">
        <v>18.697327501852616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7">
        <v>1.2014578872914701</v>
      </c>
      <c r="I5" s="36">
        <v>1.2266704416391101</v>
      </c>
      <c r="J5" s="36">
        <v>1.3579701788487999</v>
      </c>
      <c r="K5" s="36">
        <f t="shared" si="0"/>
        <v>1.8168912035156706</v>
      </c>
      <c r="L5" s="36">
        <v>2.7347332528494115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7">
        <v>6.6890404714869804</v>
      </c>
      <c r="I6" s="36">
        <v>6.45095434431237</v>
      </c>
      <c r="J6" s="36">
        <v>5.7274313907438001</v>
      </c>
      <c r="K6" s="36">
        <f t="shared" si="0"/>
        <v>5.2212845051183363</v>
      </c>
      <c r="L6" s="36">
        <v>4.2089907338674086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7">
        <v>0.67287296253748397</v>
      </c>
      <c r="I7" s="36">
        <v>0.68901566323930896</v>
      </c>
      <c r="J7" s="36">
        <v>1.1453307514123801</v>
      </c>
      <c r="K7" s="36">
        <f t="shared" si="0"/>
        <v>1.1872938839576666</v>
      </c>
      <c r="L7" s="36">
        <v>1.2712201490482398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7">
        <v>10.5976971594968</v>
      </c>
      <c r="I8" s="36">
        <v>10.425059758064601</v>
      </c>
      <c r="J8" s="36">
        <v>10.4827865863979</v>
      </c>
      <c r="K8" s="36">
        <f t="shared" si="0"/>
        <v>9.391476771293469</v>
      </c>
      <c r="L8" s="36">
        <v>7.2088571410846098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7">
        <v>1.14056826967015</v>
      </c>
      <c r="I9" s="36">
        <v>1.17</v>
      </c>
      <c r="J9" s="36">
        <v>1.05400776614231</v>
      </c>
      <c r="K9" s="36">
        <f t="shared" si="0"/>
        <v>0.86541028956347699</v>
      </c>
      <c r="L9" s="36">
        <v>0.48821533640581133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7">
        <v>17.770098364755199</v>
      </c>
      <c r="I10" s="36">
        <v>17.352426464494599</v>
      </c>
      <c r="J10" s="36">
        <v>16.2067419529189</v>
      </c>
      <c r="K10" s="36">
        <f t="shared" si="0"/>
        <v>13.7661776960718</v>
      </c>
      <c r="L10" s="36">
        <v>8.8850491823775997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7">
        <v>19.5397050142764</v>
      </c>
      <c r="I11" s="36">
        <v>20.047656182086499</v>
      </c>
      <c r="J11" s="36">
        <v>17.9214706310973</v>
      </c>
      <c r="K11" s="36">
        <f t="shared" si="0"/>
        <v>15.932252704329224</v>
      </c>
      <c r="L11" s="36">
        <v>11.953816850793071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7">
        <v>1.28965569884044</v>
      </c>
      <c r="I12" s="36">
        <v>1.3174050900000001</v>
      </c>
      <c r="J12" s="36">
        <v>2.2861941894738802</v>
      </c>
      <c r="K12" s="36">
        <f t="shared" si="0"/>
        <v>1.8333550602163233</v>
      </c>
      <c r="L12" s="36">
        <v>0.92767680170120992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7">
        <v>4.2689583715443504</v>
      </c>
      <c r="I13" s="36">
        <v>5.7587113786598101</v>
      </c>
      <c r="J13" s="36">
        <v>5.7966251432017799</v>
      </c>
      <c r="K13" s="36">
        <f t="shared" si="0"/>
        <v>6.8655407588300337</v>
      </c>
      <c r="L13" s="36">
        <v>9.0033719900865421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7">
        <v>0.16518244671693</v>
      </c>
      <c r="I14" s="36">
        <v>0.19765643241907199</v>
      </c>
      <c r="J14" s="36">
        <v>0.19444424313328701</v>
      </c>
      <c r="K14" s="36">
        <f t="shared" si="0"/>
        <v>0.13734812058446252</v>
      </c>
      <c r="L14" s="36">
        <v>2.3155875486813523E-2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7">
        <v>4.2546573385120396</v>
      </c>
      <c r="I15" s="36">
        <v>4.4510147654637802</v>
      </c>
      <c r="J15" s="36">
        <v>4.5897245674903298</v>
      </c>
      <c r="K15" s="36">
        <f t="shared" si="0"/>
        <v>4.1809760165229068</v>
      </c>
      <c r="L15" s="36">
        <v>3.3634789145880619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7">
        <v>4.0239683065477196</v>
      </c>
      <c r="I16" s="36">
        <v>4.3602102234671296</v>
      </c>
      <c r="J16" s="36">
        <v>3.5251257971202601</v>
      </c>
      <c r="K16" s="36">
        <f t="shared" si="0"/>
        <v>3.4314725583947805</v>
      </c>
      <c r="L16" s="36">
        <v>3.2441660809438213</v>
      </c>
      <c r="P16" s="1"/>
    </row>
    <row r="17" spans="4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7">
        <f>VLOOKUP(F17,'BY-Demands'!$I$5:$J$38,2,FALSE)</f>
        <v>14.5565610923972</v>
      </c>
      <c r="I17" s="36">
        <v>14.87639834</v>
      </c>
      <c r="J17" s="36">
        <v>10.76129175</v>
      </c>
      <c r="K17" s="36">
        <f t="shared" ref="K17:K25" si="1">(J17*2/3)+(L17/3)</f>
        <v>13.357743891204088</v>
      </c>
      <c r="L17" s="36">
        <v>18.550648173612263</v>
      </c>
      <c r="P17" s="1"/>
    </row>
    <row r="18" spans="4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7">
        <f>VLOOKUP(F18,'BY-Demands'!$I$5:$J$38,2,FALSE)</f>
        <v>31.276118540281001</v>
      </c>
      <c r="I18" s="36">
        <v>31.984256429999999</v>
      </c>
      <c r="J18" s="36">
        <v>23.13677727</v>
      </c>
      <c r="K18" s="36">
        <f t="shared" si="1"/>
        <v>25.428376071694668</v>
      </c>
      <c r="L18" s="36">
        <v>30.011573675084005</v>
      </c>
      <c r="P18" s="1"/>
    </row>
    <row r="19" spans="4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7">
        <f>VLOOKUP(F19,'BY-Demands'!$I$5:$J$38,2,FALSE)</f>
        <v>27.131577542973599</v>
      </c>
      <c r="I19" s="36">
        <v>27.52133693</v>
      </c>
      <c r="J19" s="36">
        <v>19.908389740000001</v>
      </c>
      <c r="K19" s="36">
        <f t="shared" si="1"/>
        <v>21.868356543767916</v>
      </c>
      <c r="L19" s="36">
        <v>25.788290151303741</v>
      </c>
      <c r="P19" s="1"/>
    </row>
    <row r="20" spans="4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7">
        <f>VLOOKUP(F20,'BY-Demands'!$I$5:$J$38,2,FALSE)</f>
        <v>11.625551</v>
      </c>
      <c r="I20" s="36">
        <v>14.23064449</v>
      </c>
      <c r="J20" s="36">
        <v>11.754512350000001</v>
      </c>
      <c r="K20" s="36">
        <f t="shared" si="1"/>
        <v>10.986341566666667</v>
      </c>
      <c r="L20" s="36">
        <v>9.4499999999999993</v>
      </c>
      <c r="P20" s="1"/>
    </row>
    <row r="21" spans="4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7">
        <f>VLOOKUP(F21,'BY-Demands'!$I$5:$J$38,2,FALSE)</f>
        <v>7.7245727925227703</v>
      </c>
      <c r="I21" s="36">
        <v>10.927548</v>
      </c>
      <c r="J21" s="36">
        <v>9.9341345454545458</v>
      </c>
      <c r="K21" s="36">
        <v>0</v>
      </c>
      <c r="L21" s="36">
        <v>0</v>
      </c>
      <c r="P21" s="1"/>
    </row>
    <row r="22" spans="4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7">
        <f>VLOOKUP(F22,'BY-Demands'!$I$5:$J$38,2,FALSE)</f>
        <v>3.5132998087277101</v>
      </c>
      <c r="I22" s="36">
        <v>4.2966351471015702</v>
      </c>
      <c r="J22" s="36">
        <v>4.4094344637268001</v>
      </c>
      <c r="K22" s="36">
        <f t="shared" si="1"/>
        <v>4.1107229120604369</v>
      </c>
      <c r="L22" s="36">
        <f>H22</f>
        <v>3.5132998087277101</v>
      </c>
      <c r="P22" s="1"/>
    </row>
    <row r="23" spans="4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7">
        <f>VLOOKUP(F23,'BY-Demands'!$I$5:$J$38,2,FALSE)</f>
        <v>21.784659175997099</v>
      </c>
      <c r="I23" s="36">
        <v>13.63038308</v>
      </c>
      <c r="J23" s="36">
        <v>13.57977245</v>
      </c>
      <c r="K23" s="36">
        <v>0</v>
      </c>
      <c r="L23" s="36">
        <v>0</v>
      </c>
      <c r="P23" s="1"/>
    </row>
    <row r="24" spans="4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7">
        <f>VLOOKUP(F24,'BY-Demands'!$I$5:$J$38,2,FALSE)</f>
        <v>0.23349320028657899</v>
      </c>
      <c r="I24" s="36">
        <v>0.23</v>
      </c>
      <c r="J24" s="36">
        <v>0.23</v>
      </c>
      <c r="K24" s="36">
        <f t="shared" si="1"/>
        <v>0.23116440009552636</v>
      </c>
      <c r="L24" s="36">
        <f>H24</f>
        <v>0.23349320028657899</v>
      </c>
      <c r="P24" s="1"/>
    </row>
    <row r="25" spans="4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7">
        <f>VLOOKUP(F25,'BY-Demands'!$I$5:$J$38,2,FALSE)</f>
        <v>45.935836654432002</v>
      </c>
      <c r="I25" s="36">
        <v>46.104277330000002</v>
      </c>
      <c r="J25" s="36">
        <v>46.814427170000002</v>
      </c>
      <c r="K25" s="36">
        <f t="shared" si="1"/>
        <v>46.521563664810671</v>
      </c>
      <c r="L25" s="36">
        <f>H25</f>
        <v>45.935836654432002</v>
      </c>
      <c r="P25" s="1"/>
    </row>
    <row r="26" spans="4:16" x14ac:dyDescent="0.25">
      <c r="D26" t="str">
        <f>_xlfn.TEXTJOIN(",",TRUE,Regions!$C$3,Regions!$D$3)</f>
        <v>IE,National</v>
      </c>
      <c r="E26" t="s">
        <v>59</v>
      </c>
      <c r="F26" t="s">
        <v>52</v>
      </c>
      <c r="G26" t="s">
        <v>53</v>
      </c>
      <c r="H26" s="37">
        <v>206.79888500000001</v>
      </c>
      <c r="I26" s="36">
        <v>227.33367966704699</v>
      </c>
      <c r="J26" s="36">
        <v>234.01489904006499</v>
      </c>
      <c r="K26" s="36">
        <v>355.09166996739799</v>
      </c>
      <c r="L26" s="36">
        <v>614.82387830734103</v>
      </c>
      <c r="P26" s="1"/>
    </row>
    <row r="27" spans="4:16" x14ac:dyDescent="0.25">
      <c r="D27" t="str">
        <f>_xlfn.TEXTJOIN(",",TRUE,Regions!$C$3,Regions!$D$3)</f>
        <v>IE,National</v>
      </c>
      <c r="E27" t="s">
        <v>59</v>
      </c>
      <c r="F27" t="s">
        <v>54</v>
      </c>
      <c r="G27" t="s">
        <v>55</v>
      </c>
      <c r="H27" s="37">
        <v>766.351721</v>
      </c>
      <c r="I27" s="36">
        <v>805.70916346620595</v>
      </c>
      <c r="J27" s="36">
        <v>818.79213614191099</v>
      </c>
      <c r="K27" s="36">
        <v>918.02415110284801</v>
      </c>
      <c r="L27" s="36">
        <v>1051.6575592105</v>
      </c>
      <c r="P27" s="1"/>
    </row>
    <row r="28" spans="4:16" x14ac:dyDescent="0.25">
      <c r="D28" t="str">
        <f>_xlfn.TEXTJOIN(",",TRUE,Regions!$C$3,Regions!$D$3)</f>
        <v>IE,National</v>
      </c>
      <c r="E28" t="s">
        <v>59</v>
      </c>
      <c r="F28" t="s">
        <v>56</v>
      </c>
      <c r="G28" t="s">
        <v>57</v>
      </c>
      <c r="H28" s="37">
        <v>724.42972899999995</v>
      </c>
      <c r="I28" s="36">
        <v>756.93265686674704</v>
      </c>
      <c r="J28" s="36">
        <v>768.29446481802404</v>
      </c>
      <c r="K28" s="36">
        <v>832.59337892975498</v>
      </c>
      <c r="L28" s="36">
        <v>889.16483547498206</v>
      </c>
      <c r="P28" s="1"/>
    </row>
    <row r="29" spans="4:16" x14ac:dyDescent="0.2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7">
        <v>28.901664567933956</v>
      </c>
      <c r="I29" s="38">
        <v>29.285472960899106</v>
      </c>
      <c r="J29" s="38">
        <v>29.618106901468909</v>
      </c>
      <c r="K29" s="36">
        <f>J29*2/3+L29*1/3</f>
        <v>30.669454951005577</v>
      </c>
      <c r="L29" s="36">
        <v>32.772151050078904</v>
      </c>
    </row>
    <row r="30" spans="4:16" x14ac:dyDescent="0.25">
      <c r="D30" t="str">
        <f>_xlfn.TEXTJOIN(",",TRUE,Regions!$C$3,Regions!$D$3)</f>
        <v>IE,National</v>
      </c>
      <c r="E30" t="s">
        <v>59</v>
      </c>
      <c r="F30" t="s">
        <v>162</v>
      </c>
      <c r="G30" t="s">
        <v>163</v>
      </c>
      <c r="H30" s="37">
        <v>58.151541961987604</v>
      </c>
      <c r="I30" s="38">
        <v>58.923782945423504</v>
      </c>
      <c r="J30" s="38">
        <v>59.593058464401295</v>
      </c>
      <c r="K30" s="36">
        <f>J30*2/3+L30*1/3</f>
        <v>61.758486976267527</v>
      </c>
      <c r="L30" s="36">
        <v>66.089343999999997</v>
      </c>
    </row>
    <row r="31" spans="4:16" x14ac:dyDescent="0.25">
      <c r="D31" t="str">
        <f>_xlfn.TEXTJOIN(",",TRUE,Regions!$C$3,Regions!$D$3)</f>
        <v>IE,National</v>
      </c>
      <c r="E31" t="s">
        <v>59</v>
      </c>
      <c r="F31" t="s">
        <v>164</v>
      </c>
      <c r="G31" t="s">
        <v>165</v>
      </c>
      <c r="H31" s="37">
        <v>5.6291760000000002</v>
      </c>
      <c r="I31" s="37"/>
      <c r="J31" s="37"/>
      <c r="K31" s="38">
        <v>40.299999999999997</v>
      </c>
      <c r="L31" s="36">
        <v>40.299999999999997</v>
      </c>
    </row>
    <row r="32" spans="4:16" x14ac:dyDescent="0.25">
      <c r="D32" t="str">
        <f>_xlfn.TEXTJOIN(",",TRUE,Regions!$C$3,Regions!$D$3)</f>
        <v>IE,National</v>
      </c>
      <c r="E32" t="s">
        <v>59</v>
      </c>
      <c r="F32" t="s">
        <v>166</v>
      </c>
      <c r="G32" t="s">
        <v>167</v>
      </c>
      <c r="H32" s="37">
        <v>0.48</v>
      </c>
      <c r="I32" s="37"/>
      <c r="J32" s="37"/>
      <c r="K32" s="37">
        <v>0.5</v>
      </c>
      <c r="L32" s="36">
        <v>0.54</v>
      </c>
    </row>
    <row r="33" spans="8:11" x14ac:dyDescent="0.25">
      <c r="H33" s="1"/>
      <c r="I33" s="1"/>
      <c r="J33" s="1"/>
      <c r="K33" s="1"/>
    </row>
    <row r="34" spans="8:11" x14ac:dyDescent="0.25">
      <c r="H34" s="1"/>
      <c r="I34" s="1"/>
      <c r="J34" s="1"/>
      <c r="K34" s="1"/>
    </row>
    <row r="35" spans="8:11" x14ac:dyDescent="0.25">
      <c r="H35" s="1"/>
      <c r="I35" s="1"/>
      <c r="J35" s="1"/>
      <c r="K35" s="1"/>
    </row>
    <row r="36" spans="8:11" x14ac:dyDescent="0.25">
      <c r="H36" s="1"/>
      <c r="I36" s="1"/>
      <c r="J36" s="1"/>
      <c r="K36" s="1"/>
    </row>
    <row r="37" spans="8:11" x14ac:dyDescent="0.25">
      <c r="H37" s="1"/>
      <c r="I37" s="1"/>
      <c r="J37" s="1"/>
      <c r="K37" s="1"/>
    </row>
    <row r="38" spans="8:11" x14ac:dyDescent="0.25">
      <c r="H38" s="1"/>
      <c r="I38" s="1"/>
      <c r="J38" s="1"/>
      <c r="K38" s="1"/>
    </row>
    <row r="39" spans="8:11" x14ac:dyDescent="0.25">
      <c r="H39" s="1"/>
      <c r="I39" s="1"/>
      <c r="J39" s="1"/>
      <c r="K39" s="1"/>
    </row>
    <row r="40" spans="8:11" x14ac:dyDescent="0.25">
      <c r="H40" s="1"/>
      <c r="I40" s="1"/>
      <c r="J40" s="1"/>
      <c r="K40" s="1"/>
    </row>
    <row r="41" spans="8:11" x14ac:dyDescent="0.25">
      <c r="H41" s="1"/>
      <c r="I41" s="1"/>
      <c r="J41" s="1"/>
      <c r="K41" s="1"/>
    </row>
    <row r="42" spans="8:11" x14ac:dyDescent="0.25">
      <c r="H42" s="1"/>
      <c r="I42" s="1"/>
      <c r="J42" s="1"/>
      <c r="K42" s="1"/>
    </row>
    <row r="43" spans="8:11" x14ac:dyDescent="0.25">
      <c r="H43" s="1"/>
      <c r="I43" s="1"/>
      <c r="J43" s="1"/>
      <c r="K43" s="1"/>
    </row>
    <row r="44" spans="8:11" x14ac:dyDescent="0.25">
      <c r="H44" s="1"/>
      <c r="I44" s="1"/>
      <c r="J44" s="1"/>
      <c r="K4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6" t="s">
        <v>150</v>
      </c>
      <c r="I4" s="27"/>
      <c r="J4" s="27"/>
      <c r="K4" s="27"/>
    </row>
    <row r="5" spans="3:14" ht="25.5" x14ac:dyDescent="0.25">
      <c r="C5" s="28" t="s">
        <v>65</v>
      </c>
      <c r="D5" s="28" t="s">
        <v>1</v>
      </c>
      <c r="E5" s="28" t="s">
        <v>2</v>
      </c>
      <c r="F5" s="28" t="s">
        <v>61</v>
      </c>
      <c r="G5" s="28" t="s">
        <v>58</v>
      </c>
      <c r="H5" s="28" t="str">
        <f>IF(Regions!D5&lt;&gt;"",Regions!D5,"*")</f>
        <v>National</v>
      </c>
      <c r="I5" s="28" t="s">
        <v>4</v>
      </c>
      <c r="J5" s="28" t="s">
        <v>156</v>
      </c>
      <c r="K5" s="28" t="s">
        <v>151</v>
      </c>
      <c r="L5" s="28" t="s">
        <v>152</v>
      </c>
    </row>
    <row r="6" spans="3:14" x14ac:dyDescent="0.25">
      <c r="C6" s="29" t="s">
        <v>153</v>
      </c>
      <c r="D6" s="29"/>
      <c r="E6" s="29" t="s">
        <v>155</v>
      </c>
      <c r="F6" s="29"/>
      <c r="G6" s="29"/>
      <c r="H6" s="29"/>
      <c r="I6" s="29"/>
      <c r="J6" s="29"/>
      <c r="K6" s="29"/>
      <c r="L6" s="29"/>
      <c r="N6" s="31"/>
    </row>
    <row r="7" spans="3:14" x14ac:dyDescent="0.25">
      <c r="C7" s="30"/>
      <c r="D7" s="30"/>
      <c r="E7" t="s">
        <v>154</v>
      </c>
      <c r="F7" s="34">
        <v>2020</v>
      </c>
      <c r="G7" s="32">
        <v>1.6534164675637491E-2</v>
      </c>
      <c r="H7" s="32">
        <v>1.6534164675637491E-2</v>
      </c>
      <c r="I7" t="s">
        <v>134</v>
      </c>
      <c r="J7" t="s">
        <v>134</v>
      </c>
      <c r="K7" t="s">
        <v>158</v>
      </c>
      <c r="L7" s="30"/>
    </row>
    <row r="8" spans="3:14" x14ac:dyDescent="0.25">
      <c r="C8" s="30"/>
      <c r="D8" s="30"/>
      <c r="E8" t="s">
        <v>154</v>
      </c>
      <c r="F8" s="34">
        <v>2020</v>
      </c>
      <c r="G8" s="32">
        <v>2.9990596485367418E-2</v>
      </c>
      <c r="H8" s="32">
        <v>2.9990596485367418E-2</v>
      </c>
      <c r="I8" t="s">
        <v>135</v>
      </c>
      <c r="J8" t="s">
        <v>135</v>
      </c>
      <c r="K8" t="s">
        <v>158</v>
      </c>
      <c r="L8" s="30"/>
    </row>
    <row r="9" spans="3:14" x14ac:dyDescent="0.25">
      <c r="C9" s="30"/>
      <c r="D9" s="30"/>
      <c r="E9" t="s">
        <v>154</v>
      </c>
      <c r="F9" s="34">
        <v>2020</v>
      </c>
      <c r="G9" s="32">
        <v>5.2849616307060754E-2</v>
      </c>
      <c r="H9" s="32">
        <v>5.2849616307060754E-2</v>
      </c>
      <c r="I9" t="s">
        <v>136</v>
      </c>
      <c r="J9" t="s">
        <v>136</v>
      </c>
      <c r="K9" t="s">
        <v>158</v>
      </c>
      <c r="L9" s="30"/>
    </row>
    <row r="10" spans="3:14" x14ac:dyDescent="0.25">
      <c r="C10" s="30" t="s">
        <v>159</v>
      </c>
      <c r="D10" s="30"/>
      <c r="E10" t="s">
        <v>154</v>
      </c>
      <c r="F10" s="34">
        <v>2020</v>
      </c>
      <c r="G10" s="32">
        <v>0</v>
      </c>
      <c r="H10" s="32">
        <v>0</v>
      </c>
      <c r="I10" t="s">
        <v>137</v>
      </c>
      <c r="J10" t="s">
        <v>137</v>
      </c>
      <c r="K10" t="s">
        <v>158</v>
      </c>
      <c r="L10" s="30"/>
    </row>
    <row r="11" spans="3:14" x14ac:dyDescent="0.25">
      <c r="C11" s="30" t="s">
        <v>159</v>
      </c>
      <c r="D11" s="30"/>
      <c r="E11" t="s">
        <v>154</v>
      </c>
      <c r="F11" s="34">
        <v>2020</v>
      </c>
      <c r="G11" s="32">
        <v>0</v>
      </c>
      <c r="H11" s="32">
        <v>0</v>
      </c>
      <c r="I11" t="s">
        <v>138</v>
      </c>
      <c r="J11" t="s">
        <v>138</v>
      </c>
      <c r="K11" t="s">
        <v>158</v>
      </c>
      <c r="L11" s="30"/>
    </row>
    <row r="12" spans="3:14" x14ac:dyDescent="0.25">
      <c r="C12" s="30" t="s">
        <v>159</v>
      </c>
      <c r="D12" s="30"/>
      <c r="E12" t="s">
        <v>154</v>
      </c>
      <c r="F12" s="34">
        <v>2020</v>
      </c>
      <c r="G12" s="32">
        <v>0</v>
      </c>
      <c r="H12" s="32">
        <v>0</v>
      </c>
      <c r="I12" t="s">
        <v>139</v>
      </c>
      <c r="J12" t="s">
        <v>139</v>
      </c>
      <c r="K12" t="s">
        <v>158</v>
      </c>
      <c r="L12" s="30"/>
    </row>
    <row r="13" spans="3:14" x14ac:dyDescent="0.25">
      <c r="C13" s="30"/>
      <c r="D13" s="30"/>
      <c r="E13" t="s">
        <v>154</v>
      </c>
      <c r="F13" s="34">
        <v>2020</v>
      </c>
      <c r="G13" s="32">
        <v>1.3128101846771158E-2</v>
      </c>
      <c r="H13" s="32">
        <v>1.3128101846771158E-2</v>
      </c>
      <c r="I13" t="s">
        <v>140</v>
      </c>
      <c r="J13" t="s">
        <v>140</v>
      </c>
      <c r="K13" t="s">
        <v>158</v>
      </c>
      <c r="L13" s="30"/>
    </row>
    <row r="14" spans="3:14" x14ac:dyDescent="0.25">
      <c r="C14" s="30"/>
      <c r="D14" s="30"/>
      <c r="E14" t="s">
        <v>154</v>
      </c>
      <c r="F14" s="34">
        <v>2020</v>
      </c>
      <c r="G14" s="32">
        <v>1.0994534987992988E-2</v>
      </c>
      <c r="H14" s="32">
        <v>1.0994534987992988E-2</v>
      </c>
      <c r="I14" t="s">
        <v>141</v>
      </c>
      <c r="J14" t="s">
        <v>141</v>
      </c>
      <c r="K14" t="s">
        <v>158</v>
      </c>
      <c r="L14" s="30"/>
    </row>
    <row r="15" spans="3:14" x14ac:dyDescent="0.25">
      <c r="C15" s="30"/>
      <c r="D15" s="30"/>
      <c r="E15" t="s">
        <v>154</v>
      </c>
      <c r="F15" s="34">
        <v>2020</v>
      </c>
      <c r="G15" s="32">
        <v>1.4648486376153701E-2</v>
      </c>
      <c r="H15" s="32">
        <v>1.4648486376153701E-2</v>
      </c>
      <c r="I15" t="s">
        <v>142</v>
      </c>
      <c r="J15" t="s">
        <v>142</v>
      </c>
      <c r="K15" t="s">
        <v>158</v>
      </c>
      <c r="L15" s="30"/>
    </row>
    <row r="16" spans="3:14" x14ac:dyDescent="0.25">
      <c r="C16" s="30"/>
      <c r="D16" s="30"/>
      <c r="E16" t="s">
        <v>154</v>
      </c>
      <c r="F16" s="34">
        <v>2020</v>
      </c>
      <c r="G16" s="32">
        <v>6.4458708104453747E-4</v>
      </c>
      <c r="H16" s="32">
        <v>6.4458708104453747E-4</v>
      </c>
      <c r="I16" t="s">
        <v>143</v>
      </c>
      <c r="J16" t="s">
        <v>143</v>
      </c>
      <c r="K16" t="s">
        <v>158</v>
      </c>
      <c r="L16" s="30"/>
    </row>
    <row r="17" spans="3:12" x14ac:dyDescent="0.25">
      <c r="C17" s="30"/>
      <c r="D17" s="30"/>
      <c r="E17" t="s">
        <v>154</v>
      </c>
      <c r="F17" s="34">
        <v>2020</v>
      </c>
      <c r="G17" s="32">
        <v>9.1487081392159866E-4</v>
      </c>
      <c r="H17" s="32">
        <v>9.1487081392159866E-4</v>
      </c>
      <c r="I17" t="s">
        <v>144</v>
      </c>
      <c r="J17" t="s">
        <v>144</v>
      </c>
      <c r="K17" t="s">
        <v>158</v>
      </c>
      <c r="L17" s="30"/>
    </row>
    <row r="18" spans="3:12" x14ac:dyDescent="0.25">
      <c r="C18" s="30"/>
      <c r="D18" s="30"/>
      <c r="E18" t="s">
        <v>154</v>
      </c>
      <c r="F18" s="34">
        <v>2020</v>
      </c>
      <c r="G18" s="32">
        <v>1.5069837916185766E-3</v>
      </c>
      <c r="H18" s="32">
        <v>1.5069837916185766E-3</v>
      </c>
      <c r="I18" t="s">
        <v>145</v>
      </c>
      <c r="J18" t="s">
        <v>145</v>
      </c>
      <c r="K18" t="s">
        <v>158</v>
      </c>
      <c r="L18" s="30"/>
    </row>
    <row r="19" spans="3:12" x14ac:dyDescent="0.25">
      <c r="C19" s="30"/>
      <c r="D19" s="30"/>
      <c r="E19" t="s">
        <v>154</v>
      </c>
      <c r="F19" s="34">
        <v>2020</v>
      </c>
      <c r="G19" s="32">
        <v>1.9923424990874787E-4</v>
      </c>
      <c r="H19" s="32">
        <v>1.9923424990874787E-4</v>
      </c>
      <c r="I19" t="s">
        <v>146</v>
      </c>
      <c r="J19" t="s">
        <v>146</v>
      </c>
      <c r="K19" t="s">
        <v>158</v>
      </c>
      <c r="L19" s="30"/>
    </row>
    <row r="20" spans="3:12" x14ac:dyDescent="0.25">
      <c r="C20" s="30"/>
      <c r="D20" s="30"/>
      <c r="E20" t="s">
        <v>154</v>
      </c>
      <c r="F20" s="34">
        <v>2020</v>
      </c>
      <c r="G20" s="32">
        <v>3.8001436556751221E-4</v>
      </c>
      <c r="H20" s="32">
        <v>3.8001436556751221E-4</v>
      </c>
      <c r="I20" t="s">
        <v>147</v>
      </c>
      <c r="J20" t="s">
        <v>147</v>
      </c>
      <c r="K20" t="s">
        <v>158</v>
      </c>
      <c r="L20" s="30"/>
    </row>
    <row r="21" spans="3:12" x14ac:dyDescent="0.25">
      <c r="C21" s="30"/>
      <c r="D21" s="30"/>
      <c r="E21" t="s">
        <v>154</v>
      </c>
      <c r="F21" s="34">
        <v>2020</v>
      </c>
      <c r="G21" s="32">
        <v>4.7050395502371922E-4</v>
      </c>
      <c r="H21" s="32">
        <v>4.7050395502371922E-4</v>
      </c>
      <c r="I21" t="s">
        <v>148</v>
      </c>
      <c r="J21" t="s">
        <v>148</v>
      </c>
      <c r="K21" t="s">
        <v>158</v>
      </c>
      <c r="L21" s="30"/>
    </row>
    <row r="22" spans="3:12" x14ac:dyDescent="0.25">
      <c r="E22" t="s">
        <v>154</v>
      </c>
      <c r="F22">
        <v>2050</v>
      </c>
      <c r="G22" s="33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3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3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3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3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3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3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3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3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3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3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3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3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3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3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3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3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3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3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3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3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3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3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3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3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3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3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3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3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3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abSelected="1"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6" t="s">
        <v>150</v>
      </c>
      <c r="I3" s="27"/>
      <c r="J3" s="27"/>
      <c r="K3" s="27"/>
    </row>
    <row r="4" spans="3:14" ht="29.45" customHeight="1" x14ac:dyDescent="0.25">
      <c r="C4" s="28" t="s">
        <v>65</v>
      </c>
      <c r="D4" s="28" t="s">
        <v>1</v>
      </c>
      <c r="E4" s="28" t="s">
        <v>2</v>
      </c>
      <c r="F4" s="28" t="s">
        <v>61</v>
      </c>
      <c r="G4" s="28" t="s">
        <v>58</v>
      </c>
      <c r="H4" s="28" t="s">
        <v>60</v>
      </c>
      <c r="I4" s="28" t="s">
        <v>4</v>
      </c>
      <c r="J4" s="28" t="s">
        <v>156</v>
      </c>
      <c r="K4" s="28" t="s">
        <v>151</v>
      </c>
      <c r="L4" s="28" t="s">
        <v>152</v>
      </c>
      <c r="N4" s="35"/>
    </row>
    <row r="5" spans="3:14" x14ac:dyDescent="0.25">
      <c r="C5" s="29" t="s">
        <v>153</v>
      </c>
      <c r="D5" s="29"/>
      <c r="E5" s="29" t="s">
        <v>168</v>
      </c>
      <c r="F5" s="29"/>
      <c r="G5" s="29"/>
      <c r="H5" s="29"/>
      <c r="I5" s="29"/>
      <c r="J5" s="29"/>
      <c r="K5" s="29"/>
      <c r="L5" s="29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Hannah Daly</cp:lastModifiedBy>
  <dcterms:created xsi:type="dcterms:W3CDTF">2015-06-05T18:17:20Z</dcterms:created>
  <dcterms:modified xsi:type="dcterms:W3CDTF">2021-04-28T11:16:47Z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