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88DE528-B15E-46FC-A801-580400679031}" xr6:coauthVersionLast="45" xr6:coauthVersionMax="45" xr10:uidLastSave="{00000000-0000-0000-0000-000000000000}"/>
  <bookViews>
    <workbookView xWindow="5700" yWindow="3615" windowWidth="20670" windowHeight="11385" firstSheet="1" activeTab="1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8" l="1"/>
  <c r="BG64" i="18"/>
  <c r="BG63" i="18"/>
  <c r="BG62" i="18"/>
  <c r="BG61" i="18"/>
  <c r="BG60" i="18"/>
  <c r="BG59" i="18"/>
  <c r="BG58" i="18"/>
  <c r="BG57" i="18"/>
  <c r="BG56" i="18"/>
  <c r="BG55" i="18"/>
  <c r="BG54" i="18"/>
  <c r="BG53" i="18"/>
  <c r="BG52" i="18"/>
  <c r="BG51" i="18"/>
  <c r="BG50" i="18"/>
  <c r="BG43" i="18"/>
  <c r="BG42" i="18"/>
  <c r="BG41" i="18"/>
  <c r="BG40" i="18"/>
  <c r="BG39" i="18"/>
  <c r="BG38" i="18"/>
  <c r="BG37" i="18"/>
  <c r="BG36" i="18"/>
  <c r="BG35" i="18"/>
  <c r="BG34" i="18"/>
  <c r="BG33" i="18"/>
  <c r="BG32" i="18"/>
  <c r="BG31" i="18"/>
  <c r="BG30" i="18"/>
  <c r="BG29" i="18"/>
  <c r="BG28" i="18"/>
  <c r="BG21" i="18"/>
  <c r="BG20" i="18"/>
  <c r="BG19" i="18"/>
  <c r="BG18" i="18"/>
  <c r="BG17" i="18"/>
  <c r="BG16" i="18"/>
  <c r="BG15" i="18"/>
  <c r="BG14" i="18"/>
  <c r="BG13" i="18"/>
  <c r="BG12" i="18"/>
  <c r="BG11" i="18"/>
  <c r="BG10" i="18"/>
  <c r="BG9" i="18"/>
  <c r="BG8" i="18"/>
  <c r="BG7" i="18"/>
  <c r="BG6" i="18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BH65" i="18" l="1"/>
  <c r="CL65" i="18"/>
  <c r="BH64" i="18"/>
  <c r="CL64" i="18"/>
  <c r="BH63" i="18"/>
  <c r="CL63" i="18"/>
  <c r="BH62" i="18"/>
  <c r="CM62" i="18" s="1"/>
  <c r="CL62" i="18"/>
  <c r="BH61" i="18"/>
  <c r="CL61" i="18"/>
  <c r="BH60" i="18"/>
  <c r="CL60" i="18"/>
  <c r="BH59" i="18"/>
  <c r="CL59" i="18"/>
  <c r="BH58" i="18"/>
  <c r="CM58" i="18" s="1"/>
  <c r="CL58" i="18"/>
  <c r="BH57" i="18"/>
  <c r="CL57" i="18"/>
  <c r="BH56" i="18"/>
  <c r="CM56" i="18" s="1"/>
  <c r="CL56" i="18"/>
  <c r="BH55" i="18"/>
  <c r="CL55" i="18"/>
  <c r="BH54" i="18"/>
  <c r="CM54" i="18" s="1"/>
  <c r="CL54" i="18"/>
  <c r="BH53" i="18"/>
  <c r="CL53" i="18"/>
  <c r="BH52" i="18"/>
  <c r="CM52" i="18" s="1"/>
  <c r="CL52" i="18"/>
  <c r="BH51" i="18"/>
  <c r="CL51" i="18"/>
  <c r="BH50" i="18"/>
  <c r="CM50" i="18" s="1"/>
  <c r="CL50" i="18"/>
  <c r="BH43" i="18"/>
  <c r="CM43" i="18" s="1"/>
  <c r="BH42" i="18"/>
  <c r="BH41" i="18"/>
  <c r="CM41" i="18" s="1"/>
  <c r="CL41" i="18"/>
  <c r="BH40" i="18"/>
  <c r="CM40" i="18" s="1"/>
  <c r="CL40" i="18"/>
  <c r="BH39" i="18"/>
  <c r="CM39" i="18" s="1"/>
  <c r="CL39" i="18"/>
  <c r="BH38" i="18"/>
  <c r="CL38" i="18"/>
  <c r="BH37" i="18"/>
  <c r="CM37" i="18" s="1"/>
  <c r="CL37" i="18"/>
  <c r="BH36" i="18"/>
  <c r="CM36" i="18" s="1"/>
  <c r="CL36" i="18"/>
  <c r="BH35" i="18"/>
  <c r="CM35" i="18" s="1"/>
  <c r="CL35" i="18"/>
  <c r="BH34" i="18"/>
  <c r="CL34" i="18"/>
  <c r="BH33" i="18"/>
  <c r="CM33" i="18" s="1"/>
  <c r="CL33" i="18"/>
  <c r="BH32" i="18"/>
  <c r="CM32" i="18" s="1"/>
  <c r="CL32" i="18"/>
  <c r="BH31" i="18"/>
  <c r="CM31" i="18" s="1"/>
  <c r="BH30" i="18"/>
  <c r="CL30" i="18"/>
  <c r="BH29" i="18"/>
  <c r="CM29" i="18" s="1"/>
  <c r="CL29" i="18"/>
  <c r="BH28" i="18"/>
  <c r="CM28" i="18" s="1"/>
  <c r="CL28" i="18"/>
  <c r="BH21" i="18"/>
  <c r="BH20" i="18"/>
  <c r="CL20" i="18"/>
  <c r="BH19" i="18"/>
  <c r="CL19" i="18"/>
  <c r="BH18" i="18"/>
  <c r="CM18" i="18" s="1"/>
  <c r="CL18" i="18"/>
  <c r="BH17" i="18"/>
  <c r="CL17" i="18"/>
  <c r="BH16" i="18"/>
  <c r="CL16" i="18"/>
  <c r="BH15" i="18"/>
  <c r="CL15" i="18"/>
  <c r="BH14" i="18"/>
  <c r="CM14" i="18" s="1"/>
  <c r="CL14" i="18"/>
  <c r="BH13" i="18"/>
  <c r="CL13" i="18"/>
  <c r="BH12" i="18"/>
  <c r="CL12" i="18"/>
  <c r="BH11" i="18"/>
  <c r="CL11" i="18"/>
  <c r="BH10" i="18"/>
  <c r="CM10" i="18" s="1"/>
  <c r="CL10" i="18"/>
  <c r="BH9" i="18"/>
  <c r="CL9" i="18"/>
  <c r="BH8" i="18"/>
  <c r="CL8" i="18"/>
  <c r="BH7" i="18"/>
  <c r="CL7" i="18"/>
  <c r="BH6" i="18"/>
  <c r="CM6" i="18" s="1"/>
  <c r="CL6" i="18"/>
  <c r="CM21" i="18"/>
  <c r="CL21" i="18"/>
  <c r="CM20" i="18"/>
  <c r="CM19" i="18"/>
  <c r="CM17" i="18"/>
  <c r="CM16" i="18"/>
  <c r="CM15" i="18"/>
  <c r="CM13" i="18"/>
  <c r="CM12" i="18"/>
  <c r="CM11" i="18"/>
  <c r="CM9" i="18"/>
  <c r="CM8" i="18"/>
  <c r="CM7" i="18"/>
  <c r="CL43" i="18"/>
  <c r="CM42" i="18"/>
  <c r="CL42" i="18"/>
  <c r="CM38" i="18"/>
  <c r="CM34" i="18"/>
  <c r="CL31" i="18"/>
  <c r="CM30" i="18"/>
  <c r="CM65" i="18"/>
  <c r="CM64" i="18"/>
  <c r="CM63" i="18"/>
  <c r="CM61" i="18"/>
  <c r="CM60" i="18"/>
  <c r="CM59" i="18"/>
  <c r="CM57" i="18"/>
  <c r="CM55" i="18"/>
  <c r="CM53" i="18"/>
  <c r="CM51" i="18"/>
  <c r="P20" i="17" l="1"/>
  <c r="BW20" i="17" s="1"/>
  <c r="J10" i="19" l="1"/>
  <c r="I10" i="19"/>
  <c r="H10" i="19"/>
  <c r="G10" i="19"/>
  <c r="J9" i="19"/>
  <c r="I9" i="19"/>
  <c r="H9" i="19"/>
  <c r="G9" i="19"/>
  <c r="BG64" i="17" l="1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CP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CP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CP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9" i="19"/>
  <c r="C10" i="19" s="1"/>
  <c r="C11" i="19" s="1"/>
  <c r="C12" i="19" s="1"/>
  <c r="C13" i="19" s="1"/>
  <c r="C14" i="19" s="1"/>
  <c r="C15" i="19" s="1"/>
  <c r="C16" i="19" s="1"/>
  <c r="C17" i="19" s="1"/>
  <c r="C18" i="19" s="1"/>
  <c r="C8" i="19"/>
  <c r="C19" i="19" l="1"/>
  <c r="C20" i="19" s="1"/>
  <c r="C21" i="19" s="1"/>
  <c r="C22" i="19" s="1"/>
  <c r="E18" i="19"/>
  <c r="CJ7" i="17"/>
  <c r="CJ15" i="17"/>
  <c r="CJ34" i="18"/>
  <c r="CJ56" i="18"/>
  <c r="CJ8" i="17"/>
  <c r="CJ12" i="17"/>
  <c r="CJ6" i="17"/>
  <c r="CJ34" i="17"/>
  <c r="CJ40" i="17"/>
  <c r="CJ42" i="17"/>
  <c r="CJ50" i="17"/>
  <c r="CJ52" i="17"/>
  <c r="CJ56" i="17"/>
  <c r="CJ62" i="17"/>
  <c r="CJ64" i="17"/>
  <c r="CJ9" i="17"/>
  <c r="CJ11" i="17"/>
  <c r="CJ20" i="17"/>
  <c r="CJ30" i="17"/>
  <c r="CJ37" i="17"/>
  <c r="CJ41" i="17"/>
  <c r="CJ59" i="17"/>
  <c r="CJ63" i="17"/>
  <c r="CJ40" i="18"/>
  <c r="CJ38" i="18"/>
  <c r="CJ39" i="18"/>
  <c r="CJ6" i="18"/>
  <c r="CJ7" i="18"/>
  <c r="CJ9" i="18"/>
  <c r="CJ10" i="18"/>
  <c r="CJ11" i="18"/>
  <c r="CJ12" i="18"/>
  <c r="CJ13" i="18"/>
  <c r="CJ15" i="18"/>
  <c r="CJ16" i="18"/>
  <c r="CJ17" i="18"/>
  <c r="CJ20" i="18"/>
  <c r="CJ41" i="18"/>
  <c r="CJ50" i="18"/>
  <c r="CJ55" i="18"/>
  <c r="CJ62" i="18"/>
  <c r="CJ8" i="18"/>
  <c r="CJ33" i="18"/>
  <c r="CJ54" i="18"/>
  <c r="CJ60" i="18"/>
  <c r="CJ64" i="18"/>
  <c r="CJ30" i="18"/>
  <c r="CJ32" i="18"/>
  <c r="CJ35" i="18"/>
  <c r="CJ37" i="18"/>
  <c r="CJ42" i="18"/>
  <c r="CJ52" i="18"/>
  <c r="CJ59" i="18"/>
  <c r="CJ63" i="18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CJ61" i="17"/>
  <c r="BH61" i="17"/>
  <c r="CM61" i="17" s="1"/>
  <c r="CJ60" i="17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CJ54" i="17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CJ39" i="17"/>
  <c r="BH39" i="17"/>
  <c r="CM39" i="17" s="1"/>
  <c r="CJ38" i="17"/>
  <c r="BH38" i="17"/>
  <c r="CM38" i="17" s="1"/>
  <c r="BH37" i="17"/>
  <c r="CM37" i="17" s="1"/>
  <c r="BH36" i="17"/>
  <c r="CM36" i="17" s="1"/>
  <c r="BH35" i="17"/>
  <c r="CM35" i="17" s="1"/>
  <c r="BH34" i="17"/>
  <c r="CM34" i="17" s="1"/>
  <c r="CJ33" i="17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CJ16" i="17"/>
  <c r="CJ17" i="17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CJ67" i="17" l="1"/>
  <c r="CJ68" i="17" s="1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AB66" i="18"/>
  <c r="AB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44" i="18"/>
  <c r="AB45" i="18" s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B23" i="18" s="1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B69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H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3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<sst xmlns="http://schemas.openxmlformats.org/spreadsheetml/2006/main" count="931" uniqueCount="111">
  <si>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</si>
  <si>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</si>
  <si>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</si>
  <si>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</si>
  <si>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</si>
  <si>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</si>
  <si>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</si>
  <si>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</si>
  <si>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</si>
  <si>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</si>
  <si>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</si>
  <si>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</si>
  <si>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</si>
  <si>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</si>
  <si>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</si>
  <si>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</si>
  <si>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</si>
  <si>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</si>
  <si>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</si>
  <si>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</si>
  <si>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</si>
  <si>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</si>
  <si>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</si>
  <si>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</si>
  <si>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</si>
  <si>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</si>
  <si>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</si>
  <si>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</si>
  <si>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</si>
  <si>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</si>
  <si>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</si>
  <si>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</si>
  <si>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</si>
  <si>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</si>
  <si>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</si>
  <si>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</si>
  <si>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</si>
  <si>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</si>
  <si>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</si>
  <si>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</si>
  <si>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</si>
  <si>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</si>
  <si>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</si>
  <si>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</si>
  <si>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</si>
  <si>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</si>
  <si>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</si>
  <si>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</si>
  <si>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</si>
  <si>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</si>
  <si>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</si>
  <si>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</si>
  <si>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</si>
  <si>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</si>
  <si>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</si>
  <si>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</si>
  <si>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</si>
  <si>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</si>
  <si>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</si>
  <si>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</si>
  <si>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</si>
  <si>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</si>
  <si>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</si>
  <si>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</si>
  <si>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</si>
  <si>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</si>
  <si>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</si>
  <si>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</si>
  <si>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</si>
  <si>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</si>
  <si>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</si>
  <si>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</si>
  <si>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</si>
  <si>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</si>
  <si>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</si>
  <si>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</si>
  <si>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</si>
  <si>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</si>
  <si>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</si>
  <si>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</si>
  <si>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</si>
  <si>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</si>
  <si>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</si>
  <si>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</si>
  <si>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</si>
  <si>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</si>
  <si>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</si>
  <si>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</si>
  <si>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</si>
  <si>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</si>
  <si>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</si>
  <si>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</si>
  <si>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</si>
  <si>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</si>
  <si>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</si>
  <si>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</si>
  <si>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</si>
  <si>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</si>
  <si>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</si>
  <si>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</si>
  <si>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</si>
  <si>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</si>
  <si>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</si>
  <si>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</si>
  <si>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</si>
  <si>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</si>
  <si>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</si>
  <si>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</si>
  <si>
    <t>_S1</t>
  </si>
  <si>
    <t>_S2</t>
  </si>
  <si>
    <t>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</si>
</sst>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68"/>
  <sheetViews>
    <sheetView topLeftCell="A34" zoomScale="85" zoomScaleNormal="85" workbookViewId="0">
      <selection activeCell="A34" sqref="A1:XFD1048576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14.85546875" style="52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89" width="9.140625" style="52"/>
    <col min="90" max="90" width="17.28515625" style="52" customWidth="1"/>
    <col min="91" max="91" width="21.140625" style="52" bestFit="1" customWidth="1"/>
    <col min="92" max="92" width="9.28515625" style="52" bestFit="1" customWidth="1"/>
    <col min="93" max="93" width="9.28515625" style="80" customWidth="1"/>
    <col min="94" max="94" width="8.85546875" style="52" bestFit="1" customWidth="1"/>
    <col min="95" max="95" width="9.140625" style="52"/>
    <col min="96" max="119" width="8.85546875" style="2" customWidth="1"/>
    <col min="120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CL4" s="31" t="s">
        <v>103</v>
      </c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82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>BG6</f>
        <v>ABIOFRSR1</v>
      </c>
      <c r="CM6" s="52" t="str">
        <f>BH6</f>
        <v>Forest thinnings - Lo</v>
      </c>
      <c r="CN6" s="81" t="s">
        <v>107</v>
      </c>
      <c r="CO6" s="81" t="s">
        <v>106</v>
      </c>
      <c r="CP6" s="52" t="str">
        <f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0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ref="CL7:CL21" si="1">BG7</f>
        <v>MINBIOWOO11</v>
      </c>
      <c r="CM7" s="52" t="str">
        <f t="shared" ref="CM7:CM21" si="2">BH7</f>
        <v>Sawmill residues - Lo</v>
      </c>
      <c r="CN7" s="81" t="s">
        <v>6</v>
      </c>
      <c r="CO7" s="81" t="s">
        <v>106</v>
      </c>
      <c r="CP7" s="52" t="str">
        <f t="shared" ref="CP7:CP21" si="3">BJ7</f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0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1"/>
        <v>MINBIOWOO21</v>
      </c>
      <c r="CM8" s="52" t="str">
        <f t="shared" si="2"/>
        <v>PCRW - Lo</v>
      </c>
      <c r="CN8" s="81" t="s">
        <v>6</v>
      </c>
      <c r="CO8" s="81" t="s">
        <v>106</v>
      </c>
      <c r="CP8" s="52" t="str">
        <f t="shared" si="3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0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1"/>
        <v>MINBIOMSW11</v>
      </c>
      <c r="CM9" s="52" t="str">
        <f t="shared" si="2"/>
        <v>Solid BMSW - Lo</v>
      </c>
      <c r="CN9" s="81" t="s">
        <v>6</v>
      </c>
      <c r="CO9" s="81" t="s">
        <v>106</v>
      </c>
      <c r="CP9" s="52" t="str">
        <f t="shared" si="3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0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1"/>
        <v>MINBIOAGRW41</v>
      </c>
      <c r="CM10" s="52" t="str">
        <f t="shared" si="2"/>
        <v>Tallow - Lo</v>
      </c>
      <c r="CN10" s="81" t="s">
        <v>6</v>
      </c>
      <c r="CO10" s="81" t="s">
        <v>106</v>
      </c>
      <c r="CP10" s="52" t="str">
        <f t="shared" si="3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0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1"/>
        <v>MINBIORVO1</v>
      </c>
      <c r="CM11" s="52" t="str">
        <f t="shared" si="2"/>
        <v>RVO - Lo</v>
      </c>
      <c r="CN11" s="81" t="s">
        <v>6</v>
      </c>
      <c r="CO11" s="81" t="s">
        <v>106</v>
      </c>
      <c r="CP11" s="52" t="str">
        <f t="shared" si="3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0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1"/>
        <v>MINBIOAGRW11</v>
      </c>
      <c r="CM12" s="52" t="str">
        <f t="shared" si="2"/>
        <v>Straw - Lo</v>
      </c>
      <c r="CN12" s="81" t="s">
        <v>6</v>
      </c>
      <c r="CO12" s="81" t="s">
        <v>106</v>
      </c>
      <c r="CP12" s="52" t="str">
        <f t="shared" si="3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0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1"/>
        <v>MINBIOAGRW21</v>
      </c>
      <c r="CM13" s="52" t="str">
        <f t="shared" si="2"/>
        <v>Cattle waste - Lo</v>
      </c>
      <c r="CN13" s="81" t="s">
        <v>6</v>
      </c>
      <c r="CO13" s="81" t="s">
        <v>106</v>
      </c>
      <c r="CP13" s="52" t="str">
        <f t="shared" si="3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0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1"/>
        <v>MINBIOAGRW31</v>
      </c>
      <c r="CM14" s="52" t="str">
        <f t="shared" si="2"/>
        <v>Pig waste - Lo</v>
      </c>
      <c r="CN14" s="81" t="s">
        <v>6</v>
      </c>
      <c r="CO14" s="81" t="s">
        <v>106</v>
      </c>
      <c r="CP14" s="52" t="str">
        <f t="shared" si="3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0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1"/>
        <v>MINBIOMSW21</v>
      </c>
      <c r="CM15" s="52" t="str">
        <f t="shared" si="2"/>
        <v>BMSW - Lo</v>
      </c>
      <c r="CN15" s="81" t="s">
        <v>6</v>
      </c>
      <c r="CO15" s="81" t="s">
        <v>106</v>
      </c>
      <c r="CP15" s="52" t="str">
        <f t="shared" si="3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0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1"/>
        <v>ABIOCRP41</v>
      </c>
      <c r="CM16" s="52" t="str">
        <f t="shared" si="2"/>
        <v>Willow - Lo</v>
      </c>
      <c r="CN16" s="81" t="s">
        <v>107</v>
      </c>
      <c r="CO16" s="81" t="s">
        <v>106</v>
      </c>
      <c r="CP16" s="52" t="str">
        <f t="shared" si="3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0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1"/>
        <v>ABIOCRP31</v>
      </c>
      <c r="CM17" s="52" t="str">
        <f t="shared" si="2"/>
        <v>Miscanthus - Lo</v>
      </c>
      <c r="CN17" s="81" t="s">
        <v>107</v>
      </c>
      <c r="CO17" s="81" t="s">
        <v>106</v>
      </c>
      <c r="CP17" s="52" t="str">
        <f t="shared" si="3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0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1"/>
        <v>ABIOCRP11</v>
      </c>
      <c r="CM18" s="52" t="str">
        <f t="shared" si="2"/>
        <v>Wheat - Lo</v>
      </c>
      <c r="CN18" s="81" t="s">
        <v>107</v>
      </c>
      <c r="CO18" s="81" t="s">
        <v>106</v>
      </c>
      <c r="CP18" s="52" t="str">
        <f t="shared" si="3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0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1"/>
        <v>ABIOCRP21</v>
      </c>
      <c r="CM19" s="52" t="str">
        <f t="shared" si="2"/>
        <v>OSR - Lo</v>
      </c>
      <c r="CN19" s="81" t="s">
        <v>107</v>
      </c>
      <c r="CO19" s="81" t="s">
        <v>106</v>
      </c>
      <c r="CP19" s="52" t="str">
        <f t="shared" si="3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0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1"/>
        <v>ABIOGAS11</v>
      </c>
      <c r="CM20" s="52" t="str">
        <f t="shared" si="2"/>
        <v>Crops Anaerobic - Lo</v>
      </c>
      <c r="CN20" s="81" t="s">
        <v>107</v>
      </c>
      <c r="CO20" s="81" t="s">
        <v>106</v>
      </c>
      <c r="CP20" s="52" t="str">
        <f t="shared" si="3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0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1"/>
        <v>MINBIOINDW11</v>
      </c>
      <c r="CM21" s="52" t="str">
        <f t="shared" si="2"/>
        <v>Industrial Food - Lo</v>
      </c>
      <c r="CN21" s="81" t="s">
        <v>6</v>
      </c>
      <c r="CO21" s="81" t="s">
        <v>106</v>
      </c>
      <c r="CP21" s="52" t="str">
        <f t="shared" si="3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30"/>
      <c r="D22" s="30"/>
      <c r="E22" s="30"/>
      <c r="F22" s="30"/>
      <c r="G22" s="30"/>
      <c r="H22" s="30"/>
      <c r="BD22" s="32"/>
      <c r="CO22" s="81"/>
    </row>
    <row r="23" spans="1:119" ht="15.75" thickBot="1" x14ac:dyDescent="0.3">
      <c r="A23" s="23" t="s">
        <v>53</v>
      </c>
      <c r="AD23" s="56" t="s">
        <v>54</v>
      </c>
      <c r="BD23" s="32"/>
      <c r="CO23" s="81"/>
    </row>
    <row r="24" spans="1:119" x14ac:dyDescent="0.2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CO24" s="81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  <c r="CO25" s="81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CL26" s="83" t="s">
        <v>103</v>
      </c>
      <c r="CO26" s="81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82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>BG28</f>
        <v>ABIOFRSR2</v>
      </c>
      <c r="CM28" s="52" t="str">
        <f t="shared" ref="CM28:CM43" si="4">BH28</f>
        <v>Forest thinnings - Me</v>
      </c>
      <c r="CN28" s="81" t="s">
        <v>107</v>
      </c>
      <c r="CO28" s="81" t="s">
        <v>106</v>
      </c>
      <c r="CP28" s="52" t="str">
        <f t="shared" ref="CP28:CP43" si="5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6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ref="CL29:CL43" si="7">BG29</f>
        <v>MINBIOWOO12</v>
      </c>
      <c r="CM29" s="52" t="str">
        <f t="shared" si="4"/>
        <v>Sawmill residues - Me</v>
      </c>
      <c r="CN29" s="81" t="s">
        <v>6</v>
      </c>
      <c r="CO29" s="81" t="s">
        <v>106</v>
      </c>
      <c r="CP29" s="52" t="str">
        <f t="shared" si="5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6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7"/>
        <v>MINBIOWOO22</v>
      </c>
      <c r="CM30" s="52" t="str">
        <f t="shared" si="4"/>
        <v>PCRW - Me</v>
      </c>
      <c r="CN30" s="81" t="s">
        <v>6</v>
      </c>
      <c r="CO30" s="81" t="s">
        <v>106</v>
      </c>
      <c r="CP30" s="52" t="str">
        <f t="shared" si="5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6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7"/>
        <v>MINBIOMSW12</v>
      </c>
      <c r="CM31" s="52" t="str">
        <f t="shared" si="4"/>
        <v>Solid BMSW - Me</v>
      </c>
      <c r="CN31" s="81" t="s">
        <v>6</v>
      </c>
      <c r="CO31" s="81" t="s">
        <v>106</v>
      </c>
      <c r="CP31" s="52" t="str">
        <f t="shared" si="5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6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7"/>
        <v>MINBIOAGRW42</v>
      </c>
      <c r="CM32" s="52" t="str">
        <f t="shared" si="4"/>
        <v>Tallow - Me</v>
      </c>
      <c r="CN32" s="81" t="s">
        <v>6</v>
      </c>
      <c r="CO32" s="81" t="s">
        <v>106</v>
      </c>
      <c r="CP32" s="52" t="str">
        <f t="shared" si="5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6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7"/>
        <v>MINBIORVO2</v>
      </c>
      <c r="CM33" s="52" t="str">
        <f t="shared" si="4"/>
        <v>RVO - Me</v>
      </c>
      <c r="CN33" s="81" t="s">
        <v>6</v>
      </c>
      <c r="CO33" s="81" t="s">
        <v>106</v>
      </c>
      <c r="CP33" s="52" t="str">
        <f t="shared" si="5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6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7"/>
        <v>MINBIOAGRW12</v>
      </c>
      <c r="CM34" s="52" t="str">
        <f t="shared" si="4"/>
        <v>Straw - Me</v>
      </c>
      <c r="CN34" s="81" t="s">
        <v>6</v>
      </c>
      <c r="CO34" s="81" t="s">
        <v>106</v>
      </c>
      <c r="CP34" s="52" t="str">
        <f t="shared" si="5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6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7"/>
        <v>MINBIOAGRW22</v>
      </c>
      <c r="CM35" s="52" t="str">
        <f t="shared" si="4"/>
        <v>Cattle waste - Me</v>
      </c>
      <c r="CN35" s="81" t="s">
        <v>6</v>
      </c>
      <c r="CO35" s="81" t="s">
        <v>106</v>
      </c>
      <c r="CP35" s="52" t="str">
        <f t="shared" si="5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6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7"/>
        <v>MINBIOAGRW32</v>
      </c>
      <c r="CM36" s="52" t="str">
        <f t="shared" si="4"/>
        <v>Pig waste - Me</v>
      </c>
      <c r="CN36" s="81" t="s">
        <v>6</v>
      </c>
      <c r="CO36" s="81" t="s">
        <v>106</v>
      </c>
      <c r="CP36" s="52" t="str">
        <f t="shared" si="5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6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7"/>
        <v>MINBIOMSW22</v>
      </c>
      <c r="CM37" s="52" t="str">
        <f t="shared" si="4"/>
        <v>BMSW - Me</v>
      </c>
      <c r="CN37" s="81" t="s">
        <v>6</v>
      </c>
      <c r="CO37" s="81" t="s">
        <v>106</v>
      </c>
      <c r="CP37" s="52" t="str">
        <f t="shared" si="5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6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7"/>
        <v>ABIOCRP42</v>
      </c>
      <c r="CM38" s="52" t="str">
        <f t="shared" si="4"/>
        <v>Willow - Me</v>
      </c>
      <c r="CN38" s="81" t="s">
        <v>107</v>
      </c>
      <c r="CO38" s="81" t="s">
        <v>106</v>
      </c>
      <c r="CP38" s="52" t="str">
        <f t="shared" si="5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6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7"/>
        <v>ABIOCRP32</v>
      </c>
      <c r="CM39" s="52" t="str">
        <f t="shared" si="4"/>
        <v>Miscanthus - Me</v>
      </c>
      <c r="CN39" s="81" t="s">
        <v>107</v>
      </c>
      <c r="CO39" s="81" t="s">
        <v>106</v>
      </c>
      <c r="CP39" s="52" t="str">
        <f t="shared" si="5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6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7"/>
        <v>ABIOCRP12</v>
      </c>
      <c r="CM40" s="52" t="str">
        <f t="shared" si="4"/>
        <v>Wheat - Me</v>
      </c>
      <c r="CN40" s="81" t="s">
        <v>107</v>
      </c>
      <c r="CO40" s="81" t="s">
        <v>106</v>
      </c>
      <c r="CP40" s="52" t="str">
        <f t="shared" si="5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6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7"/>
        <v>ABIOCRP22</v>
      </c>
      <c r="CM41" s="52" t="str">
        <f t="shared" si="4"/>
        <v>OSR - Me</v>
      </c>
      <c r="CN41" s="81" t="s">
        <v>107</v>
      </c>
      <c r="CO41" s="81" t="s">
        <v>106</v>
      </c>
      <c r="CP41" s="52" t="str">
        <f t="shared" si="5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6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7"/>
        <v>ABIOGAS12</v>
      </c>
      <c r="CM42" s="52" t="str">
        <f t="shared" si="4"/>
        <v>Crops Anaerobic - Me</v>
      </c>
      <c r="CN42" s="81" t="s">
        <v>107</v>
      </c>
      <c r="CO42" s="81" t="s">
        <v>106</v>
      </c>
      <c r="CP42" s="52" t="str">
        <f t="shared" si="5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6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7"/>
        <v>MINBIOINDW12</v>
      </c>
      <c r="CM43" s="52" t="str">
        <f t="shared" si="4"/>
        <v>Industrial Food - Me</v>
      </c>
      <c r="CN43" s="81" t="s">
        <v>6</v>
      </c>
      <c r="CO43" s="81" t="s">
        <v>106</v>
      </c>
      <c r="CP43" s="52" t="str">
        <f t="shared" si="5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BD44" s="32"/>
      <c r="CO44" s="81"/>
    </row>
    <row r="45" spans="1:119" ht="15.75" thickBot="1" x14ac:dyDescent="0.3">
      <c r="A45" s="56" t="s">
        <v>72</v>
      </c>
      <c r="AD45" s="56" t="s">
        <v>73</v>
      </c>
      <c r="BD45" s="32"/>
      <c r="CO45" s="81"/>
    </row>
    <row r="46" spans="1:119" x14ac:dyDescent="0.2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CO46" s="81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  <c r="CO47" s="81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CL48" s="83" t="s">
        <v>103</v>
      </c>
      <c r="CO48" s="81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82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>BG50</f>
        <v>ABIOFRSR3</v>
      </c>
      <c r="CM50" s="52" t="str">
        <f t="shared" ref="CM50:CM65" si="8">BH50</f>
        <v>Forest thinnings - Hi</v>
      </c>
      <c r="CN50" s="81" t="s">
        <v>107</v>
      </c>
      <c r="CO50" s="81" t="s">
        <v>106</v>
      </c>
      <c r="CP50" s="52" t="str">
        <f t="shared" ref="CP50:CP65" si="9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0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ref="CL51:CL65" si="11">BG51</f>
        <v>MINBIOWOO13</v>
      </c>
      <c r="CM51" s="52" t="str">
        <f t="shared" si="8"/>
        <v>Sawmill residues - Hi</v>
      </c>
      <c r="CN51" s="81" t="s">
        <v>6</v>
      </c>
      <c r="CO51" s="81" t="s">
        <v>106</v>
      </c>
      <c r="CP51" s="52" t="str">
        <f t="shared" si="9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0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1"/>
        <v>MINBIOWOO23</v>
      </c>
      <c r="CM52" s="52" t="str">
        <f t="shared" si="8"/>
        <v>PCRW - Hi</v>
      </c>
      <c r="CN52" s="81" t="s">
        <v>6</v>
      </c>
      <c r="CO52" s="81" t="s">
        <v>106</v>
      </c>
      <c r="CP52" s="52" t="str">
        <f t="shared" si="9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0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1"/>
        <v>MINBIOMSW13</v>
      </c>
      <c r="CM53" s="52" t="str">
        <f t="shared" si="8"/>
        <v>Solid BMSW - Hi</v>
      </c>
      <c r="CN53" s="81" t="s">
        <v>6</v>
      </c>
      <c r="CO53" s="81" t="s">
        <v>106</v>
      </c>
      <c r="CP53" s="52" t="str">
        <f t="shared" si="9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0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1"/>
        <v>MINBIOAGRW43</v>
      </c>
      <c r="CM54" s="52" t="str">
        <f t="shared" si="8"/>
        <v>Tallow - Hi</v>
      </c>
      <c r="CN54" s="81" t="s">
        <v>6</v>
      </c>
      <c r="CO54" s="81" t="s">
        <v>106</v>
      </c>
      <c r="CP54" s="52" t="str">
        <f t="shared" si="9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0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11"/>
        <v>MINBIORVO3</v>
      </c>
      <c r="CM55" s="52" t="str">
        <f t="shared" si="8"/>
        <v>RVO - Hi</v>
      </c>
      <c r="CN55" s="81" t="s">
        <v>6</v>
      </c>
      <c r="CO55" s="81" t="s">
        <v>106</v>
      </c>
      <c r="CP55" s="52" t="str">
        <f t="shared" si="9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0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1"/>
        <v>MINBIOAGRW13</v>
      </c>
      <c r="CM56" s="52" t="str">
        <f t="shared" si="8"/>
        <v>Straw - Hi</v>
      </c>
      <c r="CN56" s="81" t="s">
        <v>6</v>
      </c>
      <c r="CO56" s="81" t="s">
        <v>106</v>
      </c>
      <c r="CP56" s="52" t="str">
        <f t="shared" si="9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0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1"/>
        <v>MINBIOAGRW23</v>
      </c>
      <c r="CM57" s="52" t="str">
        <f t="shared" si="8"/>
        <v>Cattle waste - Hi</v>
      </c>
      <c r="CN57" s="81" t="s">
        <v>6</v>
      </c>
      <c r="CO57" s="81" t="s">
        <v>106</v>
      </c>
      <c r="CP57" s="52" t="str">
        <f t="shared" si="9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0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1"/>
        <v>MINBIOAGRW33</v>
      </c>
      <c r="CM58" s="52" t="str">
        <f t="shared" si="8"/>
        <v>Pig waste - Hi</v>
      </c>
      <c r="CN58" s="81" t="s">
        <v>6</v>
      </c>
      <c r="CO58" s="81" t="s">
        <v>106</v>
      </c>
      <c r="CP58" s="52" t="str">
        <f t="shared" si="9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0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11"/>
        <v>MINBIOMSW23</v>
      </c>
      <c r="CM59" s="52" t="str">
        <f t="shared" si="8"/>
        <v>BMSW - Hi</v>
      </c>
      <c r="CN59" s="81" t="s">
        <v>6</v>
      </c>
      <c r="CO59" s="81" t="s">
        <v>106</v>
      </c>
      <c r="CP59" s="52" t="str">
        <f t="shared" si="9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0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11"/>
        <v>ABIOCRP43</v>
      </c>
      <c r="CM60" s="52" t="str">
        <f t="shared" si="8"/>
        <v>Willow - Hi</v>
      </c>
      <c r="CN60" s="81" t="s">
        <v>107</v>
      </c>
      <c r="CO60" s="81" t="s">
        <v>106</v>
      </c>
      <c r="CP60" s="52" t="str">
        <f t="shared" si="9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0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11"/>
        <v>ABIOCRP33</v>
      </c>
      <c r="CM61" s="52" t="str">
        <f t="shared" si="8"/>
        <v>Miscanthus - Hi</v>
      </c>
      <c r="CN61" s="81" t="s">
        <v>107</v>
      </c>
      <c r="CO61" s="81" t="s">
        <v>106</v>
      </c>
      <c r="CP61" s="52" t="str">
        <f t="shared" si="9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0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1"/>
        <v>ABIOCRP13</v>
      </c>
      <c r="CM62" s="52" t="str">
        <f t="shared" si="8"/>
        <v>Wheat - Hi</v>
      </c>
      <c r="CN62" s="81" t="s">
        <v>107</v>
      </c>
      <c r="CO62" s="81" t="s">
        <v>106</v>
      </c>
      <c r="CP62" s="52" t="str">
        <f t="shared" si="9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0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1"/>
        <v>ABIOCRP23</v>
      </c>
      <c r="CM63" s="52" t="str">
        <f t="shared" si="8"/>
        <v>OSR - Hi</v>
      </c>
      <c r="CN63" s="81" t="s">
        <v>107</v>
      </c>
      <c r="CO63" s="81" t="s">
        <v>106</v>
      </c>
      <c r="CP63" s="52" t="str">
        <f t="shared" si="9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0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11"/>
        <v>ABIOGAS13</v>
      </c>
      <c r="CM64" s="52" t="str">
        <f t="shared" si="8"/>
        <v>Crops Anaerobic - Hi</v>
      </c>
      <c r="CN64" s="81" t="s">
        <v>107</v>
      </c>
      <c r="CO64" s="81" t="s">
        <v>106</v>
      </c>
      <c r="CP64" s="52" t="str">
        <f t="shared" si="9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0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1"/>
        <v>MINBIOINDW13</v>
      </c>
      <c r="CM65" s="52" t="str">
        <f t="shared" si="8"/>
        <v>Industrial Food - Hi</v>
      </c>
      <c r="CN65" s="81" t="s">
        <v>6</v>
      </c>
      <c r="CO65" s="81" t="s">
        <v>106</v>
      </c>
      <c r="CP65" s="52" t="str">
        <f t="shared" si="9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25">
      <c r="CJ67" s="66">
        <f>SUM(CJ6:CJ21,CJ28:CJ43,CJ50:CJ65)</f>
        <v>155.46564495117042</v>
      </c>
      <c r="CK67" s="52" t="s">
        <v>1</v>
      </c>
    </row>
    <row r="68" spans="1:119" x14ac:dyDescent="0.25"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DO69"/>
  <sheetViews>
    <sheetView tabSelected="1" topLeftCell="BG23" zoomScale="80" zoomScaleNormal="80" workbookViewId="0">
      <selection activeCell="BO40" sqref="BO40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77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74" t="s">
        <v>90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79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80">
        <v>1</v>
      </c>
      <c r="BG6" s="80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78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80" t="s">
        <v>108</v>
      </c>
      <c r="BG7" s="80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MINBIOWOO1_S1</v>
      </c>
      <c r="CM7" s="52" t="str">
        <f t="shared" si="1"/>
        <v>Sawmill residues - Lo</v>
      </c>
      <c r="CN7" s="15" t="s">
        <v>6</v>
      </c>
      <c r="CO7" s="78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80" t="s">
        <v>108</v>
      </c>
      <c r="BG8" s="80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MINBIOWOO2_S1</v>
      </c>
      <c r="CM8" s="52" t="str">
        <f t="shared" si="1"/>
        <v>PCRW - Lo</v>
      </c>
      <c r="CN8" s="15" t="s">
        <v>6</v>
      </c>
      <c r="CO8" s="78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80" t="s">
        <v>108</v>
      </c>
      <c r="BG9" s="80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MINBIOMSW1_S1</v>
      </c>
      <c r="CM9" s="52" t="str">
        <f t="shared" si="1"/>
        <v>Solid BMSW - Lo</v>
      </c>
      <c r="CN9" s="15" t="s">
        <v>6</v>
      </c>
      <c r="CO9" s="78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80" t="s">
        <v>108</v>
      </c>
      <c r="BG10" s="80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MINBIOTLW_S1</v>
      </c>
      <c r="CM10" s="52" t="str">
        <f t="shared" si="1"/>
        <v>Tallow - Lo</v>
      </c>
      <c r="CN10" s="15" t="s">
        <v>6</v>
      </c>
      <c r="CO10" s="78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80" t="s">
        <v>108</v>
      </c>
      <c r="BG11" s="80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MINBIORVO_S1</v>
      </c>
      <c r="CM11" s="52" t="str">
        <f t="shared" si="1"/>
        <v>RVO - Lo</v>
      </c>
      <c r="CN11" s="15" t="s">
        <v>6</v>
      </c>
      <c r="CO11" s="78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80" t="s">
        <v>108</v>
      </c>
      <c r="BG12" s="80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MINBIOWOO3_S1</v>
      </c>
      <c r="CM12" s="52" t="str">
        <f t="shared" si="1"/>
        <v>Straw - Lo</v>
      </c>
      <c r="CN12" s="15" t="s">
        <v>6</v>
      </c>
      <c r="CO12" s="78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80" t="s">
        <v>108</v>
      </c>
      <c r="BG13" s="80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MINBIOCATW_S1</v>
      </c>
      <c r="CM13" s="52" t="str">
        <f t="shared" si="1"/>
        <v>Cattle waste - Lo</v>
      </c>
      <c r="CN13" s="15" t="s">
        <v>6</v>
      </c>
      <c r="CO13" s="78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80" t="s">
        <v>108</v>
      </c>
      <c r="BG14" s="80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MINBIOPIGW_S1</v>
      </c>
      <c r="CM14" s="52" t="str">
        <f t="shared" si="1"/>
        <v>Pig waste - Lo</v>
      </c>
      <c r="CN14" s="15" t="s">
        <v>6</v>
      </c>
      <c r="CO14" s="78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80" t="s">
        <v>108</v>
      </c>
      <c r="BG15" s="80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MINBIOMSW2_S1</v>
      </c>
      <c r="CM15" s="52" t="str">
        <f t="shared" si="1"/>
        <v>BMSW - Lo</v>
      </c>
      <c r="CN15" s="15" t="s">
        <v>6</v>
      </c>
      <c r="CO15" s="78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80">
        <v>1</v>
      </c>
      <c r="BG16" s="80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81" t="s">
        <v>107</v>
      </c>
      <c r="CO16" s="78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80">
        <v>1</v>
      </c>
      <c r="BG17" s="80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81" t="s">
        <v>107</v>
      </c>
      <c r="CO17" s="78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80">
        <v>1</v>
      </c>
      <c r="BG18" s="80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81" t="s">
        <v>107</v>
      </c>
      <c r="CO18" s="78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80">
        <v>1</v>
      </c>
      <c r="BG19" s="80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81" t="s">
        <v>107</v>
      </c>
      <c r="CO19" s="78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v>0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80">
        <v>1</v>
      </c>
      <c r="BG20" s="80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0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2.5501761437871835</v>
      </c>
      <c r="CL20" s="52" t="str">
        <f t="shared" si="0"/>
        <v>ABIOGAS11</v>
      </c>
      <c r="CM20" s="52" t="str">
        <f t="shared" si="1"/>
        <v>Crops Anaerobic - Lo</v>
      </c>
      <c r="CN20" s="81" t="s">
        <v>107</v>
      </c>
      <c r="CO20" s="78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80" t="s">
        <v>108</v>
      </c>
      <c r="BG21" s="80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MINBIOINDF_S1</v>
      </c>
      <c r="CM21" s="52" t="str">
        <f t="shared" si="1"/>
        <v>Industrial Food - Lo</v>
      </c>
      <c r="CN21" s="15" t="s">
        <v>6</v>
      </c>
      <c r="CO21" s="78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606378.39519216469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E22" s="80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O22" s="78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B23" s="52">
        <f>AB22/1000</f>
        <v>1355.1984455776999</v>
      </c>
      <c r="AD23" s="56" t="s">
        <v>54</v>
      </c>
      <c r="BD23" s="32"/>
      <c r="BE23" s="80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O23" s="78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E24" s="80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O24" s="78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E25" s="80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O25" s="78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E26" s="80"/>
      <c r="BG26" s="31" t="s">
        <v>90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75" t="s">
        <v>90</v>
      </c>
      <c r="CO26" s="78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E27" s="80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79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80">
        <v>2</v>
      </c>
      <c r="BG28" s="80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81" t="s">
        <v>107</v>
      </c>
      <c r="CO28" s="78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80" t="s">
        <v>109</v>
      </c>
      <c r="BG29" s="80" t="str">
        <f>"MINBIOWOO1"&amp;BE29</f>
        <v>MINBIOWOO1_S2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MINBIOWOO1_S2</v>
      </c>
      <c r="CM29" s="52" t="str">
        <f t="shared" si="6"/>
        <v>Sawmill residues - Me</v>
      </c>
      <c r="CN29" s="81" t="s">
        <v>6</v>
      </c>
      <c r="CO29" s="78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80" t="s">
        <v>109</v>
      </c>
      <c r="BG30" s="80" t="str">
        <f>"MINBIOWOO2"&amp;BE30</f>
        <v>MINBIOWOO2_S2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MINBIOWOO2_S2</v>
      </c>
      <c r="CM30" s="52" t="str">
        <f t="shared" si="6"/>
        <v>PCRW - Me</v>
      </c>
      <c r="CN30" s="81" t="s">
        <v>6</v>
      </c>
      <c r="CO30" s="78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80" t="s">
        <v>109</v>
      </c>
      <c r="BG31" s="80" t="str">
        <f>"MINBIOMSW1"&amp;BE31</f>
        <v>MINBIOMSW1_S2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MINBIOMSW1_S2</v>
      </c>
      <c r="CM31" s="52" t="str">
        <f t="shared" si="6"/>
        <v>Solid BMSW - Me</v>
      </c>
      <c r="CN31" s="81" t="s">
        <v>6</v>
      </c>
      <c r="CO31" s="78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80" t="s">
        <v>109</v>
      </c>
      <c r="BG32" s="80" t="str">
        <f>"MINBIOTLW"&amp;BE32</f>
        <v>MINBIOTLW_S2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MINBIOTLW_S2</v>
      </c>
      <c r="CM32" s="52" t="str">
        <f t="shared" si="6"/>
        <v>Tallow - Me</v>
      </c>
      <c r="CN32" s="81" t="s">
        <v>6</v>
      </c>
      <c r="CO32" s="78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80" t="s">
        <v>109</v>
      </c>
      <c r="BG33" s="80" t="str">
        <f>"MINBIORVO"&amp;BE33</f>
        <v>MINBIORVO_S2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MINBIORVO_S2</v>
      </c>
      <c r="CM33" s="52" t="str">
        <f t="shared" si="6"/>
        <v>RVO - Me</v>
      </c>
      <c r="CN33" s="81" t="s">
        <v>6</v>
      </c>
      <c r="CO33" s="78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80" t="s">
        <v>109</v>
      </c>
      <c r="BG34" s="80" t="str">
        <f>"MINBIOWOO3"&amp;BE34</f>
        <v>MINBIOWOO3_S2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MINBIOWOO3_S2</v>
      </c>
      <c r="CM34" s="52" t="str">
        <f t="shared" si="6"/>
        <v>Straw - Me</v>
      </c>
      <c r="CN34" s="81" t="s">
        <v>6</v>
      </c>
      <c r="CO34" s="78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80" t="s">
        <v>109</v>
      </c>
      <c r="BG35" s="80" t="str">
        <f>"MINBIOCATW"&amp;BE35</f>
        <v>MINBIOCATW_S2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MINBIOCATW_S2</v>
      </c>
      <c r="CM35" s="52" t="str">
        <f t="shared" si="6"/>
        <v>Cattle waste - Me</v>
      </c>
      <c r="CN35" s="81" t="s">
        <v>6</v>
      </c>
      <c r="CO35" s="78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80" t="s">
        <v>109</v>
      </c>
      <c r="BG36" s="80" t="str">
        <f>"MINBIOPIGW"&amp;BE36</f>
        <v>MINBIOPIGW_S2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MINBIOPIGW_S2</v>
      </c>
      <c r="CM36" s="52" t="str">
        <f t="shared" si="6"/>
        <v>Pig waste - Me</v>
      </c>
      <c r="CN36" s="81" t="s">
        <v>6</v>
      </c>
      <c r="CO36" s="78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80" t="s">
        <v>109</v>
      </c>
      <c r="BG37" s="80" t="str">
        <f>"MINBIOMSW2"&amp;BE37</f>
        <v>MINBIOMSW2_S2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MINBIOMSW2_S2</v>
      </c>
      <c r="CM37" s="52" t="str">
        <f t="shared" si="6"/>
        <v>BMSW - Me</v>
      </c>
      <c r="CN37" s="81" t="s">
        <v>6</v>
      </c>
      <c r="CO37" s="78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80">
        <v>2</v>
      </c>
      <c r="BG38" s="80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81" t="s">
        <v>107</v>
      </c>
      <c r="CO38" s="78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80">
        <v>2</v>
      </c>
      <c r="BG39" s="80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81" t="s">
        <v>107</v>
      </c>
      <c r="CO39" s="78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80">
        <v>2</v>
      </c>
      <c r="BG40" s="80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81" t="s">
        <v>107</v>
      </c>
      <c r="CO40" s="78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80">
        <v>2</v>
      </c>
      <c r="BG41" s="80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81" t="s">
        <v>107</v>
      </c>
      <c r="CO41" s="78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80">
        <v>2</v>
      </c>
      <c r="BG42" s="80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81" t="s">
        <v>107</v>
      </c>
      <c r="CO42" s="78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80" t="s">
        <v>109</v>
      </c>
      <c r="BG43" s="80" t="str">
        <f>"MINBIOINDF"&amp;BE43</f>
        <v>MINBIOINDF_S2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MINBIOINDF_S2</v>
      </c>
      <c r="CM43" s="52" t="str">
        <f t="shared" si="6"/>
        <v>Industrial Food - Me</v>
      </c>
      <c r="CN43" s="81" t="s">
        <v>6</v>
      </c>
      <c r="CO43" s="78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E44" s="80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O44" s="78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B45" s="52">
        <f>AB44/1000</f>
        <v>1302.4624248438215</v>
      </c>
      <c r="AD45" s="56" t="s">
        <v>73</v>
      </c>
      <c r="BD45" s="32"/>
      <c r="BE45" s="80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O45" s="78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E46" s="80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O46" s="78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E47" s="80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O47" s="78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E48" s="80"/>
      <c r="BG48" s="31" t="s">
        <v>90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76" t="s">
        <v>90</v>
      </c>
      <c r="CO48" s="78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E49" s="80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79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80">
        <v>3</v>
      </c>
      <c r="BG50" s="80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81" t="s">
        <v>107</v>
      </c>
      <c r="CO50" s="78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80" t="s">
        <v>110</v>
      </c>
      <c r="BG51" s="80" t="str">
        <f>"MINBIOWOO1"&amp;BE51</f>
        <v>MINBIOWOO1_S3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MINBIOWOO1_S3</v>
      </c>
      <c r="CM51" s="52" t="str">
        <f t="shared" si="11"/>
        <v>Sawmill residues - Hi</v>
      </c>
      <c r="CN51" s="81" t="s">
        <v>6</v>
      </c>
      <c r="CO51" s="78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80" t="s">
        <v>110</v>
      </c>
      <c r="BG52" s="80" t="str">
        <f>"MINBIOWOO2"&amp;BE52</f>
        <v>MINBIOWOO2_S3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MINBIOWOO2_S3</v>
      </c>
      <c r="CM52" s="52" t="str">
        <f t="shared" si="11"/>
        <v>PCRW - Hi</v>
      </c>
      <c r="CN52" s="81" t="s">
        <v>6</v>
      </c>
      <c r="CO52" s="78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80" t="s">
        <v>110</v>
      </c>
      <c r="BG53" s="80" t="str">
        <f>"MINBIOMSW1"&amp;BE53</f>
        <v>MINBIOMSW1_S3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MINBIOMSW1_S3</v>
      </c>
      <c r="CM53" s="52" t="str">
        <f t="shared" si="11"/>
        <v>Solid BMSW - Hi</v>
      </c>
      <c r="CN53" s="81" t="s">
        <v>6</v>
      </c>
      <c r="CO53" s="78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80" t="s">
        <v>110</v>
      </c>
      <c r="BG54" s="80" t="str">
        <f>"MINBIOTLW"&amp;BE54</f>
        <v>MINBIOTLW_S3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MINBIOTLW_S3</v>
      </c>
      <c r="CM54" s="52" t="str">
        <f t="shared" si="11"/>
        <v>Tallow - Hi</v>
      </c>
      <c r="CN54" s="81" t="s">
        <v>6</v>
      </c>
      <c r="CO54" s="78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80" t="s">
        <v>110</v>
      </c>
      <c r="BG55" s="80" t="str">
        <f>"MINBIORVO"&amp;BE55</f>
        <v>MINBIORVO_S3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MINBIORVO_S3</v>
      </c>
      <c r="CM55" s="52" t="str">
        <f t="shared" si="11"/>
        <v>RVO - Hi</v>
      </c>
      <c r="CN55" s="81" t="s">
        <v>6</v>
      </c>
      <c r="CO55" s="78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80" t="s">
        <v>110</v>
      </c>
      <c r="BG56" s="80" t="str">
        <f>"MINBIOWOO3"&amp;BE56</f>
        <v>MINBIOWOO3_S3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MINBIOWOO3_S3</v>
      </c>
      <c r="CM56" s="52" t="str">
        <f t="shared" si="11"/>
        <v>Straw - Hi</v>
      </c>
      <c r="CN56" s="81" t="s">
        <v>6</v>
      </c>
      <c r="CO56" s="78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80" t="s">
        <v>110</v>
      </c>
      <c r="BG57" s="80" t="str">
        <f>"MINBIOCATW"&amp;BE57</f>
        <v>MINBIOCATW_S3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MINBIOCATW_S3</v>
      </c>
      <c r="CM57" s="52" t="str">
        <f t="shared" si="11"/>
        <v>Cattle waste - Hi</v>
      </c>
      <c r="CN57" s="81" t="s">
        <v>6</v>
      </c>
      <c r="CO57" s="78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80" t="s">
        <v>110</v>
      </c>
      <c r="BG58" s="80" t="str">
        <f>"MINBIOPIGW"&amp;BE58</f>
        <v>MINBIOPIGW_S3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MINBIOPIGW_S3</v>
      </c>
      <c r="CM58" s="52" t="str">
        <f t="shared" si="11"/>
        <v>Pig waste - Hi</v>
      </c>
      <c r="CN58" s="81" t="s">
        <v>6</v>
      </c>
      <c r="CO58" s="78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80" t="s">
        <v>110</v>
      </c>
      <c r="BG59" s="80" t="str">
        <f>"MINBIOMSW2"&amp;BE59</f>
        <v>MINBIOMSW2_S3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MINBIOMSW2_S3</v>
      </c>
      <c r="CM59" s="52" t="str">
        <f t="shared" si="11"/>
        <v>BMSW - Hi</v>
      </c>
      <c r="CN59" s="81" t="s">
        <v>6</v>
      </c>
      <c r="CO59" s="78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80">
        <v>3</v>
      </c>
      <c r="BG60" s="80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81" t="s">
        <v>107</v>
      </c>
      <c r="CO60" s="78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80">
        <v>3</v>
      </c>
      <c r="BG61" s="80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81" t="s">
        <v>107</v>
      </c>
      <c r="CO61" s="78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80">
        <v>3</v>
      </c>
      <c r="BG62" s="80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81" t="s">
        <v>107</v>
      </c>
      <c r="CO62" s="78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80">
        <v>3</v>
      </c>
      <c r="BG63" s="80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81" t="s">
        <v>107</v>
      </c>
      <c r="CO63" s="78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80">
        <v>3</v>
      </c>
      <c r="BG64" s="80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81" t="s">
        <v>107</v>
      </c>
      <c r="CO64" s="78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80" t="s">
        <v>110</v>
      </c>
      <c r="BG65" s="80" t="str">
        <f>"MINBIOINDF"&amp;BE65</f>
        <v>MINBIOINDF_S3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MINBIOINDF_S3</v>
      </c>
      <c r="CM65" s="52" t="str">
        <f t="shared" si="11"/>
        <v>Industrial Food - Hi</v>
      </c>
      <c r="CN65" s="81" t="s">
        <v>6</v>
      </c>
      <c r="CO65" s="78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B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 t="shared" si="14"/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AB67" s="52">
        <f>AB66/1000</f>
        <v>633.22420856007068</v>
      </c>
      <c r="CJ67" s="66">
        <f>SUM(CJ6:CJ21,CJ28:CJ43,CJ50:CJ65)</f>
        <v>188.83044005069462</v>
      </c>
      <c r="CK67" s="52" t="s">
        <v>1</v>
      </c>
    </row>
    <row r="68" spans="1:119" x14ac:dyDescent="0.25">
      <c r="C68" s="69">
        <f>SUM(C50:C65)+SUM(C28:C43)+SUM(C6:C21)</f>
        <v>340691.57291591226</v>
      </c>
      <c r="D68" s="69">
        <f t="shared" ref="D68:AB68" si="15">SUM(D50:D65)+SUM(D28:D43)+SUM(D6:D21)</f>
        <v>389791.94367538812</v>
      </c>
      <c r="E68" s="69">
        <f t="shared" si="15"/>
        <v>417642.84612862614</v>
      </c>
      <c r="F68" s="69">
        <f t="shared" si="15"/>
        <v>448647.60704687471</v>
      </c>
      <c r="G68" s="69">
        <f t="shared" si="15"/>
        <v>432923.27800350648</v>
      </c>
      <c r="H68" s="69">
        <f t="shared" si="15"/>
        <v>456563.7932846318</v>
      </c>
      <c r="I68" s="69">
        <f t="shared" si="15"/>
        <v>616481.03081132122</v>
      </c>
      <c r="J68" s="69">
        <f t="shared" si="15"/>
        <v>708684.95560130966</v>
      </c>
      <c r="K68" s="69">
        <f t="shared" si="15"/>
        <v>808730.07964237547</v>
      </c>
      <c r="L68" s="69">
        <f t="shared" si="15"/>
        <v>959047.3067790505</v>
      </c>
      <c r="M68" s="69">
        <f t="shared" si="15"/>
        <v>1098717.4938443268</v>
      </c>
      <c r="N68" s="69">
        <f t="shared" si="15"/>
        <v>1208911.082952986</v>
      </c>
      <c r="O68" s="69">
        <f t="shared" si="15"/>
        <v>1334881.3226250554</v>
      </c>
      <c r="P68" s="69">
        <f t="shared" si="15"/>
        <v>1452833.0466813161</v>
      </c>
      <c r="Q68" s="69">
        <f t="shared" si="15"/>
        <v>1611491.1499378143</v>
      </c>
      <c r="R68" s="69">
        <f t="shared" si="15"/>
        <v>1725357.3223237956</v>
      </c>
      <c r="S68" s="69">
        <f t="shared" si="15"/>
        <v>1843693.0471859123</v>
      </c>
      <c r="T68" s="69">
        <f t="shared" si="15"/>
        <v>1967609.2316614189</v>
      </c>
      <c r="U68" s="69">
        <f t="shared" si="15"/>
        <v>2000287.2108578163</v>
      </c>
      <c r="V68" s="69">
        <f t="shared" si="15"/>
        <v>2164432.0092230579</v>
      </c>
      <c r="W68" s="69">
        <f t="shared" si="15"/>
        <v>2311198.1922398685</v>
      </c>
      <c r="X68" s="69">
        <f t="shared" si="15"/>
        <v>2498005.2785271038</v>
      </c>
      <c r="Y68" s="69">
        <f t="shared" si="15"/>
        <v>2732796.815786602</v>
      </c>
      <c r="Z68" s="69">
        <f t="shared" si="15"/>
        <v>3004004.8686235026</v>
      </c>
      <c r="AA68" s="69">
        <f t="shared" si="15"/>
        <v>3105515.3009299929</v>
      </c>
      <c r="AB68" s="69">
        <f t="shared" si="15"/>
        <v>3290885.0789815923</v>
      </c>
      <c r="CJ68" s="67">
        <f>CJ67*1000/Conversions!$B$2</f>
        <v>4510137.5764472773</v>
      </c>
      <c r="CK68" s="52" t="s">
        <v>19</v>
      </c>
    </row>
    <row r="69" spans="1:119" x14ac:dyDescent="0.25">
      <c r="AB69" s="56">
        <f>AB67+AB45+AB23</f>
        <v>3290.8850789815924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21" sqref="C21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90" t="s">
        <v>15</v>
      </c>
      <c r="G6" s="91"/>
      <c r="H6" s="91"/>
      <c r="I6" s="91"/>
      <c r="J6" s="9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93EDD-0FEC-481F-BAB6-9C54FA72D2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83082B-EF42-45FD-A093-4B4ABFE76D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3631BC-E8BC-47EF-A687-5ABCBF5D4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2020-12-01T20:41:03Z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959645569324493</vt:r8>
  </property>
</Properties>
</file>