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89C7E55D-1FDD-4DE8-99F8-29C697E09B76}" xr6:coauthVersionLast="46" xr6:coauthVersionMax="46" xr10:uidLastSave="{00000000-0000-0000-0000-000000000000}"/>
  <bookViews>
    <workbookView xWindow="1560" yWindow="1560" windowWidth="21600" windowHeight="11385" firstSheet="2" activeTab="7" xr2:uid="{24C11528-D002-463A-994E-9F1C7B8997EB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32" l="1"/>
  <c r="G78" i="28"/>
  <c r="G79" i="31"/>
  <c r="I42" i="35" l="1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6" i="28" l="1"/>
  <c r="G94" i="28"/>
  <c r="D76" i="28"/>
  <c r="E76" i="28"/>
  <c r="H76" i="28"/>
  <c r="F76" i="28" s="1"/>
  <c r="G97" i="32" l="1"/>
  <c r="G98" i="32"/>
  <c r="G99" i="32"/>
  <c r="G100" i="32"/>
  <c r="G101" i="32"/>
  <c r="G102" i="32"/>
  <c r="G77" i="32"/>
  <c r="G103" i="32"/>
  <c r="G105" i="32"/>
  <c r="G106" i="32"/>
  <c r="G96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7" i="31"/>
  <c r="G98" i="31"/>
  <c r="G99" i="31"/>
  <c r="G100" i="31"/>
  <c r="G101" i="31"/>
  <c r="G102" i="31"/>
  <c r="G103" i="31"/>
  <c r="G78" i="31"/>
  <c r="G104" i="31"/>
  <c r="G105" i="31"/>
  <c r="G106" i="31"/>
  <c r="G107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5" i="28"/>
  <c r="G96" i="28"/>
  <c r="G97" i="28"/>
  <c r="G98" i="28"/>
  <c r="G99" i="28"/>
  <c r="G100" i="28"/>
  <c r="G77" i="28"/>
  <c r="G101" i="28"/>
  <c r="G103" i="28"/>
  <c r="G104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T26" i="32" l="1"/>
  <c r="S26" i="32"/>
  <c r="T11" i="32"/>
  <c r="S11" i="32"/>
  <c r="T26" i="31"/>
  <c r="S26" i="31"/>
  <c r="T11" i="31"/>
  <c r="S11" i="31"/>
  <c r="T11" i="28"/>
  <c r="S11" i="28"/>
  <c r="T26" i="28"/>
  <c r="S26" i="28"/>
  <c r="D50" i="28"/>
  <c r="D47" i="28" l="1"/>
  <c r="E76" i="32" l="1"/>
  <c r="E106" i="32"/>
  <c r="E105" i="32"/>
  <c r="E103" i="32"/>
  <c r="E77" i="32"/>
  <c r="E102" i="32"/>
  <c r="E101" i="32"/>
  <c r="E100" i="32"/>
  <c r="E99" i="32"/>
  <c r="E98" i="32"/>
  <c r="E97" i="32"/>
  <c r="E96" i="32"/>
  <c r="E92" i="32"/>
  <c r="E91" i="32"/>
  <c r="E90" i="32"/>
  <c r="E88" i="32"/>
  <c r="E78" i="32"/>
  <c r="E87" i="32"/>
  <c r="E86" i="32"/>
  <c r="E85" i="32"/>
  <c r="E84" i="32"/>
  <c r="E83" i="32"/>
  <c r="E82" i="32"/>
  <c r="E81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7" i="31"/>
  <c r="E106" i="31"/>
  <c r="E104" i="31"/>
  <c r="E78" i="31"/>
  <c r="E103" i="31"/>
  <c r="E102" i="31"/>
  <c r="E101" i="31"/>
  <c r="E100" i="31"/>
  <c r="E99" i="31"/>
  <c r="E98" i="31"/>
  <c r="E97" i="31"/>
  <c r="E93" i="31"/>
  <c r="E92" i="31"/>
  <c r="E91" i="31"/>
  <c r="E89" i="31"/>
  <c r="E79" i="31"/>
  <c r="E88" i="31"/>
  <c r="E87" i="31"/>
  <c r="E86" i="31"/>
  <c r="E85" i="31"/>
  <c r="E84" i="31"/>
  <c r="E83" i="31"/>
  <c r="E82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6" i="32"/>
  <c r="D105" i="32"/>
  <c r="D104" i="32"/>
  <c r="D103" i="32"/>
  <c r="D77" i="32"/>
  <c r="D102" i="32"/>
  <c r="D101" i="32"/>
  <c r="D100" i="32"/>
  <c r="D99" i="32"/>
  <c r="D98" i="32"/>
  <c r="D97" i="32"/>
  <c r="D96" i="32"/>
  <c r="D92" i="32"/>
  <c r="D91" i="32"/>
  <c r="D90" i="32"/>
  <c r="D89" i="32"/>
  <c r="D88" i="32"/>
  <c r="D78" i="32"/>
  <c r="D87" i="32"/>
  <c r="D86" i="32"/>
  <c r="D85" i="32"/>
  <c r="D84" i="32"/>
  <c r="D83" i="32"/>
  <c r="D82" i="32"/>
  <c r="D81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77" i="31"/>
  <c r="D107" i="31"/>
  <c r="D106" i="31"/>
  <c r="D105" i="31"/>
  <c r="D104" i="31"/>
  <c r="D78" i="31"/>
  <c r="D103" i="31"/>
  <c r="D102" i="31"/>
  <c r="D101" i="31"/>
  <c r="D100" i="31"/>
  <c r="D99" i="31"/>
  <c r="D98" i="31"/>
  <c r="D97" i="31"/>
  <c r="D93" i="31"/>
  <c r="D92" i="31"/>
  <c r="D91" i="31"/>
  <c r="D90" i="31"/>
  <c r="D89" i="31"/>
  <c r="D79" i="31"/>
  <c r="D88" i="31"/>
  <c r="D87" i="31"/>
  <c r="D86" i="31"/>
  <c r="D85" i="31"/>
  <c r="D84" i="31"/>
  <c r="D83" i="31"/>
  <c r="D82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4" i="28"/>
  <c r="D103" i="28"/>
  <c r="D102" i="28"/>
  <c r="D101" i="28"/>
  <c r="D77" i="28"/>
  <c r="D100" i="28"/>
  <c r="D99" i="28"/>
  <c r="D98" i="28"/>
  <c r="D97" i="28"/>
  <c r="D96" i="28"/>
  <c r="D95" i="28"/>
  <c r="D94" i="28"/>
  <c r="D91" i="28"/>
  <c r="D90" i="28"/>
  <c r="D89" i="28"/>
  <c r="D88" i="28"/>
  <c r="D87" i="28"/>
  <c r="D78" i="28"/>
  <c r="D86" i="28"/>
  <c r="D85" i="28"/>
  <c r="D84" i="28"/>
  <c r="D83" i="28"/>
  <c r="D82" i="28"/>
  <c r="D81" i="28"/>
  <c r="D80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81" i="28"/>
  <c r="E82" i="28"/>
  <c r="E83" i="28"/>
  <c r="E84" i="28"/>
  <c r="E85" i="28"/>
  <c r="E86" i="28"/>
  <c r="E78" i="28"/>
  <c r="E87" i="28"/>
  <c r="E89" i="28"/>
  <c r="E90" i="28"/>
  <c r="E91" i="28"/>
  <c r="E94" i="28"/>
  <c r="E95" i="28"/>
  <c r="E96" i="28"/>
  <c r="E97" i="28"/>
  <c r="E98" i="28"/>
  <c r="E99" i="28"/>
  <c r="E100" i="28"/>
  <c r="E77" i="28"/>
  <c r="E101" i="28"/>
  <c r="E103" i="28"/>
  <c r="E104" i="28"/>
  <c r="E80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7" i="32" l="1"/>
  <c r="N107" i="32"/>
  <c r="M107" i="32"/>
  <c r="L107" i="32"/>
  <c r="K107" i="32"/>
  <c r="J107" i="32"/>
  <c r="H76" i="32"/>
  <c r="F76" i="32" s="1"/>
  <c r="H106" i="32"/>
  <c r="F106" i="32" s="1"/>
  <c r="H105" i="32"/>
  <c r="F105" i="32" s="1"/>
  <c r="H104" i="32"/>
  <c r="F104" i="32" s="1"/>
  <c r="H103" i="32"/>
  <c r="F103" i="32" s="1"/>
  <c r="H77" i="32"/>
  <c r="F77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2" i="32"/>
  <c r="F92" i="32" s="1"/>
  <c r="H91" i="32"/>
  <c r="F91" i="32" s="1"/>
  <c r="H90" i="32"/>
  <c r="F90" i="32" s="1"/>
  <c r="H89" i="32"/>
  <c r="F89" i="32" s="1"/>
  <c r="H88" i="32"/>
  <c r="F88" i="32" s="1"/>
  <c r="H78" i="32"/>
  <c r="F78" i="32" s="1"/>
  <c r="H87" i="32"/>
  <c r="F87" i="32" s="1"/>
  <c r="H86" i="32"/>
  <c r="F86" i="32" s="1"/>
  <c r="H85" i="32"/>
  <c r="F85" i="32" s="1"/>
  <c r="H84" i="32"/>
  <c r="F84" i="32" s="1"/>
  <c r="H83" i="32"/>
  <c r="F83" i="32" s="1"/>
  <c r="H82" i="32"/>
  <c r="F82" i="32" s="1"/>
  <c r="H81" i="32"/>
  <c r="F81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8" i="31"/>
  <c r="O108" i="31"/>
  <c r="N108" i="31"/>
  <c r="M108" i="31"/>
  <c r="L108" i="31"/>
  <c r="K108" i="31"/>
  <c r="H77" i="31"/>
  <c r="F77" i="31" s="1"/>
  <c r="H107" i="31"/>
  <c r="F107" i="31" s="1"/>
  <c r="H106" i="31"/>
  <c r="F106" i="31" s="1"/>
  <c r="H105" i="31"/>
  <c r="F105" i="31" s="1"/>
  <c r="H104" i="31"/>
  <c r="F104" i="31" s="1"/>
  <c r="H78" i="31"/>
  <c r="F78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3" i="31"/>
  <c r="F93" i="31" s="1"/>
  <c r="H92" i="31"/>
  <c r="F92" i="31" s="1"/>
  <c r="H91" i="31"/>
  <c r="F91" i="31" s="1"/>
  <c r="H90" i="31"/>
  <c r="F90" i="31" s="1"/>
  <c r="H89" i="31"/>
  <c r="F89" i="31" s="1"/>
  <c r="H79" i="31"/>
  <c r="F79" i="31" s="1"/>
  <c r="H88" i="31"/>
  <c r="F88" i="31" s="1"/>
  <c r="H87" i="31"/>
  <c r="F87" i="31" s="1"/>
  <c r="H86" i="31"/>
  <c r="F86" i="31" s="1"/>
  <c r="H85" i="31"/>
  <c r="F85" i="31" s="1"/>
  <c r="H84" i="31"/>
  <c r="F84" i="31" s="1"/>
  <c r="H83" i="31"/>
  <c r="F83" i="31" s="1"/>
  <c r="H82" i="31"/>
  <c r="F82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3" i="23" l="1"/>
  <c r="C11" i="23"/>
  <c r="C19" i="23"/>
  <c r="C27" i="23"/>
  <c r="C35" i="23"/>
  <c r="C43" i="23"/>
  <c r="C51" i="23"/>
  <c r="C59" i="23"/>
  <c r="C67" i="23"/>
  <c r="C75" i="23"/>
  <c r="C13" i="23"/>
  <c r="C37" i="23"/>
  <c r="C53" i="23"/>
  <c r="C69" i="23"/>
  <c r="C79" i="23"/>
  <c r="C24" i="23"/>
  <c r="C56" i="23"/>
  <c r="C9" i="23"/>
  <c r="C33" i="23"/>
  <c r="C49" i="23"/>
  <c r="C65" i="23"/>
  <c r="C26" i="23"/>
  <c r="C50" i="23"/>
  <c r="C74" i="23"/>
  <c r="C4" i="23"/>
  <c r="C12" i="23"/>
  <c r="C20" i="23"/>
  <c r="C28" i="23"/>
  <c r="C36" i="23"/>
  <c r="C44" i="23"/>
  <c r="C52" i="23"/>
  <c r="C60" i="23"/>
  <c r="C68" i="23"/>
  <c r="C76" i="23"/>
  <c r="C21" i="23"/>
  <c r="C29" i="23"/>
  <c r="C45" i="23"/>
  <c r="C61" i="23"/>
  <c r="C77" i="23"/>
  <c r="C71" i="23"/>
  <c r="C32" i="23"/>
  <c r="C48" i="23"/>
  <c r="C72" i="23"/>
  <c r="C17" i="23"/>
  <c r="C41" i="23"/>
  <c r="C57" i="23"/>
  <c r="C18" i="23"/>
  <c r="C58" i="23"/>
  <c r="C5" i="23"/>
  <c r="C42" i="23"/>
  <c r="C6" i="23"/>
  <c r="C14" i="23"/>
  <c r="C22" i="23"/>
  <c r="C30" i="23"/>
  <c r="C38" i="23"/>
  <c r="C46" i="23"/>
  <c r="C54" i="23"/>
  <c r="C62" i="23"/>
  <c r="C70" i="23"/>
  <c r="C78" i="23"/>
  <c r="C15" i="23"/>
  <c r="C23" i="23"/>
  <c r="C31" i="23"/>
  <c r="C39" i="23"/>
  <c r="C47" i="23"/>
  <c r="C55" i="23"/>
  <c r="C63" i="23"/>
  <c r="C16" i="23"/>
  <c r="C40" i="23"/>
  <c r="C64" i="23"/>
  <c r="C25" i="23"/>
  <c r="C73" i="23"/>
  <c r="C34" i="23"/>
  <c r="C66" i="23"/>
  <c r="C7" i="23"/>
  <c r="C8" i="23"/>
  <c r="C10" i="23"/>
  <c r="C2" i="23"/>
  <c r="H104" i="28"/>
  <c r="F104" i="28" s="1"/>
  <c r="I106" i="28"/>
  <c r="J106" i="28"/>
  <c r="K106" i="28"/>
  <c r="L106" i="28"/>
  <c r="M106" i="28"/>
  <c r="N106" i="28"/>
  <c r="H71" i="28"/>
  <c r="F71" i="28" s="1"/>
  <c r="H72" i="28"/>
  <c r="F72" i="28" s="1"/>
  <c r="C80" i="20" l="1"/>
  <c r="C82" i="20"/>
  <c r="D8" i="33" s="1"/>
  <c r="C81" i="20"/>
  <c r="D7" i="33" s="1"/>
  <c r="H103" i="28"/>
  <c r="F103" i="28" s="1"/>
  <c r="H101" i="28"/>
  <c r="F101" i="28" s="1"/>
  <c r="H77" i="28"/>
  <c r="F77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4" i="28"/>
  <c r="F94" i="28" s="1"/>
  <c r="H91" i="28"/>
  <c r="F91" i="28" s="1"/>
  <c r="H90" i="28"/>
  <c r="F90" i="28" s="1"/>
  <c r="H89" i="28"/>
  <c r="F89" i="28" s="1"/>
  <c r="H87" i="28"/>
  <c r="F87" i="28" s="1"/>
  <c r="H78" i="28"/>
  <c r="F78" i="28" s="1"/>
  <c r="H86" i="28"/>
  <c r="F86" i="28" s="1"/>
  <c r="H85" i="28"/>
  <c r="F85" i="28" s="1"/>
  <c r="H84" i="28"/>
  <c r="F84" i="28" s="1"/>
  <c r="H83" i="28"/>
  <c r="F83" i="28" s="1"/>
  <c r="H82" i="28"/>
  <c r="F82" i="28" s="1"/>
  <c r="H81" i="28"/>
  <c r="F81" i="28" s="1"/>
  <c r="H80" i="28"/>
  <c r="F80" i="28" s="1"/>
  <c r="D82" i="20" l="1"/>
  <c r="H58" i="28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D26" i="32"/>
  <c r="D11" i="32"/>
  <c r="D15" i="32"/>
  <c r="Q15" i="32" s="1"/>
  <c r="D32" i="32"/>
  <c r="D8" i="32"/>
  <c r="D28" i="32"/>
  <c r="D25" i="32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D30" i="28"/>
  <c r="D30" i="31"/>
  <c r="D10" i="28"/>
  <c r="D10" i="31"/>
  <c r="D26" i="28"/>
  <c r="D26" i="31"/>
  <c r="D33" i="28"/>
  <c r="D33" i="31"/>
  <c r="D12" i="28"/>
  <c r="D12" i="31"/>
  <c r="D15" i="31"/>
  <c r="D23" i="28"/>
  <c r="D23" i="31"/>
  <c r="D8" i="28"/>
  <c r="D8" i="31"/>
  <c r="D28" i="28"/>
  <c r="D28" i="31"/>
  <c r="D32" i="28"/>
  <c r="D32" i="31"/>
  <c r="D13" i="28"/>
  <c r="D13" i="3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102" i="31" s="1"/>
  <c r="M26" i="31"/>
  <c r="K102" i="31" s="1"/>
  <c r="N26" i="31"/>
  <c r="L102" i="31" s="1"/>
  <c r="O26" i="31"/>
  <c r="M102" i="31" s="1"/>
  <c r="P26" i="31"/>
  <c r="N102" i="31" s="1"/>
  <c r="Q26" i="31"/>
  <c r="O102" i="31" s="1"/>
  <c r="L33" i="31"/>
  <c r="J77" i="31" s="1"/>
  <c r="Q33" i="31"/>
  <c r="O77" i="31" s="1"/>
  <c r="M33" i="31"/>
  <c r="K77" i="31" s="1"/>
  <c r="O33" i="31"/>
  <c r="M77" i="31" s="1"/>
  <c r="N33" i="31"/>
  <c r="L77" i="31" s="1"/>
  <c r="P33" i="31"/>
  <c r="N77" i="31" s="1"/>
  <c r="P32" i="31"/>
  <c r="N107" i="31" s="1"/>
  <c r="Q32" i="31"/>
  <c r="O107" i="31" s="1"/>
  <c r="M32" i="31"/>
  <c r="K107" i="31" s="1"/>
  <c r="L32" i="31"/>
  <c r="J107" i="31" s="1"/>
  <c r="O32" i="31"/>
  <c r="M107" i="31" s="1"/>
  <c r="N32" i="31"/>
  <c r="L107" i="31" s="1"/>
  <c r="L22" i="31"/>
  <c r="J98" i="31" s="1"/>
  <c r="M22" i="31"/>
  <c r="K98" i="31" s="1"/>
  <c r="N22" i="31"/>
  <c r="L98" i="31" s="1"/>
  <c r="O22" i="31"/>
  <c r="M98" i="31" s="1"/>
  <c r="P22" i="31"/>
  <c r="N98" i="31" s="1"/>
  <c r="Q22" i="31"/>
  <c r="O98" i="31" s="1"/>
  <c r="N23" i="31"/>
  <c r="L99" i="31" s="1"/>
  <c r="O23" i="31"/>
  <c r="M99" i="31" s="1"/>
  <c r="P23" i="31"/>
  <c r="N99" i="31" s="1"/>
  <c r="Q23" i="31"/>
  <c r="O99" i="31" s="1"/>
  <c r="L23" i="31"/>
  <c r="J99" i="31" s="1"/>
  <c r="M23" i="31"/>
  <c r="K99" i="31" s="1"/>
  <c r="P24" i="31"/>
  <c r="N100" i="31" s="1"/>
  <c r="Q24" i="31"/>
  <c r="O100" i="31" s="1"/>
  <c r="L24" i="31"/>
  <c r="J100" i="31" s="1"/>
  <c r="M24" i="31"/>
  <c r="K100" i="31" s="1"/>
  <c r="N24" i="31"/>
  <c r="L100" i="31" s="1"/>
  <c r="O24" i="31"/>
  <c r="M100" i="31" s="1"/>
  <c r="L30" i="31"/>
  <c r="J105" i="31" s="1"/>
  <c r="M30" i="31"/>
  <c r="K105" i="31" s="1"/>
  <c r="N30" i="31"/>
  <c r="L105" i="31" s="1"/>
  <c r="O30" i="31"/>
  <c r="M105" i="31" s="1"/>
  <c r="P30" i="31"/>
  <c r="N105" i="31" s="1"/>
  <c r="Q30" i="31"/>
  <c r="O105" i="31" s="1"/>
  <c r="N27" i="31"/>
  <c r="L103" i="31" s="1"/>
  <c r="O27" i="31"/>
  <c r="M103" i="31" s="1"/>
  <c r="P27" i="31"/>
  <c r="N103" i="31" s="1"/>
  <c r="Q27" i="31"/>
  <c r="O103" i="31" s="1"/>
  <c r="L27" i="31"/>
  <c r="J103" i="31" s="1"/>
  <c r="M27" i="31"/>
  <c r="K103" i="31" s="1"/>
  <c r="P28" i="31"/>
  <c r="N78" i="31" s="1"/>
  <c r="Q28" i="31"/>
  <c r="O78" i="31" s="1"/>
  <c r="M28" i="31"/>
  <c r="K78" i="31" s="1"/>
  <c r="L28" i="31"/>
  <c r="J78" i="31" s="1"/>
  <c r="O28" i="31"/>
  <c r="M78" i="31" s="1"/>
  <c r="N28" i="31"/>
  <c r="L78" i="31" s="1"/>
  <c r="G23" i="31"/>
  <c r="L63" i="31" s="1"/>
  <c r="H23" i="31"/>
  <c r="M63" i="31" s="1"/>
  <c r="F23" i="31"/>
  <c r="K63" i="31" s="1"/>
  <c r="I23" i="31"/>
  <c r="N63" i="31" s="1"/>
  <c r="J23" i="31"/>
  <c r="O63" i="31" s="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N66" i="31" s="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K64" i="31" s="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O70" i="31" s="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O68" i="31" s="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L62" i="31" s="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2" i="31" s="1"/>
  <c r="Q17" i="31"/>
  <c r="O92" i="31" s="1"/>
  <c r="L17" i="31"/>
  <c r="J92" i="31" s="1"/>
  <c r="O17" i="31"/>
  <c r="M92" i="31" s="1"/>
  <c r="M17" i="31"/>
  <c r="K92" i="31" s="1"/>
  <c r="N17" i="31"/>
  <c r="L92" i="31" s="1"/>
  <c r="P9" i="31"/>
  <c r="N85" i="31" s="1"/>
  <c r="Q9" i="31"/>
  <c r="O85" i="31" s="1"/>
  <c r="N9" i="31"/>
  <c r="L85" i="31" s="1"/>
  <c r="O9" i="31"/>
  <c r="M85" i="31" s="1"/>
  <c r="L9" i="31"/>
  <c r="J85" i="31" s="1"/>
  <c r="M9" i="31"/>
  <c r="K85" i="31" s="1"/>
  <c r="P13" i="31"/>
  <c r="N79" i="31" s="1"/>
  <c r="Q13" i="31"/>
  <c r="O79" i="31" s="1"/>
  <c r="L13" i="31"/>
  <c r="J79" i="31" s="1"/>
  <c r="M13" i="31"/>
  <c r="K79" i="31" s="1"/>
  <c r="N13" i="31"/>
  <c r="L79" i="31" s="1"/>
  <c r="O13" i="31"/>
  <c r="M79" i="31" s="1"/>
  <c r="L11" i="31"/>
  <c r="J87" i="31" s="1"/>
  <c r="M11" i="31"/>
  <c r="K87" i="31" s="1"/>
  <c r="N11" i="31"/>
  <c r="L87" i="31" s="1"/>
  <c r="O11" i="31"/>
  <c r="M87" i="31" s="1"/>
  <c r="P11" i="31"/>
  <c r="N87" i="31" s="1"/>
  <c r="Q11" i="31"/>
  <c r="O87" i="31" s="1"/>
  <c r="N10" i="31"/>
  <c r="Q10" i="31"/>
  <c r="L10" i="31"/>
  <c r="O10" i="31"/>
  <c r="M10" i="31"/>
  <c r="P10" i="31"/>
  <c r="L15" i="31"/>
  <c r="J90" i="31" s="1"/>
  <c r="M15" i="31"/>
  <c r="K90" i="31" s="1"/>
  <c r="N15" i="31"/>
  <c r="L90" i="31" s="1"/>
  <c r="O15" i="31"/>
  <c r="M90" i="31" s="1"/>
  <c r="P15" i="31"/>
  <c r="N90" i="31" s="1"/>
  <c r="Q15" i="31"/>
  <c r="O90" i="31" s="1"/>
  <c r="N8" i="31"/>
  <c r="L84" i="31" s="1"/>
  <c r="O8" i="31"/>
  <c r="M84" i="31" s="1"/>
  <c r="P8" i="31"/>
  <c r="N84" i="31" s="1"/>
  <c r="Q8" i="31"/>
  <c r="O84" i="31" s="1"/>
  <c r="L8" i="31"/>
  <c r="J84" i="31" s="1"/>
  <c r="M8" i="31"/>
  <c r="K84" i="31" s="1"/>
  <c r="L7" i="31"/>
  <c r="J83" i="31" s="1"/>
  <c r="M7" i="31"/>
  <c r="K83" i="31" s="1"/>
  <c r="Q7" i="31"/>
  <c r="O83" i="31" s="1"/>
  <c r="N7" i="31"/>
  <c r="L83" i="31" s="1"/>
  <c r="P7" i="31"/>
  <c r="N83" i="31" s="1"/>
  <c r="O7" i="31"/>
  <c r="M83" i="31" s="1"/>
  <c r="N12" i="31"/>
  <c r="L88" i="31" s="1"/>
  <c r="O12" i="31"/>
  <c r="M88" i="31" s="1"/>
  <c r="L12" i="31"/>
  <c r="J88" i="31" s="1"/>
  <c r="P12" i="31"/>
  <c r="N88" i="31" s="1"/>
  <c r="M12" i="31"/>
  <c r="K88" i="31" s="1"/>
  <c r="Q12" i="31"/>
  <c r="O88" i="31" s="1"/>
  <c r="O18" i="31"/>
  <c r="M93" i="31" s="1"/>
  <c r="L18" i="31"/>
  <c r="J93" i="31" s="1"/>
  <c r="N18" i="31"/>
  <c r="L93" i="31" s="1"/>
  <c r="P18" i="31"/>
  <c r="N93" i="31" s="1"/>
  <c r="Q18" i="31"/>
  <c r="O93" i="31" s="1"/>
  <c r="M18" i="31"/>
  <c r="K93" i="31" s="1"/>
  <c r="Q6" i="28"/>
  <c r="O80" i="28" s="1"/>
  <c r="L6" i="28"/>
  <c r="J80" i="28" s="1"/>
  <c r="I27" i="28"/>
  <c r="N66" i="28" s="1"/>
  <c r="J27" i="28"/>
  <c r="O66" i="28" s="1"/>
  <c r="H27" i="28"/>
  <c r="M66" i="28" s="1"/>
  <c r="L27" i="28"/>
  <c r="J100" i="28" s="1"/>
  <c r="F27" i="28"/>
  <c r="K66" i="28" s="1"/>
  <c r="G27" i="28"/>
  <c r="L66" i="28" s="1"/>
  <c r="M27" i="28"/>
  <c r="K100" i="28" s="1"/>
  <c r="P27" i="28"/>
  <c r="N100" i="28" s="1"/>
  <c r="E27" i="28"/>
  <c r="J66" i="28" s="1"/>
  <c r="N27" i="28"/>
  <c r="L100" i="28" s="1"/>
  <c r="O27" i="28"/>
  <c r="M100" i="28" s="1"/>
  <c r="Q27" i="28"/>
  <c r="O100" i="28" s="1"/>
  <c r="E28" i="28"/>
  <c r="J67" i="28" s="1"/>
  <c r="N28" i="28"/>
  <c r="L77" i="28" s="1"/>
  <c r="F28" i="28"/>
  <c r="K67" i="28" s="1"/>
  <c r="O28" i="28"/>
  <c r="M77" i="28" s="1"/>
  <c r="G28" i="28"/>
  <c r="L67" i="28" s="1"/>
  <c r="P28" i="28"/>
  <c r="N77" i="28" s="1"/>
  <c r="H28" i="28"/>
  <c r="M67" i="28" s="1"/>
  <c r="Q28" i="28"/>
  <c r="O77" i="28" s="1"/>
  <c r="J28" i="28"/>
  <c r="O67" i="28" s="1"/>
  <c r="I28" i="28"/>
  <c r="N67" i="28" s="1"/>
  <c r="L28" i="28"/>
  <c r="J77" i="28" s="1"/>
  <c r="M28" i="28"/>
  <c r="K77" i="28" s="1"/>
  <c r="E16" i="28"/>
  <c r="J56" i="28" s="1"/>
  <c r="N16" i="28"/>
  <c r="L89" i="28" s="1"/>
  <c r="F16" i="28"/>
  <c r="K56" i="28" s="1"/>
  <c r="O16" i="28"/>
  <c r="M89" i="28" s="1"/>
  <c r="G16" i="28"/>
  <c r="L56" i="28" s="1"/>
  <c r="P16" i="28"/>
  <c r="N89" i="28" s="1"/>
  <c r="H16" i="28"/>
  <c r="M56" i="28" s="1"/>
  <c r="Q16" i="28"/>
  <c r="O89" i="28" s="1"/>
  <c r="J16" i="28"/>
  <c r="O56" i="28" s="1"/>
  <c r="L16" i="28"/>
  <c r="J89" i="28" s="1"/>
  <c r="I16" i="28"/>
  <c r="N56" i="28" s="1"/>
  <c r="M16" i="28"/>
  <c r="K89" i="28" s="1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7" i="28" s="1"/>
  <c r="F14" i="28"/>
  <c r="K54" i="28" s="1"/>
  <c r="O14" i="28"/>
  <c r="M87" i="28" s="1"/>
  <c r="G14" i="28"/>
  <c r="L54" i="28" s="1"/>
  <c r="P14" i="28"/>
  <c r="N87" i="28" s="1"/>
  <c r="M14" i="28"/>
  <c r="K87" i="28" s="1"/>
  <c r="H14" i="28"/>
  <c r="M54" i="28" s="1"/>
  <c r="Q14" i="28"/>
  <c r="O87" i="28" s="1"/>
  <c r="J14" i="28"/>
  <c r="O54" i="28" s="1"/>
  <c r="L14" i="28"/>
  <c r="J87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90" i="28" s="1"/>
  <c r="O17" i="28"/>
  <c r="M90" i="28" s="1"/>
  <c r="M17" i="28"/>
  <c r="K90" i="28" s="1"/>
  <c r="E17" i="28"/>
  <c r="J57" i="28" s="1"/>
  <c r="N17" i="28"/>
  <c r="L90" i="28" s="1"/>
  <c r="F17" i="28"/>
  <c r="K57" i="28" s="1"/>
  <c r="P17" i="28"/>
  <c r="N90" i="28" s="1"/>
  <c r="Q17" i="28"/>
  <c r="O90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2" i="28" s="1"/>
  <c r="L8" i="28"/>
  <c r="J82" i="28" s="1"/>
  <c r="F8" i="28"/>
  <c r="K48" i="28" s="1"/>
  <c r="O8" i="28"/>
  <c r="M82" i="28" s="1"/>
  <c r="G8" i="28"/>
  <c r="L48" i="28" s="1"/>
  <c r="P8" i="28"/>
  <c r="N82" i="28" s="1"/>
  <c r="H8" i="28"/>
  <c r="M48" i="28" s="1"/>
  <c r="Q8" i="28"/>
  <c r="O82" i="28" s="1"/>
  <c r="M8" i="28"/>
  <c r="K82" i="28" s="1"/>
  <c r="I8" i="28"/>
  <c r="N48" i="28" s="1"/>
  <c r="J8" i="28"/>
  <c r="O48" i="28" s="1"/>
  <c r="J46" i="28"/>
  <c r="N6" i="28"/>
  <c r="L80" i="28" s="1"/>
  <c r="F6" i="28"/>
  <c r="K46" i="28" s="1"/>
  <c r="O6" i="28"/>
  <c r="M80" i="28" s="1"/>
  <c r="G6" i="28"/>
  <c r="L46" i="28" s="1"/>
  <c r="P6" i="28"/>
  <c r="N80" i="28" s="1"/>
  <c r="H6" i="28"/>
  <c r="M46" i="28" s="1"/>
  <c r="I6" i="28"/>
  <c r="N46" i="28" s="1"/>
  <c r="J6" i="28"/>
  <c r="O46" i="28" s="1"/>
  <c r="M6" i="28"/>
  <c r="K80" i="28" s="1"/>
  <c r="E26" i="28"/>
  <c r="J65" i="28" s="1"/>
  <c r="N26" i="28"/>
  <c r="L99" i="28" s="1"/>
  <c r="F26" i="28"/>
  <c r="K65" i="28" s="1"/>
  <c r="O26" i="28"/>
  <c r="M99" i="28" s="1"/>
  <c r="L26" i="28"/>
  <c r="J99" i="28" s="1"/>
  <c r="M26" i="28"/>
  <c r="K99" i="28" s="1"/>
  <c r="G26" i="28"/>
  <c r="L65" i="28" s="1"/>
  <c r="P26" i="28"/>
  <c r="N99" i="28" s="1"/>
  <c r="H26" i="28"/>
  <c r="M65" i="28" s="1"/>
  <c r="Q26" i="28"/>
  <c r="O99" i="28" s="1"/>
  <c r="I26" i="28"/>
  <c r="N65" i="28" s="1"/>
  <c r="J26" i="28"/>
  <c r="O65" i="28" s="1"/>
  <c r="I9" i="28"/>
  <c r="N49" i="28" s="1"/>
  <c r="Q9" i="28"/>
  <c r="O83" i="28" s="1"/>
  <c r="J9" i="28"/>
  <c r="O49" i="28" s="1"/>
  <c r="L9" i="28"/>
  <c r="J83" i="28" s="1"/>
  <c r="M9" i="28"/>
  <c r="K83" i="28" s="1"/>
  <c r="F9" i="28"/>
  <c r="K49" i="28" s="1"/>
  <c r="G9" i="28"/>
  <c r="L49" i="28" s="1"/>
  <c r="E9" i="28"/>
  <c r="J49" i="28" s="1"/>
  <c r="N9" i="28"/>
  <c r="L83" i="28" s="1"/>
  <c r="O9" i="28"/>
  <c r="M83" i="28" s="1"/>
  <c r="P9" i="28"/>
  <c r="N83" i="28" s="1"/>
  <c r="H9" i="28"/>
  <c r="M49" i="28" s="1"/>
  <c r="E22" i="28"/>
  <c r="J61" i="28" s="1"/>
  <c r="N22" i="28"/>
  <c r="L95" i="28" s="1"/>
  <c r="F22" i="28"/>
  <c r="K61" i="28" s="1"/>
  <c r="O22" i="28"/>
  <c r="M95" i="28" s="1"/>
  <c r="G22" i="28"/>
  <c r="L61" i="28" s="1"/>
  <c r="P22" i="28"/>
  <c r="N95" i="28" s="1"/>
  <c r="J22" i="28"/>
  <c r="O61" i="28" s="1"/>
  <c r="H22" i="28"/>
  <c r="M61" i="28" s="1"/>
  <c r="Q22" i="28"/>
  <c r="O95" i="28" s="1"/>
  <c r="I22" i="28"/>
  <c r="N61" i="28" s="1"/>
  <c r="L22" i="28"/>
  <c r="J95" i="28" s="1"/>
  <c r="M22" i="28"/>
  <c r="K95" i="28" s="1"/>
  <c r="I11" i="28"/>
  <c r="N51" i="28" s="1"/>
  <c r="H11" i="28"/>
  <c r="M51" i="28" s="1"/>
  <c r="Q11" i="28"/>
  <c r="O85" i="28" s="1"/>
  <c r="J11" i="28"/>
  <c r="O51" i="28" s="1"/>
  <c r="L11" i="28"/>
  <c r="J85" i="28" s="1"/>
  <c r="F11" i="28"/>
  <c r="K51" i="28" s="1"/>
  <c r="M11" i="28"/>
  <c r="K85" i="28" s="1"/>
  <c r="G11" i="28"/>
  <c r="L51" i="28" s="1"/>
  <c r="E11" i="28"/>
  <c r="J51" i="28" s="1"/>
  <c r="N11" i="28"/>
  <c r="L85" i="28" s="1"/>
  <c r="O11" i="28"/>
  <c r="M85" i="28" s="1"/>
  <c r="P11" i="28"/>
  <c r="N85" i="28" s="1"/>
  <c r="I13" i="28"/>
  <c r="N53" i="28" s="1"/>
  <c r="J13" i="28"/>
  <c r="O53" i="28" s="1"/>
  <c r="H13" i="28"/>
  <c r="M53" i="28" s="1"/>
  <c r="L13" i="28"/>
  <c r="J78" i="28" s="1"/>
  <c r="O13" i="28"/>
  <c r="M78" i="28" s="1"/>
  <c r="G13" i="28"/>
  <c r="L53" i="28" s="1"/>
  <c r="M13" i="28"/>
  <c r="K78" i="28" s="1"/>
  <c r="Q13" i="28"/>
  <c r="O78" i="28" s="1"/>
  <c r="E13" i="28"/>
  <c r="J53" i="28" s="1"/>
  <c r="N13" i="28"/>
  <c r="L78" i="28" s="1"/>
  <c r="F13" i="28"/>
  <c r="K53" i="28" s="1"/>
  <c r="P13" i="28"/>
  <c r="N78" i="28" s="1"/>
  <c r="I23" i="28"/>
  <c r="N62" i="28" s="1"/>
  <c r="J23" i="28"/>
  <c r="O62" i="28" s="1"/>
  <c r="P23" i="28"/>
  <c r="N96" i="28" s="1"/>
  <c r="H23" i="28"/>
  <c r="M62" i="28" s="1"/>
  <c r="L23" i="28"/>
  <c r="J96" i="28" s="1"/>
  <c r="O23" i="28"/>
  <c r="M96" i="28" s="1"/>
  <c r="M23" i="28"/>
  <c r="K96" i="28" s="1"/>
  <c r="F23" i="28"/>
  <c r="K62" i="28" s="1"/>
  <c r="G23" i="28"/>
  <c r="L62" i="28" s="1"/>
  <c r="E23" i="28"/>
  <c r="J62" i="28" s="1"/>
  <c r="N23" i="28"/>
  <c r="L96" i="28" s="1"/>
  <c r="Q23" i="28"/>
  <c r="O96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7" i="28" s="1"/>
  <c r="F24" i="28"/>
  <c r="K63" i="28" s="1"/>
  <c r="O24" i="28"/>
  <c r="M97" i="28" s="1"/>
  <c r="G24" i="28"/>
  <c r="L63" i="28" s="1"/>
  <c r="P24" i="28"/>
  <c r="N97" i="28" s="1"/>
  <c r="L24" i="28"/>
  <c r="J97" i="28" s="1"/>
  <c r="H24" i="28"/>
  <c r="M63" i="28" s="1"/>
  <c r="Q24" i="28"/>
  <c r="O97" i="28" s="1"/>
  <c r="I24" i="28"/>
  <c r="N63" i="28" s="1"/>
  <c r="J24" i="28"/>
  <c r="O63" i="28" s="1"/>
  <c r="M24" i="28"/>
  <c r="K97" i="28" s="1"/>
  <c r="I7" i="28"/>
  <c r="N47" i="28" s="1"/>
  <c r="H7" i="28"/>
  <c r="M47" i="28" s="1"/>
  <c r="J7" i="28"/>
  <c r="O47" i="28" s="1"/>
  <c r="L7" i="28"/>
  <c r="J81" i="28" s="1"/>
  <c r="O7" i="28"/>
  <c r="M81" i="28" s="1"/>
  <c r="P7" i="28"/>
  <c r="N81" i="28" s="1"/>
  <c r="Q7" i="28"/>
  <c r="O81" i="28" s="1"/>
  <c r="M7" i="28"/>
  <c r="K81" i="28" s="1"/>
  <c r="F7" i="28"/>
  <c r="K47" i="28" s="1"/>
  <c r="E7" i="28"/>
  <c r="J47" i="28" s="1"/>
  <c r="N7" i="28"/>
  <c r="L81" i="28" s="1"/>
  <c r="G7" i="28"/>
  <c r="L47" i="28" s="1"/>
  <c r="E32" i="28"/>
  <c r="J71" i="28" s="1"/>
  <c r="N32" i="28"/>
  <c r="L104" i="28" s="1"/>
  <c r="F32" i="28"/>
  <c r="K71" i="28" s="1"/>
  <c r="O32" i="28"/>
  <c r="M104" i="28" s="1"/>
  <c r="L32" i="28"/>
  <c r="J104" i="28" s="1"/>
  <c r="G32" i="28"/>
  <c r="L71" i="28" s="1"/>
  <c r="P32" i="28"/>
  <c r="N104" i="28" s="1"/>
  <c r="H32" i="28"/>
  <c r="M71" i="28" s="1"/>
  <c r="Q32" i="28"/>
  <c r="O104" i="28" s="1"/>
  <c r="J32" i="28"/>
  <c r="O71" i="28" s="1"/>
  <c r="I32" i="28"/>
  <c r="N71" i="28" s="1"/>
  <c r="M32" i="28"/>
  <c r="K104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102" i="32" s="1"/>
  <c r="O27" i="32"/>
  <c r="M102" i="32" s="1"/>
  <c r="L27" i="32"/>
  <c r="J102" i="32" s="1"/>
  <c r="P27" i="32"/>
  <c r="N102" i="32" s="1"/>
  <c r="Q27" i="32"/>
  <c r="O102" i="32" s="1"/>
  <c r="M27" i="32"/>
  <c r="K102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4" i="32" s="1"/>
  <c r="M30" i="32"/>
  <c r="K104" i="32" s="1"/>
  <c r="N30" i="32"/>
  <c r="L104" i="32" s="1"/>
  <c r="O30" i="32"/>
  <c r="M104" i="32" s="1"/>
  <c r="P30" i="32"/>
  <c r="N104" i="32" s="1"/>
  <c r="Q30" i="32"/>
  <c r="O104" i="32" s="1"/>
  <c r="L25" i="32"/>
  <c r="M25" i="32"/>
  <c r="P25" i="32"/>
  <c r="N25" i="32"/>
  <c r="O25" i="32"/>
  <c r="Q25" i="32"/>
  <c r="N23" i="32"/>
  <c r="L98" i="32" s="1"/>
  <c r="O23" i="32"/>
  <c r="M98" i="32" s="1"/>
  <c r="P23" i="32"/>
  <c r="N98" i="32" s="1"/>
  <c r="Q23" i="32"/>
  <c r="O98" i="32" s="1"/>
  <c r="L23" i="32"/>
  <c r="J98" i="32" s="1"/>
  <c r="M23" i="32"/>
  <c r="K98" i="32" s="1"/>
  <c r="P24" i="32"/>
  <c r="N99" i="32" s="1"/>
  <c r="Q24" i="32"/>
  <c r="O99" i="32" s="1"/>
  <c r="L24" i="32"/>
  <c r="J99" i="32" s="1"/>
  <c r="N24" i="32"/>
  <c r="L99" i="32" s="1"/>
  <c r="M24" i="32"/>
  <c r="K99" i="32" s="1"/>
  <c r="O24" i="32"/>
  <c r="M99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7" i="32" s="1"/>
  <c r="M22" i="32"/>
  <c r="K97" i="32" s="1"/>
  <c r="N22" i="32"/>
  <c r="L97" i="32" s="1"/>
  <c r="O22" i="32"/>
  <c r="M97" i="32" s="1"/>
  <c r="P22" i="32"/>
  <c r="N97" i="32" s="1"/>
  <c r="Q22" i="32"/>
  <c r="O97" i="32" s="1"/>
  <c r="L26" i="32"/>
  <c r="J101" i="32" s="1"/>
  <c r="M26" i="32"/>
  <c r="K101" i="32" s="1"/>
  <c r="N26" i="32"/>
  <c r="L101" i="32" s="1"/>
  <c r="O26" i="32"/>
  <c r="M101" i="32" s="1"/>
  <c r="P26" i="32"/>
  <c r="N101" i="32" s="1"/>
  <c r="Q26" i="32"/>
  <c r="O101" i="32" s="1"/>
  <c r="P32" i="32"/>
  <c r="N106" i="32" s="1"/>
  <c r="N32" i="32"/>
  <c r="L106" i="32" s="1"/>
  <c r="Q32" i="32"/>
  <c r="O106" i="32" s="1"/>
  <c r="L32" i="32"/>
  <c r="J106" i="32" s="1"/>
  <c r="M32" i="32"/>
  <c r="K106" i="32" s="1"/>
  <c r="O32" i="32"/>
  <c r="M106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2" i="32" s="1"/>
  <c r="Q18" i="32"/>
  <c r="O92" i="32" s="1"/>
  <c r="P12" i="32"/>
  <c r="N87" i="32" s="1"/>
  <c r="Q12" i="32"/>
  <c r="O87" i="32" s="1"/>
  <c r="P11" i="32"/>
  <c r="N86" i="32" s="1"/>
  <c r="Q11" i="32"/>
  <c r="O86" i="32" s="1"/>
  <c r="P10" i="32"/>
  <c r="Q10" i="32"/>
  <c r="P9" i="32"/>
  <c r="N84" i="32" s="1"/>
  <c r="Q9" i="32"/>
  <c r="O84" i="32" s="1"/>
  <c r="P8" i="32"/>
  <c r="N83" i="32" s="1"/>
  <c r="Q8" i="32"/>
  <c r="O83" i="32" s="1"/>
  <c r="P7" i="32"/>
  <c r="N82" i="32" s="1"/>
  <c r="Q7" i="32"/>
  <c r="O82" i="32" s="1"/>
  <c r="P17" i="32"/>
  <c r="N91" i="32" s="1"/>
  <c r="Q17" i="32"/>
  <c r="O91" i="32" s="1"/>
  <c r="P13" i="32"/>
  <c r="N78" i="32" s="1"/>
  <c r="Q13" i="32"/>
  <c r="O78" i="32" s="1"/>
  <c r="O15" i="32"/>
  <c r="M89" i="32" s="1"/>
  <c r="P15" i="32"/>
  <c r="N89" i="32" s="1"/>
  <c r="N10" i="32"/>
  <c r="O10" i="32"/>
  <c r="N18" i="32"/>
  <c r="L92" i="32" s="1"/>
  <c r="O18" i="32"/>
  <c r="M92" i="32" s="1"/>
  <c r="N12" i="32"/>
  <c r="L87" i="32" s="1"/>
  <c r="O12" i="32"/>
  <c r="M87" i="32" s="1"/>
  <c r="N11" i="32"/>
  <c r="L86" i="32" s="1"/>
  <c r="O11" i="32"/>
  <c r="M86" i="32" s="1"/>
  <c r="N9" i="32"/>
  <c r="L84" i="32" s="1"/>
  <c r="O9" i="32"/>
  <c r="M84" i="32" s="1"/>
  <c r="N7" i="32"/>
  <c r="L82" i="32" s="1"/>
  <c r="O7" i="32"/>
  <c r="M82" i="32" s="1"/>
  <c r="N8" i="32"/>
  <c r="L83" i="32" s="1"/>
  <c r="O8" i="32"/>
  <c r="M83" i="32" s="1"/>
  <c r="N17" i="32"/>
  <c r="L91" i="32" s="1"/>
  <c r="O17" i="32"/>
  <c r="M91" i="32" s="1"/>
  <c r="N13" i="32"/>
  <c r="L78" i="32" s="1"/>
  <c r="O13" i="32"/>
  <c r="M78" i="32" s="1"/>
  <c r="M15" i="32"/>
  <c r="K89" i="32" s="1"/>
  <c r="N15" i="32"/>
  <c r="L89" i="32" s="1"/>
  <c r="L12" i="32"/>
  <c r="J87" i="32" s="1"/>
  <c r="M12" i="32"/>
  <c r="K87" i="32" s="1"/>
  <c r="L7" i="32"/>
  <c r="J82" i="32" s="1"/>
  <c r="M7" i="32"/>
  <c r="K82" i="32" s="1"/>
  <c r="L18" i="32"/>
  <c r="J92" i="32" s="1"/>
  <c r="M18" i="32"/>
  <c r="K92" i="32" s="1"/>
  <c r="L11" i="32"/>
  <c r="J86" i="32" s="1"/>
  <c r="M11" i="32"/>
  <c r="K86" i="32" s="1"/>
  <c r="L10" i="32"/>
  <c r="M10" i="32"/>
  <c r="L9" i="32"/>
  <c r="J84" i="32" s="1"/>
  <c r="M9" i="32"/>
  <c r="K84" i="32" s="1"/>
  <c r="L8" i="32"/>
  <c r="J83" i="32" s="1"/>
  <c r="M8" i="32"/>
  <c r="K83" i="32" s="1"/>
  <c r="L17" i="32"/>
  <c r="J91" i="32" s="1"/>
  <c r="M17" i="32"/>
  <c r="K91" i="32" s="1"/>
  <c r="L13" i="32"/>
  <c r="J78" i="32" s="1"/>
  <c r="M13" i="32"/>
  <c r="K78" i="32" s="1"/>
  <c r="J15" i="32"/>
  <c r="O55" i="32" s="1"/>
  <c r="L15" i="32"/>
  <c r="J89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E7" i="32"/>
  <c r="J47" i="32" s="1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F7" i="32"/>
  <c r="K47" i="32" s="1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D16" i="32"/>
  <c r="D21" i="31"/>
  <c r="D31" i="31"/>
  <c r="D14" i="31"/>
  <c r="D16" i="31"/>
  <c r="D21" i="28"/>
  <c r="D29" i="28"/>
  <c r="V18" i="28"/>
  <c r="O89" i="32"/>
  <c r="C1" i="20"/>
  <c r="K91" i="28" l="1"/>
  <c r="O91" i="28"/>
  <c r="L91" i="28"/>
  <c r="J91" i="28"/>
  <c r="N91" i="28"/>
  <c r="M91" i="28"/>
  <c r="L29" i="31"/>
  <c r="J104" i="31" s="1"/>
  <c r="O29" i="31"/>
  <c r="M104" i="31" s="1"/>
  <c r="M29" i="31"/>
  <c r="K104" i="31" s="1"/>
  <c r="Q29" i="31"/>
  <c r="O104" i="31" s="1"/>
  <c r="N29" i="31"/>
  <c r="L104" i="31" s="1"/>
  <c r="P29" i="31"/>
  <c r="N104" i="31" s="1"/>
  <c r="N31" i="31"/>
  <c r="L106" i="31" s="1"/>
  <c r="O31" i="31"/>
  <c r="M106" i="31" s="1"/>
  <c r="P31" i="31"/>
  <c r="N106" i="31" s="1"/>
  <c r="Q31" i="31"/>
  <c r="O106" i="31" s="1"/>
  <c r="L31" i="31"/>
  <c r="J106" i="31" s="1"/>
  <c r="M31" i="31"/>
  <c r="K106" i="31" s="1"/>
  <c r="P21" i="31"/>
  <c r="N97" i="31" s="1"/>
  <c r="Q21" i="31"/>
  <c r="O97" i="31" s="1"/>
  <c r="N21" i="31"/>
  <c r="L97" i="31" s="1"/>
  <c r="O21" i="31"/>
  <c r="M97" i="31" s="1"/>
  <c r="L21" i="31"/>
  <c r="J97" i="31" s="1"/>
  <c r="M21" i="31"/>
  <c r="K97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6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1" i="31" s="1"/>
  <c r="O16" i="31"/>
  <c r="M91" i="31" s="1"/>
  <c r="L16" i="31"/>
  <c r="J91" i="31" s="1"/>
  <c r="M16" i="31"/>
  <c r="K91" i="31" s="1"/>
  <c r="P16" i="31"/>
  <c r="N91" i="31" s="1"/>
  <c r="Q16" i="31"/>
  <c r="O91" i="31" s="1"/>
  <c r="O14" i="31"/>
  <c r="M89" i="31" s="1"/>
  <c r="L14" i="31"/>
  <c r="J89" i="31" s="1"/>
  <c r="M14" i="31"/>
  <c r="K89" i="31" s="1"/>
  <c r="N14" i="31"/>
  <c r="L89" i="31" s="1"/>
  <c r="Q14" i="31"/>
  <c r="O89" i="31" s="1"/>
  <c r="P14" i="31"/>
  <c r="N89" i="31" s="1"/>
  <c r="O6" i="31"/>
  <c r="M82" i="31" s="1"/>
  <c r="P6" i="31"/>
  <c r="N82" i="31" s="1"/>
  <c r="M6" i="31"/>
  <c r="K82" i="31" s="1"/>
  <c r="N6" i="31"/>
  <c r="L82" i="31" s="1"/>
  <c r="L6" i="31"/>
  <c r="J82" i="31" s="1"/>
  <c r="Q6" i="31"/>
  <c r="O82" i="31" s="1"/>
  <c r="L85" i="32"/>
  <c r="M50" i="32"/>
  <c r="J85" i="32"/>
  <c r="K85" i="32"/>
  <c r="O85" i="32"/>
  <c r="N85" i="32"/>
  <c r="M85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4" i="28" s="1"/>
  <c r="P21" i="28"/>
  <c r="N94" i="28" s="1"/>
  <c r="Q21" i="28"/>
  <c r="O94" i="28" s="1"/>
  <c r="M21" i="28"/>
  <c r="K94" i="28" s="1"/>
  <c r="F21" i="28"/>
  <c r="K60" i="28" s="1"/>
  <c r="G21" i="28"/>
  <c r="L60" i="28" s="1"/>
  <c r="E21" i="28"/>
  <c r="J60" i="28" s="1"/>
  <c r="N21" i="28"/>
  <c r="L94" i="28" s="1"/>
  <c r="O21" i="28"/>
  <c r="M94" i="28" s="1"/>
  <c r="I31" i="28"/>
  <c r="N70" i="28" s="1"/>
  <c r="J31" i="28"/>
  <c r="O70" i="28" s="1"/>
  <c r="L31" i="28"/>
  <c r="J103" i="28" s="1"/>
  <c r="F31" i="28"/>
  <c r="K70" i="28" s="1"/>
  <c r="P31" i="28"/>
  <c r="N103" i="28" s="1"/>
  <c r="M31" i="28"/>
  <c r="K103" i="28" s="1"/>
  <c r="E31" i="28"/>
  <c r="J70" i="28" s="1"/>
  <c r="N31" i="28"/>
  <c r="L103" i="28" s="1"/>
  <c r="O31" i="28"/>
  <c r="M103" i="28" s="1"/>
  <c r="G31" i="28"/>
  <c r="L70" i="28" s="1"/>
  <c r="H31" i="28"/>
  <c r="M70" i="28" s="1"/>
  <c r="Q31" i="28"/>
  <c r="O103" i="28" s="1"/>
  <c r="I29" i="28"/>
  <c r="N68" i="28" s="1"/>
  <c r="J29" i="28"/>
  <c r="O68" i="28" s="1"/>
  <c r="G29" i="28"/>
  <c r="L68" i="28" s="1"/>
  <c r="L29" i="28"/>
  <c r="J101" i="28" s="1"/>
  <c r="F29" i="28"/>
  <c r="K68" i="28" s="1"/>
  <c r="P29" i="28"/>
  <c r="N101" i="28" s="1"/>
  <c r="M29" i="28"/>
  <c r="K101" i="28" s="1"/>
  <c r="E29" i="28"/>
  <c r="J68" i="28" s="1"/>
  <c r="N29" i="28"/>
  <c r="L101" i="28" s="1"/>
  <c r="O29" i="28"/>
  <c r="M101" i="28" s="1"/>
  <c r="H29" i="28"/>
  <c r="M68" i="28" s="1"/>
  <c r="Q29" i="28"/>
  <c r="O101" i="28" s="1"/>
  <c r="N31" i="32"/>
  <c r="L105" i="32" s="1"/>
  <c r="O31" i="32"/>
  <c r="M105" i="32" s="1"/>
  <c r="P31" i="32"/>
  <c r="N105" i="32" s="1"/>
  <c r="Q31" i="32"/>
  <c r="O105" i="32" s="1"/>
  <c r="M31" i="32"/>
  <c r="K105" i="32" s="1"/>
  <c r="L31" i="32"/>
  <c r="J105" i="32" s="1"/>
  <c r="P29" i="32"/>
  <c r="N103" i="32" s="1"/>
  <c r="L29" i="32"/>
  <c r="J103" i="32" s="1"/>
  <c r="M29" i="32"/>
  <c r="K103" i="32" s="1"/>
  <c r="N29" i="32"/>
  <c r="L103" i="32" s="1"/>
  <c r="O29" i="32"/>
  <c r="M103" i="32" s="1"/>
  <c r="Q29" i="32"/>
  <c r="O103" i="32" s="1"/>
  <c r="Q21" i="32"/>
  <c r="O96" i="32" s="1"/>
  <c r="O21" i="32"/>
  <c r="M96" i="32" s="1"/>
  <c r="N21" i="32"/>
  <c r="L96" i="32" s="1"/>
  <c r="M21" i="32"/>
  <c r="K96" i="32" s="1"/>
  <c r="L21" i="32"/>
  <c r="J96" i="32" s="1"/>
  <c r="P21" i="32"/>
  <c r="N96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100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90" i="32" s="1"/>
  <c r="Q16" i="32"/>
  <c r="O90" i="32" s="1"/>
  <c r="P14" i="32"/>
  <c r="N88" i="32" s="1"/>
  <c r="Q14" i="32"/>
  <c r="O88" i="32" s="1"/>
  <c r="P6" i="32"/>
  <c r="N81" i="32" s="1"/>
  <c r="Q6" i="32"/>
  <c r="O81" i="32" s="1"/>
  <c r="N16" i="32"/>
  <c r="L90" i="32" s="1"/>
  <c r="O16" i="32"/>
  <c r="M90" i="32" s="1"/>
  <c r="N14" i="32"/>
  <c r="L88" i="32" s="1"/>
  <c r="O14" i="32"/>
  <c r="M88" i="32" s="1"/>
  <c r="N6" i="32"/>
  <c r="L81" i="32" s="1"/>
  <c r="O6" i="32"/>
  <c r="M81" i="32" s="1"/>
  <c r="L16" i="32"/>
  <c r="J90" i="32" s="1"/>
  <c r="M16" i="32"/>
  <c r="K90" i="32" s="1"/>
  <c r="L14" i="32"/>
  <c r="J88" i="32" s="1"/>
  <c r="M14" i="32"/>
  <c r="K88" i="32" s="1"/>
  <c r="L6" i="32"/>
  <c r="J81" i="32" s="1"/>
  <c r="M6" i="32"/>
  <c r="K81" i="32" s="1"/>
  <c r="E16" i="32"/>
  <c r="J56" i="32" s="1"/>
  <c r="J16" i="32"/>
  <c r="O56" i="32" s="1"/>
  <c r="E14" i="32"/>
  <c r="J54" i="32" s="1"/>
  <c r="J14" i="32"/>
  <c r="O54" i="32" s="1"/>
  <c r="E6" i="32"/>
  <c r="J46" i="32" s="1"/>
  <c r="J6" i="32"/>
  <c r="O46" i="32" s="1"/>
  <c r="L100" i="32"/>
  <c r="H16" i="32"/>
  <c r="M56" i="32" s="1"/>
  <c r="I16" i="32"/>
  <c r="N56" i="32" s="1"/>
  <c r="H14" i="32"/>
  <c r="M54" i="32" s="1"/>
  <c r="I14" i="32"/>
  <c r="N54" i="32" s="1"/>
  <c r="N100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6" i="31"/>
  <c r="O50" i="31"/>
  <c r="M64" i="32"/>
  <c r="K100" i="32"/>
  <c r="O100" i="32"/>
  <c r="J98" i="28"/>
  <c r="J100" i="32"/>
  <c r="J84" i="28"/>
  <c r="L64" i="32"/>
  <c r="J64" i="32"/>
  <c r="K64" i="32"/>
  <c r="O64" i="32"/>
  <c r="N64" i="32"/>
  <c r="J64" i="28"/>
  <c r="K86" i="31"/>
  <c r="K101" i="31"/>
  <c r="K50" i="31"/>
  <c r="J50" i="28"/>
  <c r="O101" i="31"/>
  <c r="M50" i="31"/>
  <c r="M101" i="31"/>
  <c r="J101" i="31"/>
  <c r="L101" i="31"/>
  <c r="N101" i="31"/>
  <c r="J86" i="31"/>
  <c r="O84" i="28"/>
  <c r="N86" i="31"/>
  <c r="L86" i="31"/>
  <c r="M65" i="31"/>
  <c r="K65" i="31"/>
  <c r="M84" i="28"/>
  <c r="L65" i="31"/>
  <c r="O65" i="31"/>
  <c r="N65" i="31"/>
  <c r="L50" i="28"/>
  <c r="J65" i="31"/>
  <c r="M98" i="28"/>
  <c r="L50" i="31"/>
  <c r="N50" i="31"/>
  <c r="O98" i="28"/>
  <c r="J50" i="31"/>
  <c r="M64" i="28"/>
  <c r="L98" i="28"/>
  <c r="L64" i="28"/>
  <c r="N84" i="28"/>
  <c r="K84" i="28"/>
  <c r="N98" i="28"/>
  <c r="K98" i="28"/>
  <c r="K50" i="28"/>
  <c r="K64" i="28"/>
  <c r="L84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6" i="28"/>
  <c r="N86" i="28"/>
  <c r="L86" i="28"/>
  <c r="O86" i="28"/>
  <c r="K86" i="28"/>
  <c r="J86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About 34% of houses have gas grid connection allow max share to 50%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<sst xmlns="http://schemas.openxmlformats.org/spreadsheetml/2006/main" count="4807" uniqueCount="405">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</sst>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0" fontId="0" fillId="0" borderId="0" xfId="0" applyBorder="1"/>
    <xf numFmtId="0" fontId="66" fillId="0" borderId="0" xfId="0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45" borderId="28" xfId="3468" applyFont="1" applyFill="1" applyBorder="1" applyAlignment="1">
      <alignment vertical="center" wrapText="1"/>
    </xf>
    <xf numFmtId="0" fontId="66" fillId="45" borderId="0" xfId="0" applyFont="1" applyFill="1" applyAlignment="1">
      <alignment vertical="center"/>
    </xf>
    <xf numFmtId="0" fontId="66" fillId="45" borderId="0" xfId="0" applyFont="1" applyFill="1" applyBorder="1" applyAlignment="1">
      <alignment vertical="center"/>
    </xf>
    <xf numFmtId="0" fontId="66" fillId="45" borderId="0" xfId="0" applyFont="1" applyFill="1" applyAlignment="1">
      <alignment horizontal="left" vertical="center"/>
    </xf>
    <xf numFmtId="10" fontId="66" fillId="45" borderId="29" xfId="34379" applyNumberFormat="1" applyFont="1" applyFill="1" applyBorder="1" applyAlignment="1">
      <alignment horizontal="left" vertical="center"/>
    </xf>
    <xf numFmtId="9" fontId="74" fillId="41" borderId="0" xfId="34379" applyNumberFormat="1" applyFont="1" applyFill="1" applyAlignment="1">
      <alignment vertical="center"/>
    </xf>
    <xf numFmtId="10" fontId="74" fillId="41" borderId="0" xfId="34379" applyNumberFormat="1" applyFont="1" applyFill="1" applyAlignment="1">
      <alignment vertical="center"/>
    </xf>
    <xf numFmtId="171" fontId="63" fillId="39" borderId="28" xfId="3468" applyNumberFormat="1" applyFont="1" applyFill="1" applyBorder="1" applyAlignment="1">
      <alignment vertical="center" wrapText="1"/>
    </xf>
    <xf numFmtId="0" fontId="66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10" fontId="66" fillId="48" borderId="29" xfId="34379" applyNumberFormat="1" applyFont="1" applyFill="1" applyBorder="1" applyAlignment="1">
      <alignment horizontal="left" vertical="center"/>
    </xf>
    <xf numFmtId="10" fontId="66" fillId="48" borderId="0" xfId="34379" applyNumberFormat="1" applyFont="1" applyFill="1" applyBorder="1" applyAlignment="1">
      <alignment horizontal="left" vertical="center"/>
    </xf>
    <xf numFmtId="0" fontId="66" fillId="48" borderId="0" xfId="0" applyFont="1" applyFill="1" applyAlignment="1">
      <alignment vertical="center"/>
    </xf>
    <xf numFmtId="10" fontId="66" fillId="48" borderId="0" xfId="34379" applyNumberFormat="1" applyFont="1" applyFill="1" applyAlignment="1">
      <alignment horizontal="left" vertical="center"/>
    </xf>
    <xf numFmtId="9" fontId="77" fillId="41" borderId="0" xfId="34379" applyNumberFormat="1" applyFont="1" applyFill="1" applyAlignment="1">
      <alignment vertical="center"/>
    </xf>
    <xf numFmtId="171" fontId="66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6" fillId="0" borderId="0" xfId="0" applyFont="1" applyFill="1" applyAlignment="1">
      <alignment vertical="center"/>
    </xf>
    <xf numFmtId="0" fontId="66" fillId="0" borderId="0" xfId="0" applyFont="1" applyFill="1" applyAlignment="1">
      <alignment horizontal="left" vertical="center"/>
    </xf>
    <xf numFmtId="171" fontId="66" fillId="49" borderId="31" xfId="34379" applyNumberFormat="1" applyFont="1" applyFill="1" applyBorder="1" applyAlignment="1">
      <alignment horizontal="right" vertical="center"/>
    </xf>
    <xf numFmtId="0" fontId="63" fillId="39" borderId="0" xfId="3468" applyFont="1" applyFill="1" applyBorder="1" applyAlignment="1">
      <alignment vertical="center" wrapText="1"/>
    </xf>
    <xf numFmtId="0" fontId="63" fillId="39" borderId="0" xfId="3468" applyFont="1" applyFill="1" applyBorder="1" applyAlignment="1">
      <alignment horizontal="left" vertical="center" wrapText="1"/>
    </xf>
    <xf numFmtId="0" fontId="78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2" fontId="66" fillId="0" borderId="0" xfId="0" applyNumberFormat="1" applyFont="1" applyAlignment="1">
      <alignment horizontal="left" vertical="center"/>
    </xf>
    <xf numFmtId="0" fontId="63" fillId="39" borderId="0" xfId="3468" applyFont="1" applyFill="1" applyBorder="1" applyAlignment="1">
      <alignment horizontal="center" vertical="center" wrapText="1"/>
    </xf>
    <xf numFmtId="0" fontId="66" fillId="0" borderId="36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63" fillId="46" borderId="0" xfId="3468" applyFont="1" applyFill="1" applyBorder="1" applyAlignment="1">
      <alignment horizontal="center" vertical="center" wrapText="1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3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topLeftCell="A42" workbookViewId="0">
      <selection activeCell="L50" sqref="L50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309</v>
      </c>
      <c r="B2" t="s">
        <v>307</v>
      </c>
      <c r="C2" t="s">
        <v>310</v>
      </c>
      <c r="D2" t="s">
        <v>311</v>
      </c>
      <c r="E2" t="s">
        <v>218</v>
      </c>
      <c r="F2" t="s">
        <v>312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309</v>
      </c>
      <c r="B3" t="s">
        <v>307</v>
      </c>
      <c r="C3" t="s">
        <v>310</v>
      </c>
      <c r="D3" t="s">
        <v>311</v>
      </c>
      <c r="E3" t="s">
        <v>218</v>
      </c>
      <c r="F3" t="s">
        <v>312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309</v>
      </c>
      <c r="B4" t="s">
        <v>307</v>
      </c>
      <c r="C4" t="s">
        <v>310</v>
      </c>
      <c r="D4" t="s">
        <v>311</v>
      </c>
      <c r="E4" t="s">
        <v>218</v>
      </c>
      <c r="F4" t="s">
        <v>312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309</v>
      </c>
      <c r="B5" t="s">
        <v>307</v>
      </c>
      <c r="C5" t="s">
        <v>310</v>
      </c>
      <c r="D5" t="s">
        <v>311</v>
      </c>
      <c r="E5" t="s">
        <v>218</v>
      </c>
      <c r="F5" t="s">
        <v>312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309</v>
      </c>
      <c r="B6" t="s">
        <v>307</v>
      </c>
      <c r="C6" t="s">
        <v>310</v>
      </c>
      <c r="D6" t="s">
        <v>137</v>
      </c>
      <c r="E6" t="s">
        <v>218</v>
      </c>
      <c r="F6" t="s">
        <v>312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309</v>
      </c>
      <c r="B7" t="s">
        <v>307</v>
      </c>
      <c r="C7" t="s">
        <v>310</v>
      </c>
      <c r="D7" t="s">
        <v>137</v>
      </c>
      <c r="E7" t="s">
        <v>218</v>
      </c>
      <c r="F7" t="s">
        <v>312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309</v>
      </c>
      <c r="B8" t="s">
        <v>307</v>
      </c>
      <c r="C8" t="s">
        <v>310</v>
      </c>
      <c r="D8" t="s">
        <v>137</v>
      </c>
      <c r="E8" t="s">
        <v>218</v>
      </c>
      <c r="F8" t="s">
        <v>312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309</v>
      </c>
      <c r="B9" t="s">
        <v>307</v>
      </c>
      <c r="C9" t="s">
        <v>310</v>
      </c>
      <c r="D9" t="s">
        <v>137</v>
      </c>
      <c r="E9" t="s">
        <v>218</v>
      </c>
      <c r="F9" t="s">
        <v>312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309</v>
      </c>
      <c r="B10" t="s">
        <v>307</v>
      </c>
      <c r="C10" t="s">
        <v>313</v>
      </c>
      <c r="D10" t="s">
        <v>311</v>
      </c>
      <c r="E10" t="s">
        <v>218</v>
      </c>
      <c r="F10" t="s">
        <v>312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309</v>
      </c>
      <c r="B11" t="s">
        <v>307</v>
      </c>
      <c r="C11" t="s">
        <v>313</v>
      </c>
      <c r="D11" t="s">
        <v>311</v>
      </c>
      <c r="E11" t="s">
        <v>218</v>
      </c>
      <c r="F11" t="s">
        <v>312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309</v>
      </c>
      <c r="B12" t="s">
        <v>307</v>
      </c>
      <c r="C12" t="s">
        <v>313</v>
      </c>
      <c r="D12" t="s">
        <v>311</v>
      </c>
      <c r="E12" t="s">
        <v>218</v>
      </c>
      <c r="F12" t="s">
        <v>312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309</v>
      </c>
      <c r="B13" t="s">
        <v>307</v>
      </c>
      <c r="C13" t="s">
        <v>313</v>
      </c>
      <c r="D13" t="s">
        <v>311</v>
      </c>
      <c r="E13" t="s">
        <v>218</v>
      </c>
      <c r="F13" t="s">
        <v>312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309</v>
      </c>
      <c r="B14" t="s">
        <v>307</v>
      </c>
      <c r="C14" t="s">
        <v>313</v>
      </c>
      <c r="D14" t="s">
        <v>137</v>
      </c>
      <c r="E14" t="s">
        <v>218</v>
      </c>
      <c r="F14" t="s">
        <v>312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309</v>
      </c>
      <c r="B15" t="s">
        <v>307</v>
      </c>
      <c r="C15" t="s">
        <v>313</v>
      </c>
      <c r="D15" t="s">
        <v>137</v>
      </c>
      <c r="E15" t="s">
        <v>218</v>
      </c>
      <c r="F15" t="s">
        <v>312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309</v>
      </c>
      <c r="B16" t="s">
        <v>307</v>
      </c>
      <c r="C16" t="s">
        <v>313</v>
      </c>
      <c r="D16" t="s">
        <v>137</v>
      </c>
      <c r="E16" t="s">
        <v>218</v>
      </c>
      <c r="F16" t="s">
        <v>312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309</v>
      </c>
      <c r="B17" t="s">
        <v>307</v>
      </c>
      <c r="C17" t="s">
        <v>313</v>
      </c>
      <c r="D17" t="s">
        <v>137</v>
      </c>
      <c r="E17" t="s">
        <v>218</v>
      </c>
      <c r="F17" t="s">
        <v>312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309</v>
      </c>
      <c r="B18" t="s">
        <v>307</v>
      </c>
      <c r="C18" t="s">
        <v>314</v>
      </c>
      <c r="D18" t="s">
        <v>315</v>
      </c>
      <c r="E18" t="s">
        <v>218</v>
      </c>
      <c r="F18" t="s">
        <v>312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309</v>
      </c>
      <c r="B19" t="s">
        <v>307</v>
      </c>
      <c r="C19" t="s">
        <v>314</v>
      </c>
      <c r="D19" t="s">
        <v>315</v>
      </c>
      <c r="E19" t="s">
        <v>218</v>
      </c>
      <c r="F19" t="s">
        <v>312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309</v>
      </c>
      <c r="B20" t="s">
        <v>307</v>
      </c>
      <c r="C20" t="s">
        <v>314</v>
      </c>
      <c r="D20" t="s">
        <v>315</v>
      </c>
      <c r="E20" t="s">
        <v>218</v>
      </c>
      <c r="F20" t="s">
        <v>312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309</v>
      </c>
      <c r="B21" t="s">
        <v>307</v>
      </c>
      <c r="C21" t="s">
        <v>314</v>
      </c>
      <c r="D21" t="s">
        <v>315</v>
      </c>
      <c r="E21" t="s">
        <v>218</v>
      </c>
      <c r="F21" t="s">
        <v>312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309</v>
      </c>
      <c r="B22" t="s">
        <v>307</v>
      </c>
      <c r="C22" t="s">
        <v>314</v>
      </c>
      <c r="D22" t="s">
        <v>223</v>
      </c>
      <c r="E22" t="s">
        <v>218</v>
      </c>
      <c r="F22" t="s">
        <v>312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309</v>
      </c>
      <c r="B23" t="s">
        <v>307</v>
      </c>
      <c r="C23" t="s">
        <v>314</v>
      </c>
      <c r="D23" t="s">
        <v>223</v>
      </c>
      <c r="E23" t="s">
        <v>218</v>
      </c>
      <c r="F23" t="s">
        <v>312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309</v>
      </c>
      <c r="B24" t="s">
        <v>307</v>
      </c>
      <c r="C24" t="s">
        <v>314</v>
      </c>
      <c r="D24" t="s">
        <v>223</v>
      </c>
      <c r="E24" t="s">
        <v>218</v>
      </c>
      <c r="F24" t="s">
        <v>312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309</v>
      </c>
      <c r="B25" t="s">
        <v>307</v>
      </c>
      <c r="C25" t="s">
        <v>314</v>
      </c>
      <c r="D25" t="s">
        <v>223</v>
      </c>
      <c r="E25" t="s">
        <v>218</v>
      </c>
      <c r="F25" t="s">
        <v>312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309</v>
      </c>
      <c r="B26" t="s">
        <v>307</v>
      </c>
      <c r="C26" t="s">
        <v>316</v>
      </c>
      <c r="D26" t="s">
        <v>315</v>
      </c>
      <c r="E26" t="s">
        <v>218</v>
      </c>
      <c r="F26" t="s">
        <v>312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309</v>
      </c>
      <c r="B27" t="s">
        <v>307</v>
      </c>
      <c r="C27" t="s">
        <v>316</v>
      </c>
      <c r="D27" t="s">
        <v>315</v>
      </c>
      <c r="E27" t="s">
        <v>218</v>
      </c>
      <c r="F27" t="s">
        <v>312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309</v>
      </c>
      <c r="B28" t="s">
        <v>307</v>
      </c>
      <c r="C28" t="s">
        <v>316</v>
      </c>
      <c r="D28" t="s">
        <v>315</v>
      </c>
      <c r="E28" t="s">
        <v>218</v>
      </c>
      <c r="F28" t="s">
        <v>312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309</v>
      </c>
      <c r="B29" t="s">
        <v>307</v>
      </c>
      <c r="C29" t="s">
        <v>316</v>
      </c>
      <c r="D29" t="s">
        <v>315</v>
      </c>
      <c r="E29" t="s">
        <v>218</v>
      </c>
      <c r="F29" t="s">
        <v>312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309</v>
      </c>
      <c r="B30" t="s">
        <v>307</v>
      </c>
      <c r="C30" t="s">
        <v>316</v>
      </c>
      <c r="D30" t="s">
        <v>223</v>
      </c>
      <c r="E30" t="s">
        <v>218</v>
      </c>
      <c r="F30" t="s">
        <v>312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309</v>
      </c>
      <c r="B31" t="s">
        <v>307</v>
      </c>
      <c r="C31" t="s">
        <v>316</v>
      </c>
      <c r="D31" t="s">
        <v>223</v>
      </c>
      <c r="E31" t="s">
        <v>218</v>
      </c>
      <c r="F31" t="s">
        <v>312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309</v>
      </c>
      <c r="B32" t="s">
        <v>307</v>
      </c>
      <c r="C32" t="s">
        <v>316</v>
      </c>
      <c r="D32" t="s">
        <v>223</v>
      </c>
      <c r="E32" t="s">
        <v>218</v>
      </c>
      <c r="F32" t="s">
        <v>312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309</v>
      </c>
      <c r="B33" t="s">
        <v>307</v>
      </c>
      <c r="C33" t="s">
        <v>316</v>
      </c>
      <c r="D33" t="s">
        <v>223</v>
      </c>
      <c r="E33" t="s">
        <v>218</v>
      </c>
      <c r="F33" t="s">
        <v>312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309</v>
      </c>
      <c r="B34" t="s">
        <v>307</v>
      </c>
      <c r="C34" t="s">
        <v>317</v>
      </c>
      <c r="D34" t="s">
        <v>318</v>
      </c>
      <c r="E34" t="s">
        <v>218</v>
      </c>
      <c r="F34" t="s">
        <v>312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309</v>
      </c>
      <c r="B35" t="s">
        <v>307</v>
      </c>
      <c r="C35" t="s">
        <v>317</v>
      </c>
      <c r="D35" t="s">
        <v>318</v>
      </c>
      <c r="E35" t="s">
        <v>218</v>
      </c>
      <c r="F35" t="s">
        <v>312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309</v>
      </c>
      <c r="B36" t="s">
        <v>307</v>
      </c>
      <c r="C36" t="s">
        <v>317</v>
      </c>
      <c r="D36" t="s">
        <v>318</v>
      </c>
      <c r="E36" t="s">
        <v>218</v>
      </c>
      <c r="F36" t="s">
        <v>312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309</v>
      </c>
      <c r="B37" t="s">
        <v>307</v>
      </c>
      <c r="C37" t="s">
        <v>317</v>
      </c>
      <c r="D37" t="s">
        <v>318</v>
      </c>
      <c r="E37" t="s">
        <v>218</v>
      </c>
      <c r="F37" t="s">
        <v>312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309</v>
      </c>
      <c r="B38" t="s">
        <v>307</v>
      </c>
      <c r="C38" t="s">
        <v>317</v>
      </c>
      <c r="D38" t="s">
        <v>277</v>
      </c>
      <c r="E38" t="s">
        <v>218</v>
      </c>
      <c r="F38" t="s">
        <v>312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309</v>
      </c>
      <c r="B39" t="s">
        <v>307</v>
      </c>
      <c r="C39" t="s">
        <v>317</v>
      </c>
      <c r="D39" t="s">
        <v>277</v>
      </c>
      <c r="E39" t="s">
        <v>218</v>
      </c>
      <c r="F39" t="s">
        <v>312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309</v>
      </c>
      <c r="B40" t="s">
        <v>307</v>
      </c>
      <c r="C40" t="s">
        <v>317</v>
      </c>
      <c r="D40" t="s">
        <v>277</v>
      </c>
      <c r="E40" t="s">
        <v>218</v>
      </c>
      <c r="F40" t="s">
        <v>312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309</v>
      </c>
      <c r="B41" t="s">
        <v>307</v>
      </c>
      <c r="C41" t="s">
        <v>317</v>
      </c>
      <c r="D41" t="s">
        <v>277</v>
      </c>
      <c r="E41" t="s">
        <v>218</v>
      </c>
      <c r="F41" t="s">
        <v>312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309</v>
      </c>
      <c r="B42" t="s">
        <v>307</v>
      </c>
      <c r="C42" t="s">
        <v>319</v>
      </c>
      <c r="D42" t="s">
        <v>318</v>
      </c>
      <c r="E42" t="s">
        <v>218</v>
      </c>
      <c r="F42" t="s">
        <v>312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309</v>
      </c>
      <c r="B43" t="s">
        <v>307</v>
      </c>
      <c r="C43" t="s">
        <v>319</v>
      </c>
      <c r="D43" t="s">
        <v>318</v>
      </c>
      <c r="E43" t="s">
        <v>218</v>
      </c>
      <c r="F43" t="s">
        <v>312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309</v>
      </c>
      <c r="B44" t="s">
        <v>307</v>
      </c>
      <c r="C44" t="s">
        <v>319</v>
      </c>
      <c r="D44" t="s">
        <v>318</v>
      </c>
      <c r="E44" t="s">
        <v>218</v>
      </c>
      <c r="F44" t="s">
        <v>312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309</v>
      </c>
      <c r="B45" t="s">
        <v>307</v>
      </c>
      <c r="C45" t="s">
        <v>319</v>
      </c>
      <c r="D45" t="s">
        <v>318</v>
      </c>
      <c r="E45" t="s">
        <v>218</v>
      </c>
      <c r="F45" t="s">
        <v>312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309</v>
      </c>
      <c r="B46" t="s">
        <v>307</v>
      </c>
      <c r="C46" t="s">
        <v>319</v>
      </c>
      <c r="D46" t="s">
        <v>277</v>
      </c>
      <c r="E46" t="s">
        <v>218</v>
      </c>
      <c r="F46" t="s">
        <v>312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309</v>
      </c>
      <c r="B47" t="s">
        <v>307</v>
      </c>
      <c r="C47" t="s">
        <v>319</v>
      </c>
      <c r="D47" t="s">
        <v>277</v>
      </c>
      <c r="E47" t="s">
        <v>218</v>
      </c>
      <c r="F47" t="s">
        <v>312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309</v>
      </c>
      <c r="B48" t="s">
        <v>307</v>
      </c>
      <c r="C48" t="s">
        <v>319</v>
      </c>
      <c r="D48" t="s">
        <v>277</v>
      </c>
      <c r="E48" t="s">
        <v>218</v>
      </c>
      <c r="F48" t="s">
        <v>312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309</v>
      </c>
      <c r="B49" t="s">
        <v>307</v>
      </c>
      <c r="C49" t="s">
        <v>319</v>
      </c>
      <c r="D49" t="s">
        <v>277</v>
      </c>
      <c r="E49" t="s">
        <v>218</v>
      </c>
      <c r="F49" t="s">
        <v>312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309</v>
      </c>
      <c r="B50" t="s">
        <v>307</v>
      </c>
      <c r="C50" t="s">
        <v>320</v>
      </c>
      <c r="D50" t="s">
        <v>137</v>
      </c>
      <c r="E50" t="s">
        <v>218</v>
      </c>
      <c r="F50" t="s">
        <v>312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309</v>
      </c>
      <c r="B51" t="s">
        <v>307</v>
      </c>
      <c r="C51" t="s">
        <v>320</v>
      </c>
      <c r="D51" t="s">
        <v>137</v>
      </c>
      <c r="E51" t="s">
        <v>218</v>
      </c>
      <c r="F51" t="s">
        <v>312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309</v>
      </c>
      <c r="B52" t="s">
        <v>307</v>
      </c>
      <c r="C52" t="s">
        <v>320</v>
      </c>
      <c r="D52" t="s">
        <v>137</v>
      </c>
      <c r="E52" t="s">
        <v>218</v>
      </c>
      <c r="F52" t="s">
        <v>312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309</v>
      </c>
      <c r="B53" t="s">
        <v>307</v>
      </c>
      <c r="C53" t="s">
        <v>320</v>
      </c>
      <c r="D53" t="s">
        <v>137</v>
      </c>
      <c r="E53" t="s">
        <v>218</v>
      </c>
      <c r="F53" t="s">
        <v>312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309</v>
      </c>
      <c r="B54" t="s">
        <v>307</v>
      </c>
      <c r="C54" t="s">
        <v>321</v>
      </c>
      <c r="D54" t="s">
        <v>137</v>
      </c>
      <c r="E54" t="s">
        <v>218</v>
      </c>
      <c r="F54" t="s">
        <v>312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309</v>
      </c>
      <c r="B55" t="s">
        <v>307</v>
      </c>
      <c r="C55" t="s">
        <v>321</v>
      </c>
      <c r="D55" t="s">
        <v>137</v>
      </c>
      <c r="E55" t="s">
        <v>218</v>
      </c>
      <c r="F55" t="s">
        <v>312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309</v>
      </c>
      <c r="B56" t="s">
        <v>307</v>
      </c>
      <c r="C56" t="s">
        <v>321</v>
      </c>
      <c r="D56" t="s">
        <v>137</v>
      </c>
      <c r="E56" t="s">
        <v>218</v>
      </c>
      <c r="F56" t="s">
        <v>312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309</v>
      </c>
      <c r="B57" t="s">
        <v>307</v>
      </c>
      <c r="C57" t="s">
        <v>321</v>
      </c>
      <c r="D57" t="s">
        <v>137</v>
      </c>
      <c r="E57" t="s">
        <v>218</v>
      </c>
      <c r="F57" t="s">
        <v>312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309</v>
      </c>
      <c r="B58" t="s">
        <v>307</v>
      </c>
      <c r="C58" t="s">
        <v>322</v>
      </c>
      <c r="D58" t="s">
        <v>137</v>
      </c>
      <c r="E58" t="s">
        <v>218</v>
      </c>
      <c r="F58" t="s">
        <v>312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309</v>
      </c>
      <c r="B59" t="s">
        <v>307</v>
      </c>
      <c r="C59" t="s">
        <v>322</v>
      </c>
      <c r="D59" t="s">
        <v>137</v>
      </c>
      <c r="E59" t="s">
        <v>218</v>
      </c>
      <c r="F59" t="s">
        <v>312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309</v>
      </c>
      <c r="B60" t="s">
        <v>307</v>
      </c>
      <c r="C60" t="s">
        <v>322</v>
      </c>
      <c r="D60" t="s">
        <v>137</v>
      </c>
      <c r="E60" t="s">
        <v>218</v>
      </c>
      <c r="F60" t="s">
        <v>312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309</v>
      </c>
      <c r="B61" t="s">
        <v>307</v>
      </c>
      <c r="C61" t="s">
        <v>322</v>
      </c>
      <c r="D61" t="s">
        <v>137</v>
      </c>
      <c r="E61" t="s">
        <v>218</v>
      </c>
      <c r="F61" t="s">
        <v>312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309</v>
      </c>
      <c r="B62" t="s">
        <v>307</v>
      </c>
      <c r="C62" t="s">
        <v>323</v>
      </c>
      <c r="D62" t="s">
        <v>223</v>
      </c>
      <c r="E62" t="s">
        <v>218</v>
      </c>
      <c r="F62" t="s">
        <v>312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309</v>
      </c>
      <c r="B63" t="s">
        <v>307</v>
      </c>
      <c r="C63" t="s">
        <v>323</v>
      </c>
      <c r="D63" t="s">
        <v>223</v>
      </c>
      <c r="E63" t="s">
        <v>218</v>
      </c>
      <c r="F63" t="s">
        <v>312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309</v>
      </c>
      <c r="B64" t="s">
        <v>307</v>
      </c>
      <c r="C64" t="s">
        <v>323</v>
      </c>
      <c r="D64" t="s">
        <v>223</v>
      </c>
      <c r="E64" t="s">
        <v>218</v>
      </c>
      <c r="F64" t="s">
        <v>312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309</v>
      </c>
      <c r="B65" t="s">
        <v>307</v>
      </c>
      <c r="C65" t="s">
        <v>323</v>
      </c>
      <c r="D65" t="s">
        <v>223</v>
      </c>
      <c r="E65" t="s">
        <v>218</v>
      </c>
      <c r="F65" t="s">
        <v>312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309</v>
      </c>
      <c r="B66" t="s">
        <v>307</v>
      </c>
      <c r="C66" t="s">
        <v>324</v>
      </c>
      <c r="D66" t="s">
        <v>223</v>
      </c>
      <c r="E66" t="s">
        <v>218</v>
      </c>
      <c r="F66" t="s">
        <v>312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309</v>
      </c>
      <c r="B67" t="s">
        <v>307</v>
      </c>
      <c r="C67" t="s">
        <v>324</v>
      </c>
      <c r="D67" t="s">
        <v>223</v>
      </c>
      <c r="E67" t="s">
        <v>218</v>
      </c>
      <c r="F67" t="s">
        <v>312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309</v>
      </c>
      <c r="B68" t="s">
        <v>307</v>
      </c>
      <c r="C68" t="s">
        <v>324</v>
      </c>
      <c r="D68" t="s">
        <v>223</v>
      </c>
      <c r="E68" t="s">
        <v>218</v>
      </c>
      <c r="F68" t="s">
        <v>312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309</v>
      </c>
      <c r="B69" t="s">
        <v>307</v>
      </c>
      <c r="C69" t="s">
        <v>324</v>
      </c>
      <c r="D69" t="s">
        <v>223</v>
      </c>
      <c r="E69" t="s">
        <v>218</v>
      </c>
      <c r="F69" t="s">
        <v>312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309</v>
      </c>
      <c r="B70" t="s">
        <v>307</v>
      </c>
      <c r="C70" t="s">
        <v>325</v>
      </c>
      <c r="D70" t="s">
        <v>223</v>
      </c>
      <c r="E70" t="s">
        <v>218</v>
      </c>
      <c r="F70" t="s">
        <v>312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309</v>
      </c>
      <c r="B71" t="s">
        <v>307</v>
      </c>
      <c r="C71" t="s">
        <v>325</v>
      </c>
      <c r="D71" t="s">
        <v>223</v>
      </c>
      <c r="E71" t="s">
        <v>218</v>
      </c>
      <c r="F71" t="s">
        <v>312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309</v>
      </c>
      <c r="B72" t="s">
        <v>307</v>
      </c>
      <c r="C72" t="s">
        <v>325</v>
      </c>
      <c r="D72" t="s">
        <v>223</v>
      </c>
      <c r="E72" t="s">
        <v>218</v>
      </c>
      <c r="F72" t="s">
        <v>312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309</v>
      </c>
      <c r="B73" t="s">
        <v>307</v>
      </c>
      <c r="C73" t="s">
        <v>325</v>
      </c>
      <c r="D73" t="s">
        <v>223</v>
      </c>
      <c r="E73" t="s">
        <v>218</v>
      </c>
      <c r="F73" t="s">
        <v>312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309</v>
      </c>
      <c r="B74" t="s">
        <v>307</v>
      </c>
      <c r="C74" t="s">
        <v>326</v>
      </c>
      <c r="D74" t="s">
        <v>277</v>
      </c>
      <c r="E74" t="s">
        <v>218</v>
      </c>
      <c r="F74" t="s">
        <v>312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309</v>
      </c>
      <c r="B75" t="s">
        <v>307</v>
      </c>
      <c r="C75" t="s">
        <v>326</v>
      </c>
      <c r="D75" t="s">
        <v>277</v>
      </c>
      <c r="E75" t="s">
        <v>218</v>
      </c>
      <c r="F75" t="s">
        <v>312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309</v>
      </c>
      <c r="B76" t="s">
        <v>307</v>
      </c>
      <c r="C76" t="s">
        <v>326</v>
      </c>
      <c r="D76" t="s">
        <v>277</v>
      </c>
      <c r="E76" t="s">
        <v>218</v>
      </c>
      <c r="F76" t="s">
        <v>312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309</v>
      </c>
      <c r="B77" t="s">
        <v>307</v>
      </c>
      <c r="C77" t="s">
        <v>326</v>
      </c>
      <c r="D77" t="s">
        <v>277</v>
      </c>
      <c r="E77" t="s">
        <v>218</v>
      </c>
      <c r="F77" t="s">
        <v>312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309</v>
      </c>
      <c r="B78" t="s">
        <v>307</v>
      </c>
      <c r="C78" t="s">
        <v>327</v>
      </c>
      <c r="D78" t="s">
        <v>277</v>
      </c>
      <c r="E78" t="s">
        <v>218</v>
      </c>
      <c r="F78" t="s">
        <v>312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309</v>
      </c>
      <c r="B79" t="s">
        <v>307</v>
      </c>
      <c r="C79" t="s">
        <v>327</v>
      </c>
      <c r="D79" t="s">
        <v>277</v>
      </c>
      <c r="E79" t="s">
        <v>218</v>
      </c>
      <c r="F79" t="s">
        <v>312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309</v>
      </c>
      <c r="B80" t="s">
        <v>307</v>
      </c>
      <c r="C80" t="s">
        <v>327</v>
      </c>
      <c r="D80" t="s">
        <v>277</v>
      </c>
      <c r="E80" t="s">
        <v>218</v>
      </c>
      <c r="F80" t="s">
        <v>312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309</v>
      </c>
      <c r="B81" t="s">
        <v>307</v>
      </c>
      <c r="C81" t="s">
        <v>327</v>
      </c>
      <c r="D81" t="s">
        <v>277</v>
      </c>
      <c r="E81" t="s">
        <v>218</v>
      </c>
      <c r="F81" t="s">
        <v>312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309</v>
      </c>
      <c r="B82" t="s">
        <v>307</v>
      </c>
      <c r="C82" t="s">
        <v>328</v>
      </c>
      <c r="D82" t="s">
        <v>277</v>
      </c>
      <c r="E82" t="s">
        <v>218</v>
      </c>
      <c r="F82" t="s">
        <v>312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309</v>
      </c>
      <c r="B83" t="s">
        <v>307</v>
      </c>
      <c r="C83" t="s">
        <v>328</v>
      </c>
      <c r="D83" t="s">
        <v>277</v>
      </c>
      <c r="E83" t="s">
        <v>218</v>
      </c>
      <c r="F83" t="s">
        <v>312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309</v>
      </c>
      <c r="B84" t="s">
        <v>307</v>
      </c>
      <c r="C84" t="s">
        <v>328</v>
      </c>
      <c r="D84" t="s">
        <v>277</v>
      </c>
      <c r="E84" t="s">
        <v>218</v>
      </c>
      <c r="F84" t="s">
        <v>312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309</v>
      </c>
      <c r="B85" t="s">
        <v>307</v>
      </c>
      <c r="C85" t="s">
        <v>328</v>
      </c>
      <c r="D85" t="s">
        <v>277</v>
      </c>
      <c r="E85" t="s">
        <v>218</v>
      </c>
      <c r="F85" t="s">
        <v>312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309</v>
      </c>
      <c r="B86" t="s">
        <v>307</v>
      </c>
      <c r="C86" t="s">
        <v>329</v>
      </c>
      <c r="D86" t="s">
        <v>137</v>
      </c>
      <c r="E86" t="s">
        <v>218</v>
      </c>
      <c r="F86" t="s">
        <v>312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309</v>
      </c>
      <c r="B87" t="s">
        <v>307</v>
      </c>
      <c r="C87" t="s">
        <v>329</v>
      </c>
      <c r="D87" t="s">
        <v>137</v>
      </c>
      <c r="E87" t="s">
        <v>218</v>
      </c>
      <c r="F87" t="s">
        <v>312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309</v>
      </c>
      <c r="B88" t="s">
        <v>307</v>
      </c>
      <c r="C88" t="s">
        <v>329</v>
      </c>
      <c r="D88" t="s">
        <v>137</v>
      </c>
      <c r="E88" t="s">
        <v>218</v>
      </c>
      <c r="F88" t="s">
        <v>312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309</v>
      </c>
      <c r="B89" t="s">
        <v>307</v>
      </c>
      <c r="C89" t="s">
        <v>329</v>
      </c>
      <c r="D89" t="s">
        <v>137</v>
      </c>
      <c r="E89" t="s">
        <v>218</v>
      </c>
      <c r="F89" t="s">
        <v>312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309</v>
      </c>
      <c r="B90" t="s">
        <v>307</v>
      </c>
      <c r="C90" t="s">
        <v>329</v>
      </c>
      <c r="D90" t="s">
        <v>146</v>
      </c>
      <c r="E90" t="s">
        <v>218</v>
      </c>
      <c r="F90" t="s">
        <v>312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309</v>
      </c>
      <c r="B91" t="s">
        <v>307</v>
      </c>
      <c r="C91" t="s">
        <v>329</v>
      </c>
      <c r="D91" t="s">
        <v>146</v>
      </c>
      <c r="E91" t="s">
        <v>218</v>
      </c>
      <c r="F91" t="s">
        <v>312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309</v>
      </c>
      <c r="B92" t="s">
        <v>307</v>
      </c>
      <c r="C92" t="s">
        <v>329</v>
      </c>
      <c r="D92" t="s">
        <v>146</v>
      </c>
      <c r="E92" t="s">
        <v>218</v>
      </c>
      <c r="F92" t="s">
        <v>312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309</v>
      </c>
      <c r="B93" t="s">
        <v>307</v>
      </c>
      <c r="C93" t="s">
        <v>329</v>
      </c>
      <c r="D93" t="s">
        <v>146</v>
      </c>
      <c r="E93" t="s">
        <v>218</v>
      </c>
      <c r="F93" t="s">
        <v>312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309</v>
      </c>
      <c r="B94" t="s">
        <v>307</v>
      </c>
      <c r="C94" t="s">
        <v>330</v>
      </c>
      <c r="D94" t="s">
        <v>137</v>
      </c>
      <c r="E94" t="s">
        <v>218</v>
      </c>
      <c r="F94" t="s">
        <v>312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2.6495790322580643</v>
      </c>
      <c r="M94">
        <v>2.6495790322580643</v>
      </c>
    </row>
    <row r="95" spans="1:13">
      <c r="A95" t="s">
        <v>309</v>
      </c>
      <c r="B95" t="s">
        <v>307</v>
      </c>
      <c r="C95" t="s">
        <v>330</v>
      </c>
      <c r="D95" t="s">
        <v>137</v>
      </c>
      <c r="E95" t="s">
        <v>218</v>
      </c>
      <c r="F95" t="s">
        <v>312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2.9412758064516127</v>
      </c>
      <c r="M95">
        <v>2.9412758064516127</v>
      </c>
    </row>
    <row r="96" spans="1:13">
      <c r="A96" t="s">
        <v>309</v>
      </c>
      <c r="B96" t="s">
        <v>307</v>
      </c>
      <c r="C96" t="s">
        <v>330</v>
      </c>
      <c r="D96" t="s">
        <v>137</v>
      </c>
      <c r="E96" t="s">
        <v>218</v>
      </c>
      <c r="F96" t="s">
        <v>312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3.1600483870967739</v>
      </c>
      <c r="M96">
        <v>3.1600483870967739</v>
      </c>
    </row>
    <row r="97" spans="1:13">
      <c r="A97" t="s">
        <v>309</v>
      </c>
      <c r="B97" t="s">
        <v>307</v>
      </c>
      <c r="C97" t="s">
        <v>330</v>
      </c>
      <c r="D97" t="s">
        <v>137</v>
      </c>
      <c r="E97" t="s">
        <v>218</v>
      </c>
      <c r="F97" t="s">
        <v>312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3.1600483870967739</v>
      </c>
      <c r="M97">
        <v>3.1600483870967739</v>
      </c>
    </row>
    <row r="98" spans="1:13">
      <c r="A98" t="s">
        <v>309</v>
      </c>
      <c r="B98" t="s">
        <v>307</v>
      </c>
      <c r="C98" t="s">
        <v>330</v>
      </c>
      <c r="D98" t="s">
        <v>146</v>
      </c>
      <c r="E98" t="s">
        <v>218</v>
      </c>
      <c r="F98" t="s">
        <v>312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1.8547053225806451</v>
      </c>
      <c r="M98">
        <v>1.8547053225806451</v>
      </c>
    </row>
    <row r="99" spans="1:13">
      <c r="A99" t="s">
        <v>309</v>
      </c>
      <c r="B99" t="s">
        <v>307</v>
      </c>
      <c r="C99" t="s">
        <v>330</v>
      </c>
      <c r="D99" t="s">
        <v>146</v>
      </c>
      <c r="E99" t="s">
        <v>218</v>
      </c>
      <c r="F99" t="s">
        <v>312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2.0588930645161287</v>
      </c>
      <c r="M99">
        <v>2.0588930645161287</v>
      </c>
    </row>
    <row r="100" spans="1:13">
      <c r="A100" t="s">
        <v>309</v>
      </c>
      <c r="B100" t="s">
        <v>307</v>
      </c>
      <c r="C100" t="s">
        <v>330</v>
      </c>
      <c r="D100" t="s">
        <v>146</v>
      </c>
      <c r="E100" t="s">
        <v>218</v>
      </c>
      <c r="F100" t="s">
        <v>312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2.2120338709677418</v>
      </c>
      <c r="M100">
        <v>2.2120338709677418</v>
      </c>
    </row>
    <row r="101" spans="1:13">
      <c r="A101" t="s">
        <v>309</v>
      </c>
      <c r="B101" t="s">
        <v>307</v>
      </c>
      <c r="C101" t="s">
        <v>330</v>
      </c>
      <c r="D101" t="s">
        <v>146</v>
      </c>
      <c r="E101" t="s">
        <v>218</v>
      </c>
      <c r="F101" t="s">
        <v>312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2.2120338709677418</v>
      </c>
      <c r="M101">
        <v>2.2120338709677418</v>
      </c>
    </row>
    <row r="102" spans="1:13">
      <c r="A102" t="s">
        <v>309</v>
      </c>
      <c r="B102" t="s">
        <v>307</v>
      </c>
      <c r="C102" t="s">
        <v>331</v>
      </c>
      <c r="D102" t="s">
        <v>137</v>
      </c>
      <c r="E102" t="s">
        <v>218</v>
      </c>
      <c r="F102" t="s">
        <v>312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1.3504480286738378</v>
      </c>
      <c r="M102">
        <v>1.3504480286738378</v>
      </c>
    </row>
    <row r="103" spans="1:13">
      <c r="A103" t="s">
        <v>309</v>
      </c>
      <c r="B103" t="s">
        <v>307</v>
      </c>
      <c r="C103" t="s">
        <v>331</v>
      </c>
      <c r="D103" t="s">
        <v>137</v>
      </c>
      <c r="E103" t="s">
        <v>218</v>
      </c>
      <c r="F103" t="s">
        <v>312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1.4504812159830052</v>
      </c>
      <c r="M103">
        <v>1.4504812159830052</v>
      </c>
    </row>
    <row r="104" spans="1:13">
      <c r="A104" t="s">
        <v>309</v>
      </c>
      <c r="B104" t="s">
        <v>307</v>
      </c>
      <c r="C104" t="s">
        <v>331</v>
      </c>
      <c r="D104" t="s">
        <v>137</v>
      </c>
      <c r="E104" t="s">
        <v>218</v>
      </c>
      <c r="F104" t="s">
        <v>312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1.700564184255944</v>
      </c>
      <c r="M104">
        <v>1.700564184255944</v>
      </c>
    </row>
    <row r="105" spans="1:13">
      <c r="A105" t="s">
        <v>309</v>
      </c>
      <c r="B105" t="s">
        <v>307</v>
      </c>
      <c r="C105" t="s">
        <v>331</v>
      </c>
      <c r="D105" t="s">
        <v>137</v>
      </c>
      <c r="E105" t="s">
        <v>218</v>
      </c>
      <c r="F105" t="s">
        <v>312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1.700564184255944</v>
      </c>
      <c r="M105">
        <v>1.700564184255944</v>
      </c>
    </row>
    <row r="106" spans="1:13">
      <c r="A106" t="s">
        <v>309</v>
      </c>
      <c r="B106" t="s">
        <v>307</v>
      </c>
      <c r="C106" t="s">
        <v>331</v>
      </c>
      <c r="D106" t="s">
        <v>146</v>
      </c>
      <c r="E106" t="s">
        <v>218</v>
      </c>
      <c r="F106" t="s">
        <v>312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0.94531362007168729</v>
      </c>
      <c r="M106">
        <v>0.94531362007168729</v>
      </c>
    </row>
    <row r="107" spans="1:13">
      <c r="A107" t="s">
        <v>309</v>
      </c>
      <c r="B107" t="s">
        <v>307</v>
      </c>
      <c r="C107" t="s">
        <v>331</v>
      </c>
      <c r="D107" t="s">
        <v>146</v>
      </c>
      <c r="E107" t="s">
        <v>218</v>
      </c>
      <c r="F107" t="s">
        <v>312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1.0153368511881085</v>
      </c>
      <c r="M107">
        <v>1.0153368511881085</v>
      </c>
    </row>
    <row r="108" spans="1:13">
      <c r="A108" t="s">
        <v>309</v>
      </c>
      <c r="B108" t="s">
        <v>307</v>
      </c>
      <c r="C108" t="s">
        <v>331</v>
      </c>
      <c r="D108" t="s">
        <v>146</v>
      </c>
      <c r="E108" t="s">
        <v>218</v>
      </c>
      <c r="F108" t="s">
        <v>312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1.1903949289791618</v>
      </c>
      <c r="M108">
        <v>1.1903949289791618</v>
      </c>
    </row>
    <row r="109" spans="1:13">
      <c r="A109" t="s">
        <v>309</v>
      </c>
      <c r="B109" t="s">
        <v>307</v>
      </c>
      <c r="C109" t="s">
        <v>331</v>
      </c>
      <c r="D109" t="s">
        <v>146</v>
      </c>
      <c r="E109" t="s">
        <v>218</v>
      </c>
      <c r="F109" t="s">
        <v>312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1.1903949289791618</v>
      </c>
      <c r="M109">
        <v>1.1903949289791618</v>
      </c>
    </row>
    <row r="110" spans="1:13">
      <c r="A110" t="s">
        <v>309</v>
      </c>
      <c r="B110" t="s">
        <v>307</v>
      </c>
      <c r="C110" t="s">
        <v>332</v>
      </c>
      <c r="D110" t="s">
        <v>137</v>
      </c>
      <c r="E110" t="s">
        <v>218</v>
      </c>
      <c r="F110" t="s">
        <v>312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1.3504480286738378</v>
      </c>
      <c r="M110">
        <v>1.3504480286738378</v>
      </c>
    </row>
    <row r="111" spans="1:13">
      <c r="A111" t="s">
        <v>309</v>
      </c>
      <c r="B111" t="s">
        <v>307</v>
      </c>
      <c r="C111" t="s">
        <v>332</v>
      </c>
      <c r="D111" t="s">
        <v>137</v>
      </c>
      <c r="E111" t="s">
        <v>218</v>
      </c>
      <c r="F111" t="s">
        <v>312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1.3954629629629611</v>
      </c>
      <c r="M111">
        <v>1.3954629629629611</v>
      </c>
    </row>
    <row r="112" spans="1:13">
      <c r="A112" t="s">
        <v>309</v>
      </c>
      <c r="B112" t="s">
        <v>307</v>
      </c>
      <c r="C112" t="s">
        <v>332</v>
      </c>
      <c r="D112" t="s">
        <v>137</v>
      </c>
      <c r="E112" t="s">
        <v>218</v>
      </c>
      <c r="F112" t="s">
        <v>312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1.3954629629629611</v>
      </c>
      <c r="M112">
        <v>1.3954629629629611</v>
      </c>
    </row>
    <row r="113" spans="1:13">
      <c r="A113" t="s">
        <v>309</v>
      </c>
      <c r="B113" t="s">
        <v>307</v>
      </c>
      <c r="C113" t="s">
        <v>332</v>
      </c>
      <c r="D113" t="s">
        <v>137</v>
      </c>
      <c r="E113" t="s">
        <v>218</v>
      </c>
      <c r="F113" t="s">
        <v>312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1.4404778972520924</v>
      </c>
      <c r="M113">
        <v>1.4404778972520924</v>
      </c>
    </row>
    <row r="114" spans="1:13">
      <c r="A114" t="s">
        <v>309</v>
      </c>
      <c r="B114" t="s">
        <v>307</v>
      </c>
      <c r="C114" t="s">
        <v>332</v>
      </c>
      <c r="D114" t="s">
        <v>146</v>
      </c>
      <c r="E114" t="s">
        <v>218</v>
      </c>
      <c r="F114" t="s">
        <v>312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0.94531362007168729</v>
      </c>
      <c r="M114">
        <v>0.94531362007168729</v>
      </c>
    </row>
    <row r="115" spans="1:13">
      <c r="A115" t="s">
        <v>309</v>
      </c>
      <c r="B115" t="s">
        <v>307</v>
      </c>
      <c r="C115" t="s">
        <v>332</v>
      </c>
      <c r="D115" t="s">
        <v>146</v>
      </c>
      <c r="E115" t="s">
        <v>218</v>
      </c>
      <c r="F115" t="s">
        <v>312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0.97682407407407756</v>
      </c>
      <c r="M115">
        <v>0.97682407407407756</v>
      </c>
    </row>
    <row r="116" spans="1:13">
      <c r="A116" t="s">
        <v>309</v>
      </c>
      <c r="B116" t="s">
        <v>307</v>
      </c>
      <c r="C116" t="s">
        <v>332</v>
      </c>
      <c r="D116" t="s">
        <v>146</v>
      </c>
      <c r="E116" t="s">
        <v>218</v>
      </c>
      <c r="F116" t="s">
        <v>312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0.97682407407407756</v>
      </c>
      <c r="M116">
        <v>0.97682407407407756</v>
      </c>
    </row>
    <row r="117" spans="1:13">
      <c r="A117" t="s">
        <v>309</v>
      </c>
      <c r="B117" t="s">
        <v>307</v>
      </c>
      <c r="C117" t="s">
        <v>332</v>
      </c>
      <c r="D117" t="s">
        <v>146</v>
      </c>
      <c r="E117" t="s">
        <v>218</v>
      </c>
      <c r="F117" t="s">
        <v>312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1.00833452807646</v>
      </c>
      <c r="M117">
        <v>1.00833452807646</v>
      </c>
    </row>
    <row r="118" spans="1:13">
      <c r="A118" t="s">
        <v>309</v>
      </c>
      <c r="B118" t="s">
        <v>307</v>
      </c>
      <c r="C118" t="s">
        <v>333</v>
      </c>
      <c r="D118" t="s">
        <v>223</v>
      </c>
      <c r="E118" t="s">
        <v>218</v>
      </c>
      <c r="F118" t="s">
        <v>312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309</v>
      </c>
      <c r="B119" t="s">
        <v>307</v>
      </c>
      <c r="C119" t="s">
        <v>333</v>
      </c>
      <c r="D119" t="s">
        <v>223</v>
      </c>
      <c r="E119" t="s">
        <v>218</v>
      </c>
      <c r="F119" t="s">
        <v>312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309</v>
      </c>
      <c r="B120" t="s">
        <v>307</v>
      </c>
      <c r="C120" t="s">
        <v>333</v>
      </c>
      <c r="D120" t="s">
        <v>223</v>
      </c>
      <c r="E120" t="s">
        <v>218</v>
      </c>
      <c r="F120" t="s">
        <v>312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309</v>
      </c>
      <c r="B121" t="s">
        <v>307</v>
      </c>
      <c r="C121" t="s">
        <v>333</v>
      </c>
      <c r="D121" t="s">
        <v>223</v>
      </c>
      <c r="E121" t="s">
        <v>218</v>
      </c>
      <c r="F121" t="s">
        <v>312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309</v>
      </c>
      <c r="B122" t="s">
        <v>307</v>
      </c>
      <c r="C122" t="s">
        <v>333</v>
      </c>
      <c r="D122" t="s">
        <v>224</v>
      </c>
      <c r="E122" t="s">
        <v>218</v>
      </c>
      <c r="F122" t="s">
        <v>312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309</v>
      </c>
      <c r="B123" t="s">
        <v>307</v>
      </c>
      <c r="C123" t="s">
        <v>333</v>
      </c>
      <c r="D123" t="s">
        <v>224</v>
      </c>
      <c r="E123" t="s">
        <v>218</v>
      </c>
      <c r="F123" t="s">
        <v>312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309</v>
      </c>
      <c r="B124" t="s">
        <v>307</v>
      </c>
      <c r="C124" t="s">
        <v>333</v>
      </c>
      <c r="D124" t="s">
        <v>224</v>
      </c>
      <c r="E124" t="s">
        <v>218</v>
      </c>
      <c r="F124" t="s">
        <v>312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309</v>
      </c>
      <c r="B125" t="s">
        <v>307</v>
      </c>
      <c r="C125" t="s">
        <v>333</v>
      </c>
      <c r="D125" t="s">
        <v>224</v>
      </c>
      <c r="E125" t="s">
        <v>218</v>
      </c>
      <c r="F125" t="s">
        <v>312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309</v>
      </c>
      <c r="B126" t="s">
        <v>307</v>
      </c>
      <c r="C126" t="s">
        <v>334</v>
      </c>
      <c r="D126" t="s">
        <v>223</v>
      </c>
      <c r="E126" t="s">
        <v>218</v>
      </c>
      <c r="F126" t="s">
        <v>312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309</v>
      </c>
      <c r="B127" t="s">
        <v>307</v>
      </c>
      <c r="C127" t="s">
        <v>334</v>
      </c>
      <c r="D127" t="s">
        <v>223</v>
      </c>
      <c r="E127" t="s">
        <v>218</v>
      </c>
      <c r="F127" t="s">
        <v>312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309</v>
      </c>
      <c r="B128" t="s">
        <v>307</v>
      </c>
      <c r="C128" t="s">
        <v>334</v>
      </c>
      <c r="D128" t="s">
        <v>223</v>
      </c>
      <c r="E128" t="s">
        <v>218</v>
      </c>
      <c r="F128" t="s">
        <v>312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309</v>
      </c>
      <c r="B129" t="s">
        <v>307</v>
      </c>
      <c r="C129" t="s">
        <v>334</v>
      </c>
      <c r="D129" t="s">
        <v>223</v>
      </c>
      <c r="E129" t="s">
        <v>218</v>
      </c>
      <c r="F129" t="s">
        <v>312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309</v>
      </c>
      <c r="B130" t="s">
        <v>307</v>
      </c>
      <c r="C130" t="s">
        <v>334</v>
      </c>
      <c r="D130" t="s">
        <v>224</v>
      </c>
      <c r="E130" t="s">
        <v>218</v>
      </c>
      <c r="F130" t="s">
        <v>312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309</v>
      </c>
      <c r="B131" t="s">
        <v>307</v>
      </c>
      <c r="C131" t="s">
        <v>334</v>
      </c>
      <c r="D131" t="s">
        <v>224</v>
      </c>
      <c r="E131" t="s">
        <v>218</v>
      </c>
      <c r="F131" t="s">
        <v>312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309</v>
      </c>
      <c r="B132" t="s">
        <v>307</v>
      </c>
      <c r="C132" t="s">
        <v>334</v>
      </c>
      <c r="D132" t="s">
        <v>224</v>
      </c>
      <c r="E132" t="s">
        <v>218</v>
      </c>
      <c r="F132" t="s">
        <v>312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309</v>
      </c>
      <c r="B133" t="s">
        <v>307</v>
      </c>
      <c r="C133" t="s">
        <v>334</v>
      </c>
      <c r="D133" t="s">
        <v>224</v>
      </c>
      <c r="E133" t="s">
        <v>218</v>
      </c>
      <c r="F133" t="s">
        <v>312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309</v>
      </c>
      <c r="B134" t="s">
        <v>307</v>
      </c>
      <c r="C134" t="s">
        <v>335</v>
      </c>
      <c r="D134" t="s">
        <v>223</v>
      </c>
      <c r="E134" t="s">
        <v>218</v>
      </c>
      <c r="F134" t="s">
        <v>312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2.672551764705883</v>
      </c>
      <c r="M134">
        <v>2.672551764705883</v>
      </c>
    </row>
    <row r="135" spans="1:13">
      <c r="A135" t="s">
        <v>309</v>
      </c>
      <c r="B135" t="s">
        <v>307</v>
      </c>
      <c r="C135" t="s">
        <v>335</v>
      </c>
      <c r="D135" t="s">
        <v>223</v>
      </c>
      <c r="E135" t="s">
        <v>218</v>
      </c>
      <c r="F135" t="s">
        <v>312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2.9667776470588239</v>
      </c>
      <c r="M135">
        <v>2.9667776470588239</v>
      </c>
    </row>
    <row r="136" spans="1:13">
      <c r="A136" t="s">
        <v>309</v>
      </c>
      <c r="B136" t="s">
        <v>307</v>
      </c>
      <c r="C136" t="s">
        <v>335</v>
      </c>
      <c r="D136" t="s">
        <v>223</v>
      </c>
      <c r="E136" t="s">
        <v>218</v>
      </c>
      <c r="F136" t="s">
        <v>312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3.1874470588235297</v>
      </c>
      <c r="M136">
        <v>3.1874470588235297</v>
      </c>
    </row>
    <row r="137" spans="1:13">
      <c r="A137" t="s">
        <v>309</v>
      </c>
      <c r="B137" t="s">
        <v>307</v>
      </c>
      <c r="C137" t="s">
        <v>335</v>
      </c>
      <c r="D137" t="s">
        <v>223</v>
      </c>
      <c r="E137" t="s">
        <v>218</v>
      </c>
      <c r="F137" t="s">
        <v>312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3.1874470588235297</v>
      </c>
      <c r="M137">
        <v>3.1874470588235297</v>
      </c>
    </row>
    <row r="138" spans="1:13">
      <c r="A138" t="s">
        <v>309</v>
      </c>
      <c r="B138" t="s">
        <v>307</v>
      </c>
      <c r="C138" t="s">
        <v>335</v>
      </c>
      <c r="D138" t="s">
        <v>224</v>
      </c>
      <c r="E138" t="s">
        <v>218</v>
      </c>
      <c r="F138" t="s">
        <v>312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1.870786235294118</v>
      </c>
      <c r="M138">
        <v>1.870786235294118</v>
      </c>
    </row>
    <row r="139" spans="1:13">
      <c r="A139" t="s">
        <v>309</v>
      </c>
      <c r="B139" t="s">
        <v>307</v>
      </c>
      <c r="C139" t="s">
        <v>335</v>
      </c>
      <c r="D139" t="s">
        <v>224</v>
      </c>
      <c r="E139" t="s">
        <v>218</v>
      </c>
      <c r="F139" t="s">
        <v>312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2.0767443529411769</v>
      </c>
      <c r="M139">
        <v>2.0767443529411769</v>
      </c>
    </row>
    <row r="140" spans="1:13">
      <c r="A140" t="s">
        <v>309</v>
      </c>
      <c r="B140" t="s">
        <v>307</v>
      </c>
      <c r="C140" t="s">
        <v>335</v>
      </c>
      <c r="D140" t="s">
        <v>224</v>
      </c>
      <c r="E140" t="s">
        <v>218</v>
      </c>
      <c r="F140" t="s">
        <v>312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2.2312129411764707</v>
      </c>
      <c r="M140">
        <v>2.2312129411764707</v>
      </c>
    </row>
    <row r="141" spans="1:13">
      <c r="A141" t="s">
        <v>309</v>
      </c>
      <c r="B141" t="s">
        <v>307</v>
      </c>
      <c r="C141" t="s">
        <v>335</v>
      </c>
      <c r="D141" t="s">
        <v>224</v>
      </c>
      <c r="E141" t="s">
        <v>218</v>
      </c>
      <c r="F141" t="s">
        <v>312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2.2312129411764707</v>
      </c>
      <c r="M141">
        <v>2.2312129411764707</v>
      </c>
    </row>
    <row r="142" spans="1:13">
      <c r="A142" t="s">
        <v>309</v>
      </c>
      <c r="B142" t="s">
        <v>307</v>
      </c>
      <c r="C142" t="s">
        <v>336</v>
      </c>
      <c r="D142" t="s">
        <v>223</v>
      </c>
      <c r="E142" t="s">
        <v>218</v>
      </c>
      <c r="F142" t="s">
        <v>312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1.3621568627451011</v>
      </c>
      <c r="M142">
        <v>1.3621568627451011</v>
      </c>
    </row>
    <row r="143" spans="1:13">
      <c r="A143" t="s">
        <v>309</v>
      </c>
      <c r="B143" t="s">
        <v>307</v>
      </c>
      <c r="C143" t="s">
        <v>336</v>
      </c>
      <c r="D143" t="s">
        <v>223</v>
      </c>
      <c r="E143" t="s">
        <v>218</v>
      </c>
      <c r="F143" t="s">
        <v>312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1.4630573710965842</v>
      </c>
      <c r="M143">
        <v>1.4630573710965842</v>
      </c>
    </row>
    <row r="144" spans="1:13">
      <c r="A144" t="s">
        <v>309</v>
      </c>
      <c r="B144" t="s">
        <v>307</v>
      </c>
      <c r="C144" t="s">
        <v>336</v>
      </c>
      <c r="D144" t="s">
        <v>223</v>
      </c>
      <c r="E144" t="s">
        <v>218</v>
      </c>
      <c r="F144" t="s">
        <v>312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1.7153086419753125</v>
      </c>
      <c r="M144">
        <v>1.7153086419753125</v>
      </c>
    </row>
    <row r="145" spans="1:13">
      <c r="A145" t="s">
        <v>309</v>
      </c>
      <c r="B145" t="s">
        <v>307</v>
      </c>
      <c r="C145" t="s">
        <v>336</v>
      </c>
      <c r="D145" t="s">
        <v>223</v>
      </c>
      <c r="E145" t="s">
        <v>218</v>
      </c>
      <c r="F145" t="s">
        <v>312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1.7153086419753125</v>
      </c>
      <c r="M145">
        <v>1.7153086419753125</v>
      </c>
    </row>
    <row r="146" spans="1:13">
      <c r="A146" t="s">
        <v>309</v>
      </c>
      <c r="B146" t="s">
        <v>307</v>
      </c>
      <c r="C146" t="s">
        <v>336</v>
      </c>
      <c r="D146" t="s">
        <v>224</v>
      </c>
      <c r="E146" t="s">
        <v>218</v>
      </c>
      <c r="F146" t="s">
        <v>312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0.95350980392157159</v>
      </c>
      <c r="M146">
        <v>0.95350980392157159</v>
      </c>
    </row>
    <row r="147" spans="1:13">
      <c r="A147" t="s">
        <v>309</v>
      </c>
      <c r="B147" t="s">
        <v>307</v>
      </c>
      <c r="C147" t="s">
        <v>336</v>
      </c>
      <c r="D147" t="s">
        <v>224</v>
      </c>
      <c r="E147" t="s">
        <v>218</v>
      </c>
      <c r="F147" t="s">
        <v>312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1.0241401597676139</v>
      </c>
      <c r="M147">
        <v>1.0241401597676139</v>
      </c>
    </row>
    <row r="148" spans="1:13">
      <c r="A148" t="s">
        <v>309</v>
      </c>
      <c r="B148" t="s">
        <v>307</v>
      </c>
      <c r="C148" t="s">
        <v>336</v>
      </c>
      <c r="D148" t="s">
        <v>224</v>
      </c>
      <c r="E148" t="s">
        <v>218</v>
      </c>
      <c r="F148" t="s">
        <v>312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1.2007160493827198</v>
      </c>
      <c r="M148">
        <v>1.2007160493827198</v>
      </c>
    </row>
    <row r="149" spans="1:13">
      <c r="A149" t="s">
        <v>309</v>
      </c>
      <c r="B149" t="s">
        <v>307</v>
      </c>
      <c r="C149" t="s">
        <v>336</v>
      </c>
      <c r="D149" t="s">
        <v>224</v>
      </c>
      <c r="E149" t="s">
        <v>218</v>
      </c>
      <c r="F149" t="s">
        <v>312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1.2007160493827198</v>
      </c>
      <c r="M149">
        <v>1.2007160493827198</v>
      </c>
    </row>
    <row r="150" spans="1:13">
      <c r="A150" t="s">
        <v>309</v>
      </c>
      <c r="B150" t="s">
        <v>307</v>
      </c>
      <c r="C150" t="s">
        <v>337</v>
      </c>
      <c r="D150" t="s">
        <v>223</v>
      </c>
      <c r="E150" t="s">
        <v>218</v>
      </c>
      <c r="F150" t="s">
        <v>312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1.3621568627451011</v>
      </c>
      <c r="M150">
        <v>1.3621568627451011</v>
      </c>
    </row>
    <row r="151" spans="1:13">
      <c r="A151" t="s">
        <v>309</v>
      </c>
      <c r="B151" t="s">
        <v>307</v>
      </c>
      <c r="C151" t="s">
        <v>337</v>
      </c>
      <c r="D151" t="s">
        <v>223</v>
      </c>
      <c r="E151" t="s">
        <v>218</v>
      </c>
      <c r="F151" t="s">
        <v>312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1.4075620915032665</v>
      </c>
      <c r="M151">
        <v>1.4075620915032665</v>
      </c>
    </row>
    <row r="152" spans="1:13">
      <c r="A152" t="s">
        <v>309</v>
      </c>
      <c r="B152" t="s">
        <v>307</v>
      </c>
      <c r="C152" t="s">
        <v>337</v>
      </c>
      <c r="D152" t="s">
        <v>223</v>
      </c>
      <c r="E152" t="s">
        <v>218</v>
      </c>
      <c r="F152" t="s">
        <v>312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1.4075620915032665</v>
      </c>
      <c r="M152">
        <v>1.4075620915032665</v>
      </c>
    </row>
    <row r="153" spans="1:13">
      <c r="A153" t="s">
        <v>309</v>
      </c>
      <c r="B153" t="s">
        <v>307</v>
      </c>
      <c r="C153" t="s">
        <v>337</v>
      </c>
      <c r="D153" t="s">
        <v>223</v>
      </c>
      <c r="E153" t="s">
        <v>218</v>
      </c>
      <c r="F153" t="s">
        <v>312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1.4529673202614399</v>
      </c>
      <c r="M153">
        <v>1.4529673202614399</v>
      </c>
    </row>
    <row r="154" spans="1:13">
      <c r="A154" t="s">
        <v>309</v>
      </c>
      <c r="B154" t="s">
        <v>307</v>
      </c>
      <c r="C154" t="s">
        <v>337</v>
      </c>
      <c r="D154" t="s">
        <v>224</v>
      </c>
      <c r="E154" t="s">
        <v>218</v>
      </c>
      <c r="F154" t="s">
        <v>312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0.95350980392157159</v>
      </c>
      <c r="M154">
        <v>0.95350980392157159</v>
      </c>
    </row>
    <row r="155" spans="1:13">
      <c r="A155" t="s">
        <v>309</v>
      </c>
      <c r="B155" t="s">
        <v>307</v>
      </c>
      <c r="C155" t="s">
        <v>337</v>
      </c>
      <c r="D155" t="s">
        <v>224</v>
      </c>
      <c r="E155" t="s">
        <v>218</v>
      </c>
      <c r="F155" t="s">
        <v>312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0.98529346405229135</v>
      </c>
      <c r="M155">
        <v>0.98529346405229135</v>
      </c>
    </row>
    <row r="156" spans="1:13">
      <c r="A156" t="s">
        <v>309</v>
      </c>
      <c r="B156" t="s">
        <v>307</v>
      </c>
      <c r="C156" t="s">
        <v>337</v>
      </c>
      <c r="D156" t="s">
        <v>224</v>
      </c>
      <c r="E156" t="s">
        <v>218</v>
      </c>
      <c r="F156" t="s">
        <v>312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0.98529346405229135</v>
      </c>
      <c r="M156">
        <v>0.98529346405229135</v>
      </c>
    </row>
    <row r="157" spans="1:13">
      <c r="A157" t="s">
        <v>309</v>
      </c>
      <c r="B157" t="s">
        <v>307</v>
      </c>
      <c r="C157" t="s">
        <v>337</v>
      </c>
      <c r="D157" t="s">
        <v>224</v>
      </c>
      <c r="E157" t="s">
        <v>218</v>
      </c>
      <c r="F157" t="s">
        <v>312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1.017077124183003</v>
      </c>
      <c r="M157">
        <v>1.017077124183003</v>
      </c>
    </row>
    <row r="158" spans="1:13">
      <c r="A158" t="s">
        <v>309</v>
      </c>
      <c r="B158" t="s">
        <v>307</v>
      </c>
      <c r="C158" t="s">
        <v>338</v>
      </c>
      <c r="D158" t="s">
        <v>277</v>
      </c>
      <c r="E158" t="s">
        <v>218</v>
      </c>
      <c r="F158" t="s">
        <v>312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309</v>
      </c>
      <c r="B159" t="s">
        <v>307</v>
      </c>
      <c r="C159" t="s">
        <v>338</v>
      </c>
      <c r="D159" t="s">
        <v>277</v>
      </c>
      <c r="E159" t="s">
        <v>218</v>
      </c>
      <c r="F159" t="s">
        <v>312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309</v>
      </c>
      <c r="B160" t="s">
        <v>307</v>
      </c>
      <c r="C160" t="s">
        <v>338</v>
      </c>
      <c r="D160" t="s">
        <v>277</v>
      </c>
      <c r="E160" t="s">
        <v>218</v>
      </c>
      <c r="F160" t="s">
        <v>312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309</v>
      </c>
      <c r="B161" t="s">
        <v>307</v>
      </c>
      <c r="C161" t="s">
        <v>338</v>
      </c>
      <c r="D161" t="s">
        <v>277</v>
      </c>
      <c r="E161" t="s">
        <v>218</v>
      </c>
      <c r="F161" t="s">
        <v>312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309</v>
      </c>
      <c r="B162" t="s">
        <v>307</v>
      </c>
      <c r="C162" t="s">
        <v>338</v>
      </c>
      <c r="D162" t="s">
        <v>278</v>
      </c>
      <c r="E162" t="s">
        <v>218</v>
      </c>
      <c r="F162" t="s">
        <v>312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309</v>
      </c>
      <c r="B163" t="s">
        <v>307</v>
      </c>
      <c r="C163" t="s">
        <v>338</v>
      </c>
      <c r="D163" t="s">
        <v>278</v>
      </c>
      <c r="E163" t="s">
        <v>218</v>
      </c>
      <c r="F163" t="s">
        <v>312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309</v>
      </c>
      <c r="B164" t="s">
        <v>307</v>
      </c>
      <c r="C164" t="s">
        <v>338</v>
      </c>
      <c r="D164" t="s">
        <v>278</v>
      </c>
      <c r="E164" t="s">
        <v>218</v>
      </c>
      <c r="F164" t="s">
        <v>312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309</v>
      </c>
      <c r="B165" t="s">
        <v>307</v>
      </c>
      <c r="C165" t="s">
        <v>338</v>
      </c>
      <c r="D165" t="s">
        <v>278</v>
      </c>
      <c r="E165" t="s">
        <v>218</v>
      </c>
      <c r="F165" t="s">
        <v>312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309</v>
      </c>
      <c r="B166" t="s">
        <v>307</v>
      </c>
      <c r="C166" t="s">
        <v>339</v>
      </c>
      <c r="D166" t="s">
        <v>277</v>
      </c>
      <c r="E166" t="s">
        <v>218</v>
      </c>
      <c r="F166" t="s">
        <v>312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309</v>
      </c>
      <c r="B167" t="s">
        <v>307</v>
      </c>
      <c r="C167" t="s">
        <v>339</v>
      </c>
      <c r="D167" t="s">
        <v>277</v>
      </c>
      <c r="E167" t="s">
        <v>218</v>
      </c>
      <c r="F167" t="s">
        <v>312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309</v>
      </c>
      <c r="B168" t="s">
        <v>307</v>
      </c>
      <c r="C168" t="s">
        <v>339</v>
      </c>
      <c r="D168" t="s">
        <v>277</v>
      </c>
      <c r="E168" t="s">
        <v>218</v>
      </c>
      <c r="F168" t="s">
        <v>312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309</v>
      </c>
      <c r="B169" t="s">
        <v>307</v>
      </c>
      <c r="C169" t="s">
        <v>339</v>
      </c>
      <c r="D169" t="s">
        <v>277</v>
      </c>
      <c r="E169" t="s">
        <v>218</v>
      </c>
      <c r="F169" t="s">
        <v>312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309</v>
      </c>
      <c r="B170" t="s">
        <v>307</v>
      </c>
      <c r="C170" t="s">
        <v>339</v>
      </c>
      <c r="D170" t="s">
        <v>278</v>
      </c>
      <c r="E170" t="s">
        <v>218</v>
      </c>
      <c r="F170" t="s">
        <v>312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309</v>
      </c>
      <c r="B171" t="s">
        <v>307</v>
      </c>
      <c r="C171" t="s">
        <v>339</v>
      </c>
      <c r="D171" t="s">
        <v>278</v>
      </c>
      <c r="E171" t="s">
        <v>218</v>
      </c>
      <c r="F171" t="s">
        <v>312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309</v>
      </c>
      <c r="B172" t="s">
        <v>307</v>
      </c>
      <c r="C172" t="s">
        <v>339</v>
      </c>
      <c r="D172" t="s">
        <v>278</v>
      </c>
      <c r="E172" t="s">
        <v>218</v>
      </c>
      <c r="F172" t="s">
        <v>312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309</v>
      </c>
      <c r="B173" t="s">
        <v>307</v>
      </c>
      <c r="C173" t="s">
        <v>339</v>
      </c>
      <c r="D173" t="s">
        <v>278</v>
      </c>
      <c r="E173" t="s">
        <v>218</v>
      </c>
      <c r="F173" t="s">
        <v>312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309</v>
      </c>
      <c r="B174" t="s">
        <v>307</v>
      </c>
      <c r="C174" t="s">
        <v>340</v>
      </c>
      <c r="D174" t="s">
        <v>277</v>
      </c>
      <c r="E174" t="s">
        <v>218</v>
      </c>
      <c r="F174" t="s">
        <v>312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2.7052303921568615</v>
      </c>
      <c r="M174">
        <v>2.7052303921568615</v>
      </c>
    </row>
    <row r="175" spans="1:13">
      <c r="A175" t="s">
        <v>309</v>
      </c>
      <c r="B175" t="s">
        <v>307</v>
      </c>
      <c r="C175" t="s">
        <v>340</v>
      </c>
      <c r="D175" t="s">
        <v>277</v>
      </c>
      <c r="E175" t="s">
        <v>218</v>
      </c>
      <c r="F175" t="s">
        <v>312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3.0030539215686258</v>
      </c>
      <c r="M175">
        <v>3.0030539215686258</v>
      </c>
    </row>
    <row r="176" spans="1:13">
      <c r="A176" t="s">
        <v>309</v>
      </c>
      <c r="B176" t="s">
        <v>307</v>
      </c>
      <c r="C176" t="s">
        <v>340</v>
      </c>
      <c r="D176" t="s">
        <v>277</v>
      </c>
      <c r="E176" t="s">
        <v>218</v>
      </c>
      <c r="F176" t="s">
        <v>312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3.2264215686274493</v>
      </c>
      <c r="M176">
        <v>3.2264215686274493</v>
      </c>
    </row>
    <row r="177" spans="1:13">
      <c r="A177" t="s">
        <v>309</v>
      </c>
      <c r="B177" t="s">
        <v>307</v>
      </c>
      <c r="C177" t="s">
        <v>340</v>
      </c>
      <c r="D177" t="s">
        <v>277</v>
      </c>
      <c r="E177" t="s">
        <v>218</v>
      </c>
      <c r="F177" t="s">
        <v>312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3.2264215686274493</v>
      </c>
      <c r="M177">
        <v>3.2264215686274493</v>
      </c>
    </row>
    <row r="178" spans="1:13">
      <c r="A178" t="s">
        <v>309</v>
      </c>
      <c r="B178" t="s">
        <v>307</v>
      </c>
      <c r="C178" t="s">
        <v>340</v>
      </c>
      <c r="D178" t="s">
        <v>278</v>
      </c>
      <c r="E178" t="s">
        <v>218</v>
      </c>
      <c r="F178" t="s">
        <v>312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1.8936612745098031</v>
      </c>
      <c r="M178">
        <v>1.8936612745098031</v>
      </c>
    </row>
    <row r="179" spans="1:13">
      <c r="A179" t="s">
        <v>309</v>
      </c>
      <c r="B179" t="s">
        <v>307</v>
      </c>
      <c r="C179" t="s">
        <v>340</v>
      </c>
      <c r="D179" t="s">
        <v>278</v>
      </c>
      <c r="E179" t="s">
        <v>218</v>
      </c>
      <c r="F179" t="s">
        <v>312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2.1021377450980383</v>
      </c>
      <c r="M179">
        <v>2.1021377450980383</v>
      </c>
    </row>
    <row r="180" spans="1:13">
      <c r="A180" t="s">
        <v>309</v>
      </c>
      <c r="B180" t="s">
        <v>307</v>
      </c>
      <c r="C180" t="s">
        <v>340</v>
      </c>
      <c r="D180" t="s">
        <v>278</v>
      </c>
      <c r="E180" t="s">
        <v>218</v>
      </c>
      <c r="F180" t="s">
        <v>312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2.2584950980392144</v>
      </c>
      <c r="M180">
        <v>2.2584950980392144</v>
      </c>
    </row>
    <row r="181" spans="1:13">
      <c r="A181" t="s">
        <v>309</v>
      </c>
      <c r="B181" t="s">
        <v>307</v>
      </c>
      <c r="C181" t="s">
        <v>340</v>
      </c>
      <c r="D181" t="s">
        <v>278</v>
      </c>
      <c r="E181" t="s">
        <v>218</v>
      </c>
      <c r="F181" t="s">
        <v>312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2.2584950980392144</v>
      </c>
      <c r="M181">
        <v>2.2584950980392144</v>
      </c>
    </row>
    <row r="182" spans="1:13">
      <c r="A182" t="s">
        <v>309</v>
      </c>
      <c r="B182" t="s">
        <v>307</v>
      </c>
      <c r="C182" t="s">
        <v>341</v>
      </c>
      <c r="D182" t="s">
        <v>277</v>
      </c>
      <c r="E182" t="s">
        <v>218</v>
      </c>
      <c r="F182" t="s">
        <v>312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1.3788126361655795</v>
      </c>
      <c r="M182">
        <v>1.3788126361655795</v>
      </c>
    </row>
    <row r="183" spans="1:13">
      <c r="A183" t="s">
        <v>309</v>
      </c>
      <c r="B183" t="s">
        <v>307</v>
      </c>
      <c r="C183" t="s">
        <v>341</v>
      </c>
      <c r="D183" t="s">
        <v>277</v>
      </c>
      <c r="E183" t="s">
        <v>218</v>
      </c>
      <c r="F183" t="s">
        <v>312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1.4809469055111721</v>
      </c>
      <c r="M183">
        <v>1.4809469055111721</v>
      </c>
    </row>
    <row r="184" spans="1:13">
      <c r="A184" t="s">
        <v>309</v>
      </c>
      <c r="B184" t="s">
        <v>307</v>
      </c>
      <c r="C184" t="s">
        <v>341</v>
      </c>
      <c r="D184" t="s">
        <v>277</v>
      </c>
      <c r="E184" t="s">
        <v>218</v>
      </c>
      <c r="F184" t="s">
        <v>312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1.7362825788751743</v>
      </c>
      <c r="M184">
        <v>1.7362825788751743</v>
      </c>
    </row>
    <row r="185" spans="1:13">
      <c r="A185" t="s">
        <v>309</v>
      </c>
      <c r="B185" t="s">
        <v>307</v>
      </c>
      <c r="C185" t="s">
        <v>341</v>
      </c>
      <c r="D185" t="s">
        <v>277</v>
      </c>
      <c r="E185" t="s">
        <v>218</v>
      </c>
      <c r="F185" t="s">
        <v>312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1.7362825788751743</v>
      </c>
      <c r="M185">
        <v>1.7362825788751743</v>
      </c>
    </row>
    <row r="186" spans="1:13">
      <c r="A186" t="s">
        <v>309</v>
      </c>
      <c r="B186" t="s">
        <v>307</v>
      </c>
      <c r="C186" t="s">
        <v>341</v>
      </c>
      <c r="D186" t="s">
        <v>278</v>
      </c>
      <c r="E186" t="s">
        <v>218</v>
      </c>
      <c r="F186" t="s">
        <v>312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0.96516884531590652</v>
      </c>
      <c r="M186">
        <v>0.96516884531590652</v>
      </c>
    </row>
    <row r="187" spans="1:13">
      <c r="A187" t="s">
        <v>309</v>
      </c>
      <c r="B187" t="s">
        <v>307</v>
      </c>
      <c r="C187" t="s">
        <v>341</v>
      </c>
      <c r="D187" t="s">
        <v>278</v>
      </c>
      <c r="E187" t="s">
        <v>218</v>
      </c>
      <c r="F187" t="s">
        <v>312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1.0366628338578254</v>
      </c>
      <c r="M187">
        <v>1.0366628338578254</v>
      </c>
    </row>
    <row r="188" spans="1:13">
      <c r="A188" t="s">
        <v>309</v>
      </c>
      <c r="B188" t="s">
        <v>307</v>
      </c>
      <c r="C188" t="s">
        <v>341</v>
      </c>
      <c r="D188" t="s">
        <v>278</v>
      </c>
      <c r="E188" t="s">
        <v>218</v>
      </c>
      <c r="F188" t="s">
        <v>312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1.2153978052126231</v>
      </c>
      <c r="M188">
        <v>1.2153978052126231</v>
      </c>
    </row>
    <row r="189" spans="1:13">
      <c r="A189" t="s">
        <v>309</v>
      </c>
      <c r="B189" t="s">
        <v>307</v>
      </c>
      <c r="C189" t="s">
        <v>341</v>
      </c>
      <c r="D189" t="s">
        <v>278</v>
      </c>
      <c r="E189" t="s">
        <v>218</v>
      </c>
      <c r="F189" t="s">
        <v>312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1.2153978052126231</v>
      </c>
      <c r="M189">
        <v>1.2153978052126231</v>
      </c>
    </row>
    <row r="190" spans="1:13">
      <c r="A190" t="s">
        <v>309</v>
      </c>
      <c r="B190" t="s">
        <v>307</v>
      </c>
      <c r="C190" t="s">
        <v>342</v>
      </c>
      <c r="D190" t="s">
        <v>277</v>
      </c>
      <c r="E190" t="s">
        <v>218</v>
      </c>
      <c r="F190" t="s">
        <v>312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1.3788126361655795</v>
      </c>
      <c r="M190">
        <v>1.3788126361655795</v>
      </c>
    </row>
    <row r="191" spans="1:13">
      <c r="A191" t="s">
        <v>309</v>
      </c>
      <c r="B191" t="s">
        <v>307</v>
      </c>
      <c r="C191" t="s">
        <v>342</v>
      </c>
      <c r="D191" t="s">
        <v>277</v>
      </c>
      <c r="E191" t="s">
        <v>218</v>
      </c>
      <c r="F191" t="s">
        <v>312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1.4247730573710942</v>
      </c>
      <c r="M191">
        <v>1.4247730573710942</v>
      </c>
    </row>
    <row r="192" spans="1:13">
      <c r="A192" t="s">
        <v>309</v>
      </c>
      <c r="B192" t="s">
        <v>307</v>
      </c>
      <c r="C192" t="s">
        <v>342</v>
      </c>
      <c r="D192" t="s">
        <v>277</v>
      </c>
      <c r="E192" t="s">
        <v>218</v>
      </c>
      <c r="F192" t="s">
        <v>312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1.4247730573710942</v>
      </c>
      <c r="M192">
        <v>1.4247730573710942</v>
      </c>
    </row>
    <row r="193" spans="1:13">
      <c r="A193" t="s">
        <v>309</v>
      </c>
      <c r="B193" t="s">
        <v>307</v>
      </c>
      <c r="C193" t="s">
        <v>342</v>
      </c>
      <c r="D193" t="s">
        <v>277</v>
      </c>
      <c r="E193" t="s">
        <v>218</v>
      </c>
      <c r="F193" t="s">
        <v>312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1.4707334785766168</v>
      </c>
      <c r="M193">
        <v>1.4707334785766168</v>
      </c>
    </row>
    <row r="194" spans="1:13">
      <c r="A194" t="s">
        <v>309</v>
      </c>
      <c r="B194" t="s">
        <v>307</v>
      </c>
      <c r="C194" t="s">
        <v>342</v>
      </c>
      <c r="D194" t="s">
        <v>278</v>
      </c>
      <c r="E194" t="s">
        <v>218</v>
      </c>
      <c r="F194" t="s">
        <v>312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0.96516884531590652</v>
      </c>
      <c r="M194">
        <v>0.96516884531590652</v>
      </c>
    </row>
    <row r="195" spans="1:13">
      <c r="A195" t="s">
        <v>309</v>
      </c>
      <c r="B195" t="s">
        <v>307</v>
      </c>
      <c r="C195" t="s">
        <v>342</v>
      </c>
      <c r="D195" t="s">
        <v>278</v>
      </c>
      <c r="E195" t="s">
        <v>218</v>
      </c>
      <c r="F195" t="s">
        <v>312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0.99734114015977071</v>
      </c>
      <c r="M195">
        <v>0.99734114015977071</v>
      </c>
    </row>
    <row r="196" spans="1:13">
      <c r="A196" t="s">
        <v>309</v>
      </c>
      <c r="B196" t="s">
        <v>307</v>
      </c>
      <c r="C196" t="s">
        <v>342</v>
      </c>
      <c r="D196" t="s">
        <v>278</v>
      </c>
      <c r="E196" t="s">
        <v>218</v>
      </c>
      <c r="F196" t="s">
        <v>312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0.99734114015977071</v>
      </c>
      <c r="M196">
        <v>0.99734114015977071</v>
      </c>
    </row>
    <row r="197" spans="1:13">
      <c r="A197" t="s">
        <v>309</v>
      </c>
      <c r="B197" t="s">
        <v>307</v>
      </c>
      <c r="C197" t="s">
        <v>342</v>
      </c>
      <c r="D197" t="s">
        <v>278</v>
      </c>
      <c r="E197" t="s">
        <v>218</v>
      </c>
      <c r="F197" t="s">
        <v>312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1.029513435003627</v>
      </c>
      <c r="M197">
        <v>1.029513435003627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5" workbookViewId="0">
      <selection activeCell="C67" sqref="C67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4.4922392429790945E-6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1.9297900316268341E-2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0.122874952366271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0.56114490385012317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3.2225532589519963E-9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0.2179862716840259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3.2606082357513381E-3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4.9058025218291529E-2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1.4723773725340058E-2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3.5086515372817506E-4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1.0193561698994531E-2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1.1046422894098692E-3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1.265077770769377E-6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0.11209124455601206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4.349357978817471E-2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7.0628359861916234E-2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0.40506222603498404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1.1933973384087486E-3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0.28686482794245899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1.1658565586928049E-2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2.2513364995792231E-3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6.3806013612805759E-2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2.9491837009613603E-3</v>
      </c>
      <c r="D27" s="67">
        <f>SUM(C15:C27)</f>
        <v>0.99999999999999989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5.1820916962533332E-2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3.9279505077462092E-2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1.6929501665023491E-2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0.11206176956824203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2.6221232513702194E-3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0.62502650889195266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2.8513318686626193E-2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5.3205561616649286E-3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0.10970584232446616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8.7199574106590107E-3</v>
      </c>
      <c r="D40" s="67">
        <f>SUM(C28:C40)</f>
        <v>1.0000000000000002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8.2076130974137675E-6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5.8580510289634228E-4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7.6685528779760176E-2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0.78642094735045764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7.4164388939783682E-6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0.1114248764060735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7.5898898257208873E-4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1.1084211430358589E-2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6.2799640911754802E-3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3.2210699263630728E-5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9.617266564805213E-4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5.2509010869269679E-3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4.9921536204362762E-4</v>
      </c>
      <c r="D53" s="67">
        <f>SUM(C41:C53)</f>
        <v>0.99999999999999989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7.9121601939720552E-6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1.7881211496305404E-2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4.2929385636861855E-2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0.22723980033735314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1.9935474490786018E-6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0.38787256667500369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1.4718725600141786E-4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0.2542738669245998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1.2232110835330604E-2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1.3087479986580539E-3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2.8177715394524482E-2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2.6938106542652739E-2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9.8939519506567293E-4</v>
      </c>
      <c r="D66" s="67">
        <f>SUM(C54:C66)</f>
        <v>1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5.2957423746862658E-6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5.0968440312318076E-3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3.5211377259603154E-2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0.14301220858172525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5.9986814793359139E-6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0.12098901780717917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6.0654109034716144E-5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0.61353048045976422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2.3492415291843399E-2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1.1707904079726029E-3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2.8879817851354548E-2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2.3935206890802765E-2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4.6098928856342933E-3</v>
      </c>
      <c r="D79" s="67">
        <f>SUM(C67:C79)</f>
        <v>1</v>
      </c>
    </row>
    <row r="80" spans="1:4">
      <c r="A80" s="24" t="s">
        <v>298</v>
      </c>
      <c r="B80" s="23" t="s">
        <v>297</v>
      </c>
      <c r="C80" s="91">
        <f>'Stock-AF-Cap2Act'!C77/SUM('Stock-AF-Cap2Act'!$C$77:$C$79)</f>
        <v>0.78595261099109504</v>
      </c>
    </row>
    <row r="81" spans="1:4">
      <c r="A81" s="24" t="s">
        <v>299</v>
      </c>
      <c r="B81" s="23" t="s">
        <v>297</v>
      </c>
      <c r="C81" s="91">
        <f>'Stock-AF-Cap2Act'!C78/SUM('Stock-AF-Cap2Act'!$C$77:$C$79)</f>
        <v>0.20213169663402655</v>
      </c>
    </row>
    <row r="82" spans="1:4">
      <c r="A82" s="24" t="s">
        <v>300</v>
      </c>
      <c r="B82" s="23" t="s">
        <v>297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>
      <selection activeCell="A24" sqref="A24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304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304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306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307</v>
      </c>
      <c r="D17" s="31"/>
      <c r="E17" s="31">
        <v>1</v>
      </c>
      <c r="F17" s="31" t="s">
        <v>308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>
      <selection activeCell="J12" sqref="J12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4.352605363559527E-5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0.18698056777208374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1.1905558626523076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5.4370263606272218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3.1223854831847316E-8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2.1121052642000859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3.1592575835266319E-2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0.47533137070671361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0.14266109399429913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3.3995908663818682E-3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9.8767115741135156E-2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1.0703062979592174E-2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4.5540872828264831E-5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4.0351140707995796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1.5657026245703762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2.5425133765367645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14.581623161534415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4.2960486444252155E-2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10.326696864086447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0.41969060323570045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8.1044684832786512E-2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2.2969193031129818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0.10616612114762791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2.057743763701319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1.5597399921128405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0.67224932547913274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4.4498326350555448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0.10412123297749383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24.819020507690137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1.1322282033769133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0.21127262701669894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4.3562817124209863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0.34625859659136937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4.6275405433574815E-4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3.3028321778626656E-2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4.3236125936414558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44.339258866339094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4.1814680177885662E-4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6.2822543775872592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4.2792615186998791E-2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0.62493976234446524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0.35407113003292956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1.816073869506764E-3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5.422318330153237E-2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0.29605145101894476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2.8146299055589005E-2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4.9564423036719727E-4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1.1201390129678501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2.6892405844271958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14.235062635967752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1.2488249313402901E-4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24.297637443772487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9.2203029807538354E-3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15.928567165557508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0.76626041588018745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8.1984360609088522E-2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1.7651465235581576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1.6874932708079891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6.1979030753312431E-2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2.3335210924815876E-4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0.22458783321522349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1.5515575667609445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6.3017039273479165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2.6432648661347109E-4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5.3312718979916207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2.6726685847623627E-3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27.034667016218652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1.0351720819897561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5.1589822891281549E-2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1.2725631145747454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1.0546832942549966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0.20313077037373303</v>
      </c>
    </row>
    <row r="77" spans="1:3">
      <c r="A77" s="24" t="s">
        <v>292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293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294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topLeftCell="A46" workbookViewId="0">
      <selection activeCell="L77" sqref="L77"/>
    </sheetView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292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293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294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9.4570753703752605E-3</v>
      </c>
      <c r="M5">
        <v>9.4570753703752605E-3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0.41882471081785599</v>
      </c>
      <c r="M6">
        <v>0.41882471081785599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1.7227618659613701E-2</v>
      </c>
      <c r="M7">
        <v>1.7227618659613701E-2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0.183575067201909</v>
      </c>
      <c r="M8">
        <v>0.183575067201909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2.0352386019458902E-5</v>
      </c>
      <c r="M9">
        <v>2.0352386019458902E-5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2.5069945114006401E-2</v>
      </c>
      <c r="M10">
        <v>2.5069945114006401E-2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2.3488908827814098E-3</v>
      </c>
      <c r="M11">
        <v>2.3488908827814098E-3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7.8978154557043795E-2</v>
      </c>
      <c r="M12">
        <v>7.8978154557043795E-2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4.8787825956958103E-2</v>
      </c>
      <c r="M13">
        <v>4.8787825956958103E-2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0.15828050607333199</v>
      </c>
      <c r="M14">
        <v>0.15828050607333199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0.14698298838932999</v>
      </c>
      <c r="M15">
        <v>0.14698298838932999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3.7307426022765301E-2</v>
      </c>
      <c r="M16">
        <v>3.7307426022765301E-2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2.4658929270483999E-2</v>
      </c>
      <c r="M17">
        <v>2.4658929270483999E-2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0.31784775894057798</v>
      </c>
      <c r="M18">
        <v>0.31784775894057798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3.7537381358533697E-2</v>
      </c>
      <c r="M19">
        <v>3.7537381358533697E-2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0.113204385544111</v>
      </c>
      <c r="M20">
        <v>0.113204385544111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3.5032805879028399E-2</v>
      </c>
      <c r="M22">
        <v>3.5032805879028399E-2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2.2872893208017001E-2</v>
      </c>
      <c r="M23">
        <v>2.2872893208017001E-2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4.4978376179101401E-2</v>
      </c>
      <c r="M24">
        <v>4.4978376179101401E-2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4.9050090196469498E-2</v>
      </c>
      <c r="M25">
        <v>4.9050090196469498E-2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7.0893554801410602E-2</v>
      </c>
      <c r="M26">
        <v>7.0893554801410602E-2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7.3631430941555998E-2</v>
      </c>
      <c r="M27">
        <v>7.3631430941555998E-2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0.119017735973187</v>
      </c>
      <c r="M28">
        <v>0.119017735973187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0.47278411842156098</v>
      </c>
      <c r="M30">
        <v>0.47278411842156098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4.5630448521753401E-2</v>
      </c>
      <c r="M31">
        <v>4.5630448521753401E-2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4.5889115871067698E-2</v>
      </c>
      <c r="M32">
        <v>4.5889115871067698E-2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3.9151690301129402E-2</v>
      </c>
      <c r="M34">
        <v>3.9151690301129402E-2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0.200825091733705</v>
      </c>
      <c r="M35">
        <v>0.200825091733705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4.92788432018662E-2</v>
      </c>
      <c r="M36">
        <v>4.92788432018662E-2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7.0854130591549894E-2</v>
      </c>
      <c r="M37">
        <v>7.0854130591549894E-2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0.100420210433235</v>
      </c>
      <c r="M38">
        <v>0.100420210433235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0.13720876081054401</v>
      </c>
      <c r="M39">
        <v>0.13720876081054401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9.6348966878171502E-2</v>
      </c>
      <c r="M40">
        <v>9.6348966878171502E-2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7.5051369863013695E-2</v>
      </c>
      <c r="M41">
        <v>7.5051369863013695E-2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0.45255796882634303</v>
      </c>
      <c r="M42">
        <v>0.45255796882634303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6.2549233288808403E-2</v>
      </c>
      <c r="M43">
        <v>6.2549233288808403E-2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1.5052975614548401</v>
      </c>
      <c r="M44">
        <v>1.5052975614548401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9.0422374429223698E-2</v>
      </c>
      <c r="M45">
        <v>9.0422374429223698E-2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7.5045615347050301E-2</v>
      </c>
      <c r="M46">
        <v>7.5045615347050301E-2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3.2373195740855901E-3</v>
      </c>
      <c r="M47">
        <v>3.2373195740855901E-3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0.112170033510623</v>
      </c>
      <c r="M48">
        <v>0.112170033510623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0.13251764473730199</v>
      </c>
      <c r="M49">
        <v>0.13251764473730199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9.0627195293291204E-2</v>
      </c>
      <c r="M50">
        <v>9.0627195293291204E-2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9.0196313138344295E-2</v>
      </c>
      <c r="M51">
        <v>9.0196313138344295E-2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0.143159113753899</v>
      </c>
      <c r="M52">
        <v>0.143159113753899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0.10316120676872401</v>
      </c>
      <c r="M53">
        <v>0.10316120676872401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8.8919330289193299E-2</v>
      </c>
      <c r="M54">
        <v>8.8919330289193299E-2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0.104359857576634</v>
      </c>
      <c r="M55">
        <v>0.104359857576634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6.6402541005538801E-2</v>
      </c>
      <c r="M56">
        <v>6.6402541005538801E-2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0.66825318875216799</v>
      </c>
      <c r="M57">
        <v>0.66825318875216799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6.7212328767123297E-2</v>
      </c>
      <c r="M58">
        <v>6.7212328767123297E-2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5.8388567987470399E-2</v>
      </c>
      <c r="M59">
        <v>5.8388567987470399E-2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4.8794584261943399E-3</v>
      </c>
      <c r="M60">
        <v>4.8794584261943399E-3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6.9705277866978901E-2</v>
      </c>
      <c r="M61">
        <v>6.9705277866978901E-2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0.100567418678171</v>
      </c>
      <c r="M62">
        <v>0.100567418678171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6.8944308925102102E-2</v>
      </c>
      <c r="M63">
        <v>6.8944308925102102E-2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5.9040638752358897E-2</v>
      </c>
      <c r="M64">
        <v>5.9040638752358897E-2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0.220198275095671</v>
      </c>
      <c r="M65">
        <v>0.220198275095671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6.8778139627583307E-2</v>
      </c>
      <c r="M66">
        <v>6.8778139627583307E-2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4.2328767123287703E-2</v>
      </c>
      <c r="M67">
        <v>4.2328767123287703E-2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7.2518315131287606E-2</v>
      </c>
      <c r="M68">
        <v>7.2518315131287606E-2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4.65144570452133E-2</v>
      </c>
      <c r="M69">
        <v>4.65144570452133E-2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0.45983560612562002</v>
      </c>
      <c r="M70">
        <v>0.45983560612562002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4.7947345890410997E-2</v>
      </c>
      <c r="M71">
        <v>4.7947345890410997E-2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4.6985228618266699E-2</v>
      </c>
      <c r="M72">
        <v>4.6985228618266699E-2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5.1032329364559198E-3</v>
      </c>
      <c r="M73">
        <v>5.1032329364559198E-3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5.3657823067608502E-2</v>
      </c>
      <c r="M74">
        <v>5.3657823067608502E-2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6.8787509731139299E-2</v>
      </c>
      <c r="M75">
        <v>6.8787509731139299E-2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2.36315789189348E-2</v>
      </c>
      <c r="M76">
        <v>2.36315789189348E-2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4.4737576657325098E-2</v>
      </c>
      <c r="M77">
        <v>4.4737576657325098E-2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0.145588074596397</v>
      </c>
      <c r="M78">
        <v>0.145588074596397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5.7798878941989297E-2</v>
      </c>
      <c r="M79">
        <v>5.7798878941989297E-2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>
      <selection activeCell="A2" sqref="A2"/>
    </sheetView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292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293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294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69.107395872611207</v>
      </c>
      <c r="M7">
        <v>69.107395872611207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29.617455373976199</v>
      </c>
      <c r="M8">
        <v>29.617455373976199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41.710491459586898</v>
      </c>
      <c r="M19">
        <v>41.710491459586898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22.459495401316001</v>
      </c>
      <c r="M20">
        <v>22.459495401316001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34.182000016266898</v>
      </c>
      <c r="M31">
        <v>34.182000016266898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14.6494285784001</v>
      </c>
      <c r="M32">
        <v>14.6494285784001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69.1233507799856</v>
      </c>
      <c r="M43">
        <v>69.1233507799856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29.4554777750959</v>
      </c>
      <c r="M44">
        <v>29.4554777750959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40.499061386865897</v>
      </c>
      <c r="M56">
        <v>40.499061386865897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21.301900051609099</v>
      </c>
      <c r="M57">
        <v>21.301900051609099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33.356458729654499</v>
      </c>
      <c r="M69">
        <v>33.356458729654499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13.704253962505</v>
      </c>
      <c r="M70">
        <v>13.704253962505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opLeftCell="A7" workbookViewId="0">
      <selection activeCell="O26" sqref="O26"/>
    </sheetView>
  </sheetViews>
  <sheetFormatPr defaultRowHeight="15"/>
  <cols>
    <col min="1" max="1" width="9.140625" style="24"/>
    <col min="2" max="2" width="22" style="24" bestFit="1" customWidth="1"/>
    <col min="3" max="3" width="10" style="24" bestFit="1" customWidth="1"/>
    <col min="4" max="4" width="9.140625" style="24"/>
    <col min="5" max="5" width="12.7109375" style="24" customWidth="1"/>
    <col min="6" max="16384" width="9.140625" style="24"/>
  </cols>
  <sheetData>
    <row r="1" spans="2:10" ht="21">
      <c r="B1" s="99" t="s">
        <v>351</v>
      </c>
    </row>
    <row r="3" spans="2:10">
      <c r="B3" s="20" t="s">
        <v>343</v>
      </c>
    </row>
    <row r="4" spans="2:10" ht="30.75" thickBot="1">
      <c r="B4" s="8" t="s">
        <v>344</v>
      </c>
      <c r="C4" s="8" t="s">
        <v>1</v>
      </c>
      <c r="D4" s="8" t="s">
        <v>345</v>
      </c>
      <c r="E4" s="8" t="s">
        <v>346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100" t="s">
        <v>350</v>
      </c>
    </row>
    <row r="6" spans="2:10">
      <c r="B6" s="24" t="s">
        <v>320</v>
      </c>
      <c r="C6" s="24" t="s">
        <v>352</v>
      </c>
      <c r="D6" s="24" t="s">
        <v>349</v>
      </c>
      <c r="E6" s="24" t="s">
        <v>137</v>
      </c>
      <c r="F6" s="101">
        <f>MAX(0,1-(1/AVERAGEIFS(COP!$L$2:$L$500,COP!$C$2:$C$500,'Ambient Heat'!$B6,COP!$G$2:$G$500,'Ambient Heat'!F$4,COP!$D$2:$D$500,"RSDSH*")))</f>
        <v>0.67428790394686389</v>
      </c>
      <c r="G6" s="101">
        <f>MAX(0,1-(1/AVERAGEIFS(COP!$L$2:$L$500,COP!$C$2:$C$500,'Ambient Heat'!$B6,COP!$G$2:$G$500,'Ambient Heat'!G$4,COP!$D$2:$D$500,"RSDSH*")))</f>
        <v>0.69464490995018591</v>
      </c>
      <c r="H6" s="101">
        <f>MAX(0,1-(1/AVERAGEIFS(COP!$L$2:$L$500,COP!$C$2:$C$500,'Ambient Heat'!$B6,COP!$G$2:$G$500,'Ambient Heat'!H$4,COP!$D$2:$D$500,"RSDSH*")))</f>
        <v>0.73590911130826742</v>
      </c>
      <c r="I6" s="101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310</v>
      </c>
      <c r="C7" s="24" t="s">
        <v>352</v>
      </c>
      <c r="D7" s="24" t="s">
        <v>349</v>
      </c>
      <c r="E7" s="24" t="s">
        <v>137</v>
      </c>
      <c r="F7" s="101">
        <f>MAX(0,1-(1/AVERAGEIFS(COP!$L$2:$L$500,COP!$C$2:$C$500,'Ambient Heat'!$B7,COP!$G$2:$G$500,'Ambient Heat'!F$4,COP!$D$2:$D$500,"RSDSH*")))</f>
        <v>0.67428790394686389</v>
      </c>
      <c r="G7" s="101">
        <f>MAX(0,1-(1/AVERAGEIFS(COP!$L$2:$L$500,COP!$C$2:$C$500,'Ambient Heat'!$B7,COP!$G$2:$G$500,'Ambient Heat'!G$4,COP!$D$2:$D$500,"RSDSH*")))</f>
        <v>0.69464490995018591</v>
      </c>
      <c r="H7" s="101">
        <f>MAX(0,1-(1/AVERAGEIFS(COP!$L$2:$L$500,COP!$C$2:$C$500,'Ambient Heat'!$B7,COP!$G$2:$G$500,'Ambient Heat'!H$4,COP!$D$2:$D$500,"RSDSH*")))</f>
        <v>0.73590911130826742</v>
      </c>
      <c r="I7" s="101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321</v>
      </c>
      <c r="C8" s="24" t="s">
        <v>352</v>
      </c>
      <c r="D8" s="24" t="s">
        <v>349</v>
      </c>
      <c r="E8" s="24" t="s">
        <v>137</v>
      </c>
      <c r="F8" s="101">
        <f>MAX(0,1-(1/AVERAGEIFS(COP!$L$2:$L$500,COP!$C$2:$C$500,'Ambient Heat'!$B8,COP!$G$2:$G$500,'Ambient Heat'!F$4,COP!$D$2:$D$500,"RSDSH*")))</f>
        <v>0.67428790394686389</v>
      </c>
      <c r="G8" s="101">
        <f>MAX(0,1-(1/AVERAGEIFS(COP!$L$2:$L$500,COP!$C$2:$C$500,'Ambient Heat'!$B8,COP!$G$2:$G$500,'Ambient Heat'!G$4,COP!$D$2:$D$500,"RSDSH*")))</f>
        <v>0.70389809449714913</v>
      </c>
      <c r="H8" s="101">
        <f>MAX(0,1-(1/AVERAGEIFS(COP!$L$2:$L$500,COP!$C$2:$C$500,'Ambient Heat'!$B8,COP!$G$2:$G$500,'Ambient Heat'!H$4,COP!$D$2:$D$500,"RSDSH*")))</f>
        <v>0.73590911130826742</v>
      </c>
      <c r="I8" s="101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329</v>
      </c>
      <c r="C9" s="24" t="s">
        <v>352</v>
      </c>
      <c r="D9" s="24" t="s">
        <v>349</v>
      </c>
      <c r="E9" s="24" t="s">
        <v>137</v>
      </c>
      <c r="F9" s="101">
        <f>MAX(0,1-(1/AVERAGEIFS(COP!$L$2:$L$500,COP!$C$2:$C$500,'Ambient Heat'!$B9,COP!$G$2:$G$500,'Ambient Heat'!F$4,COP!$D$2:$D$500,"RSDSH*")))</f>
        <v>0.67428790394686389</v>
      </c>
      <c r="G9" s="101">
        <f>MAX(0,1-(1/AVERAGEIFS(COP!$L$2:$L$500,COP!$C$2:$C$500,'Ambient Heat'!$B9,COP!$G$2:$G$500,'Ambient Heat'!G$4,COP!$D$2:$D$500,"RSDSH*")))</f>
        <v>0.70389809449714913</v>
      </c>
      <c r="H9" s="101">
        <f>MAX(0,1-(1/AVERAGEIFS(COP!$L$2:$L$500,COP!$C$2:$C$500,'Ambient Heat'!$B9,COP!$G$2:$G$500,'Ambient Heat'!H$4,COP!$D$2:$D$500,"RSDSH*")))</f>
        <v>0.73590911130826742</v>
      </c>
      <c r="I9" s="101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322</v>
      </c>
      <c r="C10" s="24" t="s">
        <v>352</v>
      </c>
      <c r="D10" s="24" t="s">
        <v>349</v>
      </c>
      <c r="E10" s="24" t="s">
        <v>137</v>
      </c>
      <c r="F10" s="101">
        <f>MAX(0,1-(1/AVERAGEIFS(COP!$L$2:$L$500,COP!$C$2:$C$500,'Ambient Heat'!$B10,COP!$G$2:$G$500,'Ambient Heat'!F$4,COP!$D$2:$D$500,"RSDSH*")))</f>
        <v>0.70389809449714913</v>
      </c>
      <c r="G10" s="101">
        <f>MAX(0,1-(1/AVERAGEIFS(COP!$L$2:$L$500,COP!$C$2:$C$500,'Ambient Heat'!$B10,COP!$G$2:$G$500,'Ambient Heat'!G$4,COP!$D$2:$D$500,"RSDSH*")))</f>
        <v>0.72081820338302705</v>
      </c>
      <c r="H10" s="101">
        <f>MAX(0,1-(1/AVERAGEIFS(COP!$L$2:$L$500,COP!$C$2:$C$500,'Ambient Heat'!$B10,COP!$G$2:$G$500,'Ambient Heat'!H$4,COP!$D$2:$D$500,"RSDSH*")))</f>
        <v>0.7557159279601473</v>
      </c>
      <c r="I10" s="101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313</v>
      </c>
      <c r="C11" s="24" t="s">
        <v>352</v>
      </c>
      <c r="D11" s="24" t="s">
        <v>349</v>
      </c>
      <c r="E11" s="24" t="s">
        <v>137</v>
      </c>
      <c r="F11" s="101">
        <f>MAX(0,1-(1/AVERAGEIFS(COP!$L$2:$L$500,COP!$C$2:$C$500,'Ambient Heat'!$B11,COP!$G$2:$G$500,'Ambient Heat'!F$4,COP!$D$2:$D$500,"RSDSH*")))</f>
        <v>0.70389809449714913</v>
      </c>
      <c r="G11" s="101">
        <f>MAX(0,1-(1/AVERAGEIFS(COP!$L$2:$L$500,COP!$C$2:$C$500,'Ambient Heat'!$B11,COP!$G$2:$G$500,'Ambient Heat'!G$4,COP!$D$2:$D$500,"RSDSH*")))</f>
        <v>0.72081820338302705</v>
      </c>
      <c r="H11" s="101">
        <f>MAX(0,1-(1/AVERAGEIFS(COP!$L$2:$L$500,COP!$C$2:$C$500,'Ambient Heat'!$B11,COP!$G$2:$G$500,'Ambient Heat'!H$4,COP!$D$2:$D$500,"RSDSH*")))</f>
        <v>0.7557159279601473</v>
      </c>
      <c r="I11" s="101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100" t="s">
        <v>347</v>
      </c>
      <c r="F12" s="101"/>
      <c r="G12" s="101"/>
      <c r="H12" s="101"/>
      <c r="I12" s="101"/>
    </row>
    <row r="13" spans="2:10">
      <c r="B13" s="24" t="s">
        <v>331</v>
      </c>
      <c r="C13" s="24" t="s">
        <v>352</v>
      </c>
      <c r="D13" s="24" t="s">
        <v>349</v>
      </c>
      <c r="E13" s="24" t="s">
        <v>137</v>
      </c>
      <c r="F13" s="101">
        <f>MAX(0,1-(1/AVERAGEIFS(COP!$L$2:$L$500,COP!$C$2:$C$500,'Ambient Heat'!$B13,COP!$G$2:$G$500,'Ambient Heat'!F$4,COP!$D$2:$D$500,"RSDSH*")))</f>
        <v>0.2595050096211281</v>
      </c>
      <c r="G13" s="101">
        <f>MAX(0,1-(1/AVERAGEIFS(COP!$L$2:$L$500,COP!$C$2:$C$500,'Ambient Heat'!$B13,COP!$G$2:$G$500,'Ambient Heat'!G$4,COP!$D$2:$D$500,"RSDSH*")))</f>
        <v>0.31057362964725443</v>
      </c>
      <c r="H13" s="101">
        <f>MAX(0,1-(1/AVERAGEIFS(COP!$L$2:$L$500,COP!$C$2:$C$500,'Ambient Heat'!$B13,COP!$G$2:$G$500,'Ambient Heat'!H$4,COP!$D$2:$D$500,"RSDSH*")))</f>
        <v>0.41195986058148415</v>
      </c>
      <c r="I13" s="101">
        <f>MAX(0,1-(1/AVERAGEIFS(COP!$L$2:$L$500,COP!$C$2:$C$500,'Ambient Heat'!$B13,COP!$G$2:$G$500,'Ambient Heat'!I$4,COP!$D$2:$D$500,"RSDSH*")))</f>
        <v>0.41195986058148415</v>
      </c>
      <c r="J13" s="24">
        <v>5</v>
      </c>
    </row>
    <row r="14" spans="2:10">
      <c r="B14" s="24" t="s">
        <v>332</v>
      </c>
      <c r="C14" s="24" t="s">
        <v>352</v>
      </c>
      <c r="D14" s="24" t="s">
        <v>349</v>
      </c>
      <c r="E14" s="24" t="s">
        <v>137</v>
      </c>
      <c r="F14" s="101">
        <f>MAX(0,1-(1/AVERAGEIFS(COP!$L$2:$L$500,COP!$C$2:$C$500,'Ambient Heat'!$B14,COP!$G$2:$G$500,'Ambient Heat'!F$4,COP!$D$2:$D$500,"RSDSH*")))</f>
        <v>0.2595050096211281</v>
      </c>
      <c r="G14" s="101">
        <f>MAX(0,1-(1/AVERAGEIFS(COP!$L$2:$L$500,COP!$C$2:$C$500,'Ambient Heat'!$B14,COP!$G$2:$G$500,'Ambient Heat'!G$4,COP!$D$2:$D$500,"RSDSH*")))</f>
        <v>0.28339194479463781</v>
      </c>
      <c r="H14" s="101">
        <f>MAX(0,1-(1/AVERAGEIFS(COP!$L$2:$L$500,COP!$C$2:$C$500,'Ambient Heat'!$B14,COP!$G$2:$G$500,'Ambient Heat'!H$4,COP!$D$2:$D$500,"RSDSH*")))</f>
        <v>0.28339194479463781</v>
      </c>
      <c r="I14" s="101">
        <f>MAX(0,1-(1/AVERAGEIFS(COP!$L$2:$L$500,COP!$C$2:$C$500,'Ambient Heat'!$B14,COP!$G$2:$G$500,'Ambient Heat'!I$4,COP!$D$2:$D$500,"RSDSH*")))</f>
        <v>0.30578594651980706</v>
      </c>
      <c r="J14" s="24">
        <v>5</v>
      </c>
    </row>
    <row r="15" spans="2:10">
      <c r="B15" s="100" t="s">
        <v>348</v>
      </c>
      <c r="F15" s="101"/>
      <c r="G15" s="101"/>
      <c r="H15" s="101"/>
      <c r="I15" s="101"/>
    </row>
    <row r="16" spans="2:10">
      <c r="B16" s="24" t="s">
        <v>330</v>
      </c>
      <c r="C16" s="24" t="s">
        <v>352</v>
      </c>
      <c r="D16" s="24" t="s">
        <v>349</v>
      </c>
      <c r="E16" s="24" t="s">
        <v>137</v>
      </c>
      <c r="F16" s="101">
        <f>MAX(0,1-(1/AVERAGEIFS(COP!$L$2:$L$500,COP!$C$2:$C$500,'Ambient Heat'!$B16,COP!$G$2:$G$500,'Ambient Heat'!F$4,COP!$D$2:$D$500,"RSDSH*")))</f>
        <v>0.62258155434308193</v>
      </c>
      <c r="G16" s="101">
        <f>MAX(0,1-(1/AVERAGEIFS(COP!$L$2:$L$500,COP!$C$2:$C$500,'Ambient Heat'!$B16,COP!$G$2:$G$500,'Ambient Heat'!G$4,COP!$D$2:$D$500,"RSDSH*")))</f>
        <v>0.66001148283798283</v>
      </c>
      <c r="H16" s="101">
        <f>MAX(0,1-(1/AVERAGEIFS(COP!$L$2:$L$500,COP!$C$2:$C$500,'Ambient Heat'!$B16,COP!$G$2:$G$500,'Ambient Heat'!H$4,COP!$D$2:$D$500,"RSDSH*")))</f>
        <v>0.68354914941073786</v>
      </c>
      <c r="I16" s="101">
        <f>MAX(0,1-(1/AVERAGEIFS(COP!$L$2:$L$500,COP!$C$2:$C$500,'Ambient Heat'!$B16,COP!$G$2:$G$500,'Ambient Heat'!I$4,COP!$D$2:$D$500,"RSDSH*")))</f>
        <v>0.68354914941073786</v>
      </c>
      <c r="J16" s="24">
        <v>5</v>
      </c>
    </row>
    <row r="17" spans="2:10">
      <c r="B17" s="100" t="s">
        <v>350</v>
      </c>
      <c r="F17" s="101"/>
      <c r="G17" s="101"/>
      <c r="H17" s="101"/>
      <c r="I17" s="101"/>
    </row>
    <row r="18" spans="2:10">
      <c r="B18" s="24" t="s">
        <v>323</v>
      </c>
      <c r="C18" s="24" t="s">
        <v>352</v>
      </c>
      <c r="D18" s="24" t="s">
        <v>349</v>
      </c>
      <c r="E18" s="24" t="s">
        <v>223</v>
      </c>
      <c r="F18" s="101">
        <f>MAX(0,1-(1/AVERAGEIFS(COP!$L$2:$L$500,COP!$C$2:$C$500,'Ambient Heat'!$B18,COP!$G$2:$G$500,'Ambient Heat'!F$4,COP!$D$2:$D$500,"RSDSH*")))</f>
        <v>0.67905129739433201</v>
      </c>
      <c r="G18" s="101">
        <f>MAX(0,1-(1/AVERAGEIFS(COP!$L$2:$L$500,COP!$C$2:$C$500,'Ambient Heat'!$B18,COP!$G$2:$G$500,'Ambient Heat'!G$4,COP!$D$2:$D$500,"RSDSH*")))</f>
        <v>0.69911059130718722</v>
      </c>
      <c r="H18" s="101">
        <f>MAX(0,1-(1/AVERAGEIFS(COP!$L$2:$L$500,COP!$C$2:$C$500,'Ambient Heat'!$B18,COP!$G$2:$G$500,'Ambient Heat'!H$4,COP!$D$2:$D$500,"RSDSH*")))</f>
        <v>0.73977132221161979</v>
      </c>
      <c r="I18" s="101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314</v>
      </c>
      <c r="C19" s="24" t="s">
        <v>352</v>
      </c>
      <c r="D19" s="24" t="s">
        <v>349</v>
      </c>
      <c r="E19" s="24" t="s">
        <v>223</v>
      </c>
      <c r="F19" s="101">
        <f>MAX(0,1-(1/AVERAGEIFS(COP!$L$2:$L$500,COP!$C$2:$C$500,'Ambient Heat'!$B19,COP!$G$2:$G$500,'Ambient Heat'!F$4,COP!$D$2:$D$500,"RSDSH*")))</f>
        <v>0.67905129739433201</v>
      </c>
      <c r="G19" s="101">
        <f>MAX(0,1-(1/AVERAGEIFS(COP!$L$2:$L$500,COP!$C$2:$C$500,'Ambient Heat'!$B19,COP!$G$2:$G$500,'Ambient Heat'!G$4,COP!$D$2:$D$500,"RSDSH*")))</f>
        <v>0.69911059130718722</v>
      </c>
      <c r="H19" s="101">
        <f>MAX(0,1-(1/AVERAGEIFS(COP!$L$2:$L$500,COP!$C$2:$C$500,'Ambient Heat'!$B19,COP!$G$2:$G$500,'Ambient Heat'!H$4,COP!$D$2:$D$500,"RSDSH*")))</f>
        <v>0.73977132221161979</v>
      </c>
      <c r="I19" s="101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324</v>
      </c>
      <c r="C20" s="24" t="s">
        <v>352</v>
      </c>
      <c r="D20" s="24" t="s">
        <v>349</v>
      </c>
      <c r="E20" s="24" t="s">
        <v>223</v>
      </c>
      <c r="F20" s="101">
        <f>MAX(0,1-(1/AVERAGEIFS(COP!$L$2:$L$500,COP!$C$2:$C$500,'Ambient Heat'!$B20,COP!$G$2:$G$500,'Ambient Heat'!F$4,COP!$D$2:$D$500,"RSDSH*")))</f>
        <v>0.67905129739433201</v>
      </c>
      <c r="G20" s="101">
        <f>MAX(0,1-(1/AVERAGEIFS(COP!$L$2:$L$500,COP!$C$2:$C$500,'Ambient Heat'!$B20,COP!$G$2:$G$500,'Ambient Heat'!G$4,COP!$D$2:$D$500,"RSDSH*")))</f>
        <v>0.70822845217666552</v>
      </c>
      <c r="H20" s="101">
        <f>MAX(0,1-(1/AVERAGEIFS(COP!$L$2:$L$500,COP!$C$2:$C$500,'Ambient Heat'!$B20,COP!$G$2:$G$500,'Ambient Heat'!H$4,COP!$D$2:$D$500,"RSDSH*")))</f>
        <v>0.73977132221161979</v>
      </c>
      <c r="I20" s="101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333</v>
      </c>
      <c r="C21" s="24" t="s">
        <v>352</v>
      </c>
      <c r="D21" s="24" t="s">
        <v>349</v>
      </c>
      <c r="E21" s="24" t="s">
        <v>223</v>
      </c>
      <c r="F21" s="101">
        <f>MAX(0,1-(1/AVERAGEIFS(COP!$L$2:$L$500,COP!$C$2:$C$500,'Ambient Heat'!$B21,COP!$G$2:$G$500,'Ambient Heat'!F$4,COP!$D$2:$D$500,"RSDSH*")))</f>
        <v>0.67905129739433201</v>
      </c>
      <c r="G21" s="101">
        <f>MAX(0,1-(1/AVERAGEIFS(COP!$L$2:$L$500,COP!$C$2:$C$500,'Ambient Heat'!$B21,COP!$G$2:$G$500,'Ambient Heat'!G$4,COP!$D$2:$D$500,"RSDSH*")))</f>
        <v>0.70822845217666552</v>
      </c>
      <c r="H21" s="101">
        <f>MAX(0,1-(1/AVERAGEIFS(COP!$L$2:$L$500,COP!$C$2:$C$500,'Ambient Heat'!$B21,COP!$G$2:$G$500,'Ambient Heat'!H$4,COP!$D$2:$D$500,"RSDSH*")))</f>
        <v>0.73977132221161979</v>
      </c>
      <c r="I21" s="101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334</v>
      </c>
      <c r="C22" s="24" t="s">
        <v>352</v>
      </c>
      <c r="D22" s="24" t="s">
        <v>349</v>
      </c>
      <c r="E22" s="24" t="s">
        <v>223</v>
      </c>
      <c r="F22" s="101">
        <f>MAX(0,1-(1/AVERAGEIFS(COP!$L$2:$L$500,COP!$C$2:$C$500,'Ambient Heat'!$B22,COP!$G$2:$G$500,'Ambient Heat'!F$4,COP!$D$2:$D$500,"RSDSH*")))</f>
        <v>0.67905129739433201</v>
      </c>
      <c r="G22" s="101">
        <f>MAX(0,1-(1/AVERAGEIFS(COP!$L$2:$L$500,COP!$C$2:$C$500,'Ambient Heat'!$B22,COP!$G$2:$G$500,'Ambient Heat'!G$4,COP!$D$2:$D$500,"RSDSH*")))</f>
        <v>0.71085702467957845</v>
      </c>
      <c r="H22" s="101">
        <f>MAX(0,1-(1/AVERAGEIFS(COP!$L$2:$L$500,COP!$C$2:$C$500,'Ambient Heat'!$B22,COP!$G$2:$G$500,'Ambient Heat'!H$4,COP!$D$2:$D$500,"RSDSH*")))</f>
        <v>0.73029520789439673</v>
      </c>
      <c r="I22" s="101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325</v>
      </c>
      <c r="C23" s="24" t="s">
        <v>352</v>
      </c>
      <c r="D23" s="24" t="s">
        <v>349</v>
      </c>
      <c r="E23" s="24" t="s">
        <v>223</v>
      </c>
      <c r="F23" s="101">
        <f>MAX(0,1-(1/AVERAGEIFS(COP!$L$2:$L$500,COP!$C$2:$C$500,'Ambient Heat'!$B23,COP!$G$2:$G$500,'Ambient Heat'!F$4,COP!$D$2:$D$500,"RSDSH*")))</f>
        <v>0.70822845217666552</v>
      </c>
      <c r="G23" s="101">
        <f>MAX(0,1-(1/AVERAGEIFS(COP!$L$2:$L$500,COP!$C$2:$C$500,'Ambient Heat'!$B23,COP!$G$2:$G$500,'Ambient Heat'!G$4,COP!$D$2:$D$500,"RSDSH*")))</f>
        <v>0.72490111205228547</v>
      </c>
      <c r="H23" s="101">
        <f>MAX(0,1-(1/AVERAGEIFS(COP!$L$2:$L$500,COP!$C$2:$C$500,'Ambient Heat'!$B23,COP!$G$2:$G$500,'Ambient Heat'!H$4,COP!$D$2:$D$500,"RSDSH*")))</f>
        <v>0.75928847304574842</v>
      </c>
      <c r="I23" s="101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316</v>
      </c>
      <c r="C24" s="24" t="s">
        <v>352</v>
      </c>
      <c r="D24" s="24" t="s">
        <v>349</v>
      </c>
      <c r="E24" s="24" t="s">
        <v>223</v>
      </c>
      <c r="F24" s="101">
        <f>MAX(0,1-(1/AVERAGEIFS(COP!$L$2:$L$500,COP!$C$2:$C$500,'Ambient Heat'!$B24,COP!$G$2:$G$500,'Ambient Heat'!F$4,COP!$D$2:$D$500,"RSDSH*")))</f>
        <v>0.70822845217666552</v>
      </c>
      <c r="G24" s="101">
        <f>MAX(0,1-(1/AVERAGEIFS(COP!$L$2:$L$500,COP!$C$2:$C$500,'Ambient Heat'!$B24,COP!$G$2:$G$500,'Ambient Heat'!G$4,COP!$D$2:$D$500,"RSDSH*")))</f>
        <v>0.72490111205228547</v>
      </c>
      <c r="H24" s="101">
        <f>MAX(0,1-(1/AVERAGEIFS(COP!$L$2:$L$500,COP!$C$2:$C$500,'Ambient Heat'!$B24,COP!$G$2:$G$500,'Ambient Heat'!H$4,COP!$D$2:$D$500,"RSDSH*")))</f>
        <v>0.75928847304574842</v>
      </c>
      <c r="I24" s="101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100" t="s">
        <v>347</v>
      </c>
      <c r="F25" s="101"/>
      <c r="G25" s="101"/>
      <c r="H25" s="101"/>
      <c r="I25" s="101"/>
    </row>
    <row r="26" spans="2:10">
      <c r="B26" s="24" t="s">
        <v>336</v>
      </c>
      <c r="C26" s="24" t="s">
        <v>352</v>
      </c>
      <c r="D26" s="24" t="s">
        <v>349</v>
      </c>
      <c r="E26" s="24" t="s">
        <v>223</v>
      </c>
      <c r="F26" s="101">
        <f>MAX(0,1-(1/AVERAGEIFS(COP!$L$2:$L$500,COP!$C$2:$C$500,'Ambient Heat'!$B26,COP!$G$2:$G$500,'Ambient Heat'!F$4,COP!$D$2:$D$500,"RSDSH*")))</f>
        <v>0.2658701597812021</v>
      </c>
      <c r="G26" s="101">
        <f>MAX(0,1-(1/AVERAGEIFS(COP!$L$2:$L$500,COP!$C$2:$C$500,'Ambient Heat'!$B26,COP!$G$2:$G$500,'Ambient Heat'!G$4,COP!$D$2:$D$500,"RSDSH*")))</f>
        <v>0.31649980393421995</v>
      </c>
      <c r="H26" s="101">
        <f>MAX(0,1-(1/AVERAGEIFS(COP!$L$2:$L$500,COP!$C$2:$C$500,'Ambient Heat'!$B26,COP!$G$2:$G$500,'Ambient Heat'!H$4,COP!$D$2:$D$500,"RSDSH*")))</f>
        <v>0.41701453864977822</v>
      </c>
      <c r="I26" s="101">
        <f>MAX(0,1-(1/AVERAGEIFS(COP!$L$2:$L$500,COP!$C$2:$C$500,'Ambient Heat'!$B26,COP!$G$2:$G$500,'Ambient Heat'!I$4,COP!$D$2:$D$500,"RSDSH*")))</f>
        <v>0.41701453864977822</v>
      </c>
      <c r="J26" s="24">
        <v>5</v>
      </c>
    </row>
    <row r="27" spans="2:10">
      <c r="B27" s="24" t="s">
        <v>337</v>
      </c>
      <c r="C27" s="24" t="s">
        <v>352</v>
      </c>
      <c r="D27" s="24" t="s">
        <v>349</v>
      </c>
      <c r="E27" s="24" t="s">
        <v>223</v>
      </c>
      <c r="F27" s="101">
        <f>MAX(0,1-(1/AVERAGEIFS(COP!$L$2:$L$500,COP!$C$2:$C$500,'Ambient Heat'!$B27,COP!$G$2:$G$500,'Ambient Heat'!F$4,COP!$D$2:$D$500,"RSDSH*")))</f>
        <v>0.2658701597812021</v>
      </c>
      <c r="G27" s="101">
        <f>MAX(0,1-(1/AVERAGEIFS(COP!$L$2:$L$500,COP!$C$2:$C$500,'Ambient Heat'!$B27,COP!$G$2:$G$500,'Ambient Heat'!G$4,COP!$D$2:$D$500,"RSDSH*")))</f>
        <v>0.28955176753019329</v>
      </c>
      <c r="H27" s="101">
        <f>MAX(0,1-(1/AVERAGEIFS(COP!$L$2:$L$500,COP!$C$2:$C$500,'Ambient Heat'!$B27,COP!$G$2:$G$500,'Ambient Heat'!H$4,COP!$D$2:$D$500,"RSDSH*")))</f>
        <v>0.28955176753019329</v>
      </c>
      <c r="I27" s="101">
        <f>MAX(0,1-(1/AVERAGEIFS(COP!$L$2:$L$500,COP!$C$2:$C$500,'Ambient Heat'!$B27,COP!$G$2:$G$500,'Ambient Heat'!I$4,COP!$D$2:$D$500,"RSDSH*")))</f>
        <v>0.31175327479487647</v>
      </c>
      <c r="J27" s="24">
        <v>5</v>
      </c>
    </row>
    <row r="28" spans="2:10">
      <c r="B28" s="100" t="s">
        <v>348</v>
      </c>
      <c r="F28" s="101"/>
      <c r="G28" s="101"/>
      <c r="H28" s="101"/>
      <c r="I28" s="101"/>
    </row>
    <row r="29" spans="2:10">
      <c r="B29" s="24" t="s">
        <v>335</v>
      </c>
      <c r="C29" s="24" t="s">
        <v>352</v>
      </c>
      <c r="D29" s="24" t="s">
        <v>349</v>
      </c>
      <c r="E29" s="24" t="s">
        <v>223</v>
      </c>
      <c r="F29" s="101">
        <f>MAX(0,1-(1/AVERAGEIFS(COP!$L$2:$L$500,COP!$C$2:$C$500,'Ambient Heat'!$B29,COP!$G$2:$G$500,'Ambient Heat'!F$4,COP!$D$2:$D$500,"RSDSH*")))</f>
        <v>0.62582576951131541</v>
      </c>
      <c r="G29" s="101">
        <f>MAX(0,1-(1/AVERAGEIFS(COP!$L$2:$L$500,COP!$C$2:$C$500,'Ambient Heat'!$B29,COP!$G$2:$G$500,'Ambient Heat'!G$4,COP!$D$2:$D$500,"RSDSH*")))</f>
        <v>0.66293395765895347</v>
      </c>
      <c r="H29" s="101">
        <f>MAX(0,1-(1/AVERAGEIFS(COP!$L$2:$L$500,COP!$C$2:$C$500,'Ambient Heat'!$B29,COP!$G$2:$G$500,'Ambient Heat'!H$4,COP!$D$2:$D$500,"RSDSH*")))</f>
        <v>0.68626929905179512</v>
      </c>
      <c r="I29" s="101">
        <f>MAX(0,1-(1/AVERAGEIFS(COP!$L$2:$L$500,COP!$C$2:$C$500,'Ambient Heat'!$B29,COP!$G$2:$G$500,'Ambient Heat'!I$4,COP!$D$2:$D$500,"RSDSH*")))</f>
        <v>0.68626929905179512</v>
      </c>
      <c r="J29" s="24">
        <v>5</v>
      </c>
    </row>
    <row r="30" spans="2:10">
      <c r="B30" s="100" t="s">
        <v>350</v>
      </c>
      <c r="F30" s="101"/>
      <c r="G30" s="101"/>
      <c r="H30" s="101"/>
      <c r="I30" s="101"/>
    </row>
    <row r="31" spans="2:10">
      <c r="B31" s="24" t="s">
        <v>326</v>
      </c>
      <c r="C31" s="24" t="s">
        <v>352</v>
      </c>
      <c r="D31" s="24" t="s">
        <v>349</v>
      </c>
      <c r="E31" s="24" t="s">
        <v>277</v>
      </c>
      <c r="F31" s="101">
        <f>MAX(0,1-(1/AVERAGEIFS(COP!$L$2:$L$500,COP!$C$2:$C$500,'Ambient Heat'!$B31,COP!$G$2:$G$500,'Ambient Heat'!F$4,COP!$D$2:$D$500,"RSDSH*")))</f>
        <v>0.67635275799933481</v>
      </c>
      <c r="G31" s="101">
        <f>MAX(0,1-(1/AVERAGEIFS(COP!$L$2:$L$500,COP!$C$2:$C$500,'Ambient Heat'!$B31,COP!$G$2:$G$500,'Ambient Heat'!G$4,COP!$D$2:$D$500,"RSDSH*")))</f>
        <v>0.69658071062437732</v>
      </c>
      <c r="H31" s="101">
        <f>MAX(0,1-(1/AVERAGEIFS(COP!$L$2:$L$500,COP!$C$2:$C$500,'Ambient Heat'!$B31,COP!$G$2:$G$500,'Ambient Heat'!H$4,COP!$D$2:$D$500,"RSDSH*")))</f>
        <v>0.73758331729675719</v>
      </c>
      <c r="I31" s="101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317</v>
      </c>
      <c r="C32" s="24" t="s">
        <v>352</v>
      </c>
      <c r="D32" s="24" t="s">
        <v>349</v>
      </c>
      <c r="E32" s="24" t="s">
        <v>277</v>
      </c>
      <c r="F32" s="101">
        <f>MAX(0,1-(1/AVERAGEIFS(COP!$L$2:$L$500,COP!$C$2:$C$500,'Ambient Heat'!$B32,COP!$G$2:$G$500,'Ambient Heat'!F$4,COP!$D$2:$D$500,"RSDSH*")))</f>
        <v>0.67635275799933481</v>
      </c>
      <c r="G32" s="101">
        <f>MAX(0,1-(1/AVERAGEIFS(COP!$L$2:$L$500,COP!$C$2:$C$500,'Ambient Heat'!$B32,COP!$G$2:$G$500,'Ambient Heat'!G$4,COP!$D$2:$D$500,"RSDSH*")))</f>
        <v>0.69658071062437732</v>
      </c>
      <c r="H32" s="101">
        <f>MAX(0,1-(1/AVERAGEIFS(COP!$L$2:$L$500,COP!$C$2:$C$500,'Ambient Heat'!$B32,COP!$G$2:$G$500,'Ambient Heat'!H$4,COP!$D$2:$D$500,"RSDSH*")))</f>
        <v>0.73758331729675719</v>
      </c>
      <c r="I32" s="101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327</v>
      </c>
      <c r="C33" s="24" t="s">
        <v>352</v>
      </c>
      <c r="D33" s="24" t="s">
        <v>349</v>
      </c>
      <c r="E33" s="24" t="s">
        <v>277</v>
      </c>
      <c r="F33" s="101">
        <f>MAX(0,1-(1/AVERAGEIFS(COP!$L$2:$L$500,COP!$C$2:$C$500,'Ambient Heat'!$B33,COP!$G$2:$G$500,'Ambient Heat'!F$4,COP!$D$2:$D$500,"RSDSH*")))</f>
        <v>0.67635275799933481</v>
      </c>
      <c r="G33" s="101">
        <f>MAX(0,1-(1/AVERAGEIFS(COP!$L$2:$L$500,COP!$C$2:$C$500,'Ambient Heat'!$B33,COP!$G$2:$G$500,'Ambient Heat'!G$4,COP!$D$2:$D$500,"RSDSH*")))</f>
        <v>0.70577523454484981</v>
      </c>
      <c r="H33" s="101">
        <f>MAX(0,1-(1/AVERAGEIFS(COP!$L$2:$L$500,COP!$C$2:$C$500,'Ambient Heat'!$B33,COP!$G$2:$G$500,'Ambient Heat'!H$4,COP!$D$2:$D$500,"RSDSH*")))</f>
        <v>0.73758331729675719</v>
      </c>
      <c r="I33" s="101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338</v>
      </c>
      <c r="C34" s="24" t="s">
        <v>352</v>
      </c>
      <c r="D34" s="24" t="s">
        <v>349</v>
      </c>
      <c r="E34" s="24" t="s">
        <v>277</v>
      </c>
      <c r="F34" s="101">
        <f>MAX(0,1-(1/AVERAGEIFS(COP!$L$2:$L$500,COP!$C$2:$C$500,'Ambient Heat'!$B34,COP!$G$2:$G$500,'Ambient Heat'!F$4,COP!$D$2:$D$500,"RSDSH*")))</f>
        <v>0.67635275799933481</v>
      </c>
      <c r="G34" s="101">
        <f>MAX(0,1-(1/AVERAGEIFS(COP!$L$2:$L$500,COP!$C$2:$C$500,'Ambient Heat'!$B34,COP!$G$2:$G$500,'Ambient Heat'!G$4,COP!$D$2:$D$500,"RSDSH*")))</f>
        <v>0.70577523454484981</v>
      </c>
      <c r="H34" s="101">
        <f>MAX(0,1-(1/AVERAGEIFS(COP!$L$2:$L$500,COP!$C$2:$C$500,'Ambient Heat'!$B34,COP!$G$2:$G$500,'Ambient Heat'!H$4,COP!$D$2:$D$500,"RSDSH*")))</f>
        <v>0.73758331729675719</v>
      </c>
      <c r="I34" s="101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339</v>
      </c>
      <c r="C35" s="24" t="s">
        <v>352</v>
      </c>
      <c r="D35" s="24" t="s">
        <v>349</v>
      </c>
      <c r="E35" s="24" t="s">
        <v>277</v>
      </c>
      <c r="F35" s="101">
        <f>MAX(0,1-(1/AVERAGEIFS(COP!$L$2:$L$500,COP!$C$2:$C$500,'Ambient Heat'!$B35,COP!$G$2:$G$500,'Ambient Heat'!F$4,COP!$D$2:$D$500,"RSDSH*")))</f>
        <v>0.67635275799933481</v>
      </c>
      <c r="G35" s="101">
        <f>MAX(0,1-(1/AVERAGEIFS(COP!$L$2:$L$500,COP!$C$2:$C$500,'Ambient Heat'!$B35,COP!$G$2:$G$500,'Ambient Heat'!G$4,COP!$D$2:$D$500,"RSDSH*")))</f>
        <v>0.70842590810750883</v>
      </c>
      <c r="H35" s="101">
        <f>MAX(0,1-(1/AVERAGEIFS(COP!$L$2:$L$500,COP!$C$2:$C$500,'Ambient Heat'!$B35,COP!$G$2:$G$500,'Ambient Heat'!H$4,COP!$D$2:$D$500,"RSDSH*")))</f>
        <v>0.72802752773053347</v>
      </c>
      <c r="I35" s="101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328</v>
      </c>
      <c r="C36" s="24" t="s">
        <v>352</v>
      </c>
      <c r="D36" s="24" t="s">
        <v>349</v>
      </c>
      <c r="E36" s="24" t="s">
        <v>277</v>
      </c>
      <c r="F36" s="101">
        <f>MAX(0,1-(1/AVERAGEIFS(COP!$L$2:$L$500,COP!$C$2:$C$500,'Ambient Heat'!$B36,COP!$G$2:$G$500,'Ambient Heat'!F$4,COP!$D$2:$D$500,"RSDSH*")))</f>
        <v>0.70577523454484981</v>
      </c>
      <c r="G36" s="101">
        <f>MAX(0,1-(1/AVERAGEIFS(COP!$L$2:$L$500,COP!$C$2:$C$500,'Ambient Heat'!$B36,COP!$G$2:$G$500,'Ambient Heat'!G$4,COP!$D$2:$D$500,"RSDSH*")))</f>
        <v>0.72258807828514493</v>
      </c>
      <c r="H36" s="101">
        <f>MAX(0,1-(1/AVERAGEIFS(COP!$L$2:$L$500,COP!$C$2:$C$500,'Ambient Heat'!$B36,COP!$G$2:$G$500,'Ambient Heat'!H$4,COP!$D$2:$D$500,"RSDSH*")))</f>
        <v>0.75726456849950041</v>
      </c>
      <c r="I36" s="101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319</v>
      </c>
      <c r="C37" s="24" t="s">
        <v>352</v>
      </c>
      <c r="D37" s="24" t="s">
        <v>349</v>
      </c>
      <c r="E37" s="24" t="s">
        <v>277</v>
      </c>
      <c r="F37" s="101">
        <f>MAX(0,1-(1/AVERAGEIFS(COP!$L$2:$L$500,COP!$C$2:$C$500,'Ambient Heat'!$B37,COP!$G$2:$G$500,'Ambient Heat'!F$4,COP!$D$2:$D$500,"RSDSH*")))</f>
        <v>0.70577523454484981</v>
      </c>
      <c r="G37" s="101">
        <f>MAX(0,1-(1/AVERAGEIFS(COP!$L$2:$L$500,COP!$C$2:$C$500,'Ambient Heat'!$B37,COP!$G$2:$G$500,'Ambient Heat'!G$4,COP!$D$2:$D$500,"RSDSH*")))</f>
        <v>0.72258807828514493</v>
      </c>
      <c r="H37" s="101">
        <f>MAX(0,1-(1/AVERAGEIFS(COP!$L$2:$L$500,COP!$C$2:$C$500,'Ambient Heat'!$B37,COP!$G$2:$G$500,'Ambient Heat'!H$4,COP!$D$2:$D$500,"RSDSH*")))</f>
        <v>0.75726456849950041</v>
      </c>
      <c r="I37" s="101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100" t="s">
        <v>347</v>
      </c>
      <c r="F38" s="101"/>
      <c r="G38" s="101"/>
      <c r="H38" s="101"/>
      <c r="I38" s="101"/>
    </row>
    <row r="39" spans="2:10">
      <c r="B39" s="24" t="s">
        <v>341</v>
      </c>
      <c r="C39" s="24" t="s">
        <v>352</v>
      </c>
      <c r="D39" s="24" t="s">
        <v>349</v>
      </c>
      <c r="E39" s="24" t="s">
        <v>277</v>
      </c>
      <c r="F39" s="101">
        <f>MAX(0,1-(1/AVERAGEIFS(COP!$L$2:$L$500,COP!$C$2:$C$500,'Ambient Heat'!$B39,COP!$G$2:$G$500,'Ambient Heat'!F$4,COP!$D$2:$D$500,"RSDSH*")))</f>
        <v>0.27473829745210465</v>
      </c>
      <c r="G39" s="101">
        <f>MAX(0,1-(1/AVERAGEIFS(COP!$L$2:$L$500,COP!$C$2:$C$500,'Ambient Heat'!$B39,COP!$G$2:$G$500,'Ambient Heat'!G$4,COP!$D$2:$D$500,"RSDSH*")))</f>
        <v>0.32475634590368097</v>
      </c>
      <c r="H39" s="101">
        <f>MAX(0,1-(1/AVERAGEIFS(COP!$L$2:$L$500,COP!$C$2:$C$500,'Ambient Heat'!$B39,COP!$G$2:$G$500,'Ambient Heat'!H$4,COP!$D$2:$D$500,"RSDSH*")))</f>
        <v>0.42405688327078905</v>
      </c>
      <c r="I39" s="101">
        <f>MAX(0,1-(1/AVERAGEIFS(COP!$L$2:$L$500,COP!$C$2:$C$500,'Ambient Heat'!$B39,COP!$G$2:$G$500,'Ambient Heat'!I$4,COP!$D$2:$D$500,"RSDSH*")))</f>
        <v>0.42405688327078905</v>
      </c>
      <c r="J39" s="24">
        <v>5</v>
      </c>
    </row>
    <row r="40" spans="2:10">
      <c r="B40" s="24" t="s">
        <v>342</v>
      </c>
      <c r="C40" s="24" t="s">
        <v>352</v>
      </c>
      <c r="D40" s="24" t="s">
        <v>349</v>
      </c>
      <c r="E40" s="24" t="s">
        <v>277</v>
      </c>
      <c r="F40" s="101">
        <f>MAX(0,1-(1/AVERAGEIFS(COP!$L$2:$L$500,COP!$C$2:$C$500,'Ambient Heat'!$B40,COP!$G$2:$G$500,'Ambient Heat'!F$4,COP!$D$2:$D$500,"RSDSH*")))</f>
        <v>0.27473829745210465</v>
      </c>
      <c r="G40" s="101">
        <f>MAX(0,1-(1/AVERAGEIFS(COP!$L$2:$L$500,COP!$C$2:$C$500,'Ambient Heat'!$B40,COP!$G$2:$G$500,'Ambient Heat'!G$4,COP!$D$2:$D$500,"RSDSH*")))</f>
        <v>0.29813383624396994</v>
      </c>
      <c r="H40" s="101">
        <f>MAX(0,1-(1/AVERAGEIFS(COP!$L$2:$L$500,COP!$C$2:$C$500,'Ambient Heat'!$B40,COP!$G$2:$G$500,'Ambient Heat'!H$4,COP!$D$2:$D$500,"RSDSH*")))</f>
        <v>0.29813383624396994</v>
      </c>
      <c r="I40" s="101">
        <f>MAX(0,1-(1/AVERAGEIFS(COP!$L$2:$L$500,COP!$C$2:$C$500,'Ambient Heat'!$B40,COP!$G$2:$G$500,'Ambient Heat'!I$4,COP!$D$2:$D$500,"RSDSH*")))</f>
        <v>0.32006715386134754</v>
      </c>
      <c r="J40" s="24">
        <v>5</v>
      </c>
    </row>
    <row r="41" spans="2:10">
      <c r="B41" s="100" t="s">
        <v>348</v>
      </c>
      <c r="F41" s="101"/>
      <c r="G41" s="101"/>
      <c r="H41" s="101"/>
      <c r="I41" s="101"/>
    </row>
    <row r="42" spans="2:10">
      <c r="B42" s="24" t="s">
        <v>340</v>
      </c>
      <c r="C42" s="24" t="s">
        <v>352</v>
      </c>
      <c r="D42" s="24" t="s">
        <v>349</v>
      </c>
      <c r="E42" s="24" t="s">
        <v>277</v>
      </c>
      <c r="F42" s="101">
        <f>MAX(0,1-(1/AVERAGEIFS(COP!$L$2:$L$500,COP!$C$2:$C$500,'Ambient Heat'!$B42,COP!$G$2:$G$500,'Ambient Heat'!F$4,COP!$D$2:$D$500,"RSDSH*")))</f>
        <v>0.63034571735581202</v>
      </c>
      <c r="G42" s="101">
        <f>MAX(0,1-(1/AVERAGEIFS(COP!$L$2:$L$500,COP!$C$2:$C$500,'Ambient Heat'!$B42,COP!$G$2:$G$500,'Ambient Heat'!G$4,COP!$D$2:$D$500,"RSDSH*")))</f>
        <v>0.66700564621308689</v>
      </c>
      <c r="H42" s="101">
        <f>MAX(0,1-(1/AVERAGEIFS(COP!$L$2:$L$500,COP!$C$2:$C$500,'Ambient Heat'!$B42,COP!$G$2:$G$500,'Ambient Heat'!H$4,COP!$D$2:$D$500,"RSDSH*")))</f>
        <v>0.69005910147525773</v>
      </c>
      <c r="I42" s="101">
        <f>MAX(0,1-(1/AVERAGEIFS(COP!$L$2:$L$500,COP!$C$2:$C$500,'Ambient Heat'!$B42,COP!$G$2:$G$500,'Ambient Heat'!I$4,COP!$D$2:$D$500,"RSDSH*")))</f>
        <v>0.69005910147525773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22"/>
  <sheetViews>
    <sheetView zoomScale="80" zoomScaleNormal="80" workbookViewId="0">
      <selection activeCell="I25" sqref="I2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295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295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292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293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0.39389749368274024</v>
      </c>
      <c r="O7" s="47">
        <f t="shared" ref="O7:O8" si="9">IF($D7=0,"",MIN($D7*(1+$S$4)^($O$5-$D$5),T7))</f>
        <v>0.4</v>
      </c>
      <c r="P7" s="47">
        <f t="shared" ref="P7:P8" si="10">IF($D7=0,"",MIN($D7*(1+$S$4)^($P$5-$D$5),T7))</f>
        <v>0.4</v>
      </c>
      <c r="Q7" s="47">
        <f t="shared" ref="Q7:Q8" si="11">IF($D7=0,"",MIN($D7*(1+$S$4)^($Q$5-$D$5),T7))</f>
        <v>0.4</v>
      </c>
      <c r="S7" s="81">
        <v>0</v>
      </c>
      <c r="T7" s="81">
        <v>0.4</v>
      </c>
      <c r="Y7" s="105" t="s">
        <v>284</v>
      </c>
      <c r="Z7" s="105"/>
    </row>
    <row r="8" spans="1:26" ht="15.75" thickBot="1">
      <c r="A8" s="49" t="s">
        <v>294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282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296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291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279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290</v>
      </c>
    </row>
    <row r="20" spans="1:26" s="23" customFormat="1" ht="15">
      <c r="A20" s="23" t="s">
        <v>201</v>
      </c>
      <c r="B20" s="23" t="s">
        <v>297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301</v>
      </c>
      <c r="Z20" s="84" t="s">
        <v>289</v>
      </c>
    </row>
    <row r="21" spans="1:26" s="23" customFormat="1" ht="15">
      <c r="A21" s="23" t="s">
        <v>203</v>
      </c>
      <c r="B21" s="23" t="s">
        <v>297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-0.39389749368274024</v>
      </c>
      <c r="M21" s="34">
        <f t="shared" si="14"/>
        <v>-0.4</v>
      </c>
      <c r="N21" s="34">
        <f t="shared" si="14"/>
        <v>-0.4</v>
      </c>
      <c r="O21" s="34">
        <f t="shared" si="14"/>
        <v>-0.4</v>
      </c>
      <c r="P21" s="24">
        <v>0</v>
      </c>
      <c r="Q21" s="24">
        <v>5</v>
      </c>
      <c r="R21" s="23" t="s">
        <v>302</v>
      </c>
      <c r="Z21" s="84"/>
    </row>
    <row r="22" spans="1:26" s="23" customFormat="1" ht="15">
      <c r="A22" s="23" t="s">
        <v>200</v>
      </c>
      <c r="B22" s="23" t="s">
        <v>297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303</v>
      </c>
      <c r="Z22" s="84"/>
    </row>
  </sheetData>
  <mergeCells count="3">
    <mergeCell ref="S3:V3"/>
    <mergeCell ref="E4:J4"/>
    <mergeCell ref="Y7:Z7"/>
  </mergeCells>
  <conditionalFormatting sqref="D20">
    <cfRule type="containsText" dxfId="30" priority="8" operator="containsText" text="\I: DISABLED">
      <formula>NOT(ISERROR(SEARCH("\I: DISABLED",D20)))</formula>
    </cfRule>
  </conditionalFormatting>
  <conditionalFormatting sqref="D21:D22">
    <cfRule type="containsText" dxfId="29" priority="7" operator="containsText" text="\I: DISABLED">
      <formula>NOT(ISERROR(SEARCH("\I: DISABLED",D21)))</formula>
    </cfRule>
  </conditionalFormatting>
  <conditionalFormatting sqref="E20">
    <cfRule type="containsText" dxfId="28" priority="4" operator="containsText" text="\I: DISABLED">
      <formula>NOT(ISERROR(SEARCH("\I: DISABLED",E20)))</formula>
    </cfRule>
  </conditionalFormatting>
  <conditionalFormatting sqref="E21:E22">
    <cfRule type="containsText" dxfId="27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6"/>
  <sheetViews>
    <sheetView topLeftCell="A50" zoomScale="70" zoomScaleNormal="70" workbookViewId="0">
      <selection activeCell="G78" sqref="G78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6" width="8.855468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2.1275451285873281E-2</v>
      </c>
      <c r="E6" s="46">
        <f>IF($D6=0,"",MAX($D6*(1-$S$4)^($E$5-$D$5),S6))</f>
        <v>1.9147906157285954E-2</v>
      </c>
      <c r="F6" s="46">
        <f>IF($D6=0,"",MAX($D6*(1-$S$4)^($F$5-$D$5),S6))</f>
        <v>1.7233115541557358E-2</v>
      </c>
      <c r="G6" s="46">
        <f>IF($D6=0,"",MAX($D6*(1-$S$4)^($G$5-$D$5),S6))</f>
        <v>1.0175982396134207E-2</v>
      </c>
      <c r="H6" s="46">
        <f>IF($D6=0,"",MAX($D6*(1-$S$4)^($H$5-$D$5),S6))</f>
        <v>6.0088158450932894E-3</v>
      </c>
      <c r="I6" s="46">
        <f>IF($D6=0,"",MAX($D6*(1-$S$4)^($I$5-$D$5),S6))</f>
        <v>7.3053172849724731E-4</v>
      </c>
      <c r="J6" s="46">
        <f>IF($D6=0,"",MAX($D6*(1-$S$4)^($J$5-$D$5),S6))</f>
        <v>8.8815603622961466E-5</v>
      </c>
      <c r="K6" s="23"/>
      <c r="L6" s="47">
        <f>IF($D6=0,"",MIN($D6*(1+$S$4)^($L$5-$D$5),T6))</f>
        <v>2.340299641446061E-2</v>
      </c>
      <c r="M6" s="47">
        <f>IF($D6=0,"",MIN($D6*(1+$S$4)^($M$5-$D$5),T6))</f>
        <v>2.5743296055906674E-2</v>
      </c>
      <c r="N6" s="47">
        <f>IF($D6=0,"",MIN($D6*(1+$S$4)^($N$5-$D$5),T6))</f>
        <v>4.1459835730998276E-2</v>
      </c>
      <c r="O6" s="47">
        <f>IF($D6=0,"",MIN($D6*(1+$S$4)^($O$5-$D$5),T6))</f>
        <v>6.6771480043130049E-2</v>
      </c>
      <c r="P6" s="47">
        <f>IF($D6=0,"",MIN($D6*(1+$S$4)^($P$5-$D$5),T6))</f>
        <v>0.44920512860655332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4.4922392429790945E-6</v>
      </c>
      <c r="E7" s="46">
        <f t="shared" ref="E7:E18" si="0">IF($D7=0,"",MAX($D7*(1-$S$4)^($E$5-$D$5),S7))</f>
        <v>4.0430153186811855E-6</v>
      </c>
      <c r="F7" s="46">
        <f t="shared" ref="F7:F18" si="1">IF($D7=0,"",MAX($D7*(1-$S$4)^($F$5-$D$5),S7))</f>
        <v>3.6387137868130667E-6</v>
      </c>
      <c r="G7" s="46">
        <f t="shared" ref="G7:G18" si="2">IF($D7=0,"",MAX($D7*(1-$S$4)^($G$5-$D$5),S7))</f>
        <v>2.1486241039752483E-6</v>
      </c>
      <c r="H7" s="46">
        <f t="shared" ref="H7:H18" si="3">IF($D7=0,"",MAX($D7*(1-$S$4)^($H$5-$D$5),S7))</f>
        <v>1.2687410471563447E-6</v>
      </c>
      <c r="I7" s="46">
        <f t="shared" ref="I7:I18" si="4">IF($D7=0,"",MAX($D7*(1-$S$4)^($I$5-$D$5),S7))</f>
        <v>1.5424929205500425E-7</v>
      </c>
      <c r="J7" s="46">
        <f t="shared" ref="J7:J18" si="5">IF($D7=0,"",MAX($D7*(1-$S$4)^($J$5-$D$5),S7))</f>
        <v>1.8753112901011116E-8</v>
      </c>
      <c r="K7" s="23"/>
      <c r="L7" s="47">
        <f t="shared" ref="L7:L18" si="6">IF($D7=0,"",MIN($D7*(1+$S$4)^($L$5-$D$5),T7))</f>
        <v>4.9414631672770043E-6</v>
      </c>
      <c r="M7" s="47">
        <f t="shared" ref="M7:M18" si="7">IF($D7=0,"",MIN($D7*(1+$S$4)^($M$5-$D$5),T7))</f>
        <v>5.4356094840047055E-6</v>
      </c>
      <c r="N7" s="47">
        <f t="shared" ref="N7:N18" si="8">IF($D7=0,"",MIN($D7*(1+$S$4)^($N$5-$D$5),T7))</f>
        <v>8.7541034300844209E-6</v>
      </c>
      <c r="O7" s="47">
        <f t="shared" ref="O7:O18" si="9">IF($D7=0,"",MIN($D7*(1+$S$4)^($O$5-$D$5),T7))</f>
        <v>1.4098571115185266E-5</v>
      </c>
      <c r="P7" s="47">
        <f t="shared" ref="P7:P18" si="10">IF($D7=0,"",MIN($D7*(1+$S$4)^($P$5-$D$5),T7))</f>
        <v>9.4848136462972362E-5</v>
      </c>
      <c r="Q7" s="47">
        <f t="shared" ref="Q7:Q18" si="11">IF($D7=0,"",MIN($D7*(1+$S$4)^($Q$5-$D$5),T7))</f>
        <v>6.3809083324827508E-4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3.2225532589519963E-9</v>
      </c>
      <c r="E8" s="46">
        <f t="shared" si="0"/>
        <v>2.9002979330567968E-9</v>
      </c>
      <c r="F8" s="46">
        <f t="shared" si="1"/>
        <v>2.6102681397511174E-9</v>
      </c>
      <c r="G8" s="46">
        <f t="shared" si="2"/>
        <v>1.5413372338416375E-9</v>
      </c>
      <c r="H8" s="46">
        <f t="shared" si="3"/>
        <v>9.1014422321114885E-10</v>
      </c>
      <c r="I8" s="46">
        <f t="shared" si="4"/>
        <v>1.1065228985294394E-10</v>
      </c>
      <c r="J8" s="46">
        <f t="shared" si="5"/>
        <v>1.3452735223106935E-11</v>
      </c>
      <c r="K8" s="23"/>
      <c r="L8" s="47">
        <f t="shared" si="6"/>
        <v>3.5448085848471963E-9</v>
      </c>
      <c r="M8" s="47">
        <f t="shared" si="7"/>
        <v>3.8992894433319163E-9</v>
      </c>
      <c r="N8" s="47">
        <f t="shared" si="8"/>
        <v>6.2798446413804876E-9</v>
      </c>
      <c r="O8" s="47">
        <f t="shared" si="9"/>
        <v>1.0113752593389691E-8</v>
      </c>
      <c r="P8" s="47">
        <f t="shared" si="10"/>
        <v>6.8040270059520892E-8</v>
      </c>
      <c r="Q8" s="47">
        <f t="shared" si="11"/>
        <v>4.5774091337752761E-7</v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1.4723773725340058E-2</v>
      </c>
      <c r="E9" s="46">
        <f t="shared" si="0"/>
        <v>1.3251396352806052E-2</v>
      </c>
      <c r="F9" s="46">
        <f t="shared" si="1"/>
        <v>1.1926256717525448E-2</v>
      </c>
      <c r="G9" s="46">
        <f t="shared" si="2"/>
        <v>7.0423353291316033E-3</v>
      </c>
      <c r="H9" s="46">
        <f t="shared" si="3"/>
        <v>4.1584285884989219E-3</v>
      </c>
      <c r="I9" s="46">
        <f t="shared" si="4"/>
        <v>5.0556783614348242E-4</v>
      </c>
      <c r="J9" s="46">
        <f t="shared" si="5"/>
        <v>6.1465246186917757E-5</v>
      </c>
      <c r="K9" s="23"/>
      <c r="L9" s="47">
        <f t="shared" si="6"/>
        <v>1.6196151097874065E-2</v>
      </c>
      <c r="M9" s="47">
        <f t="shared" si="7"/>
        <v>1.7815766207661472E-2</v>
      </c>
      <c r="N9" s="47">
        <f t="shared" si="8"/>
        <v>2.869246963510089E-2</v>
      </c>
      <c r="O9" s="47">
        <f t="shared" si="9"/>
        <v>4.6209509272026349E-2</v>
      </c>
      <c r="P9" s="47">
        <f t="shared" si="10"/>
        <v>0.3108744712859185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0.122874952366271</v>
      </c>
      <c r="E10" s="46">
        <f t="shared" si="0"/>
        <v>0.11058745712964389</v>
      </c>
      <c r="F10" s="46">
        <f t="shared" si="1"/>
        <v>9.9528711416679516E-2</v>
      </c>
      <c r="G10" s="46">
        <f t="shared" si="2"/>
        <v>5.87707088044351E-2</v>
      </c>
      <c r="H10" s="46">
        <f t="shared" si="3"/>
        <v>3.470351584193089E-2</v>
      </c>
      <c r="I10" s="46">
        <f t="shared" si="4"/>
        <v>4.2191373585927852E-3</v>
      </c>
      <c r="J10" s="46">
        <f t="shared" si="5"/>
        <v>5.1294860531580252E-4</v>
      </c>
      <c r="K10" s="23"/>
      <c r="L10" s="47">
        <f t="shared" si="6"/>
        <v>0.13516244760289811</v>
      </c>
      <c r="M10" s="47">
        <f t="shared" si="7"/>
        <v>0.14867869236318793</v>
      </c>
      <c r="N10" s="47">
        <f t="shared" si="8"/>
        <v>0.23944852083783791</v>
      </c>
      <c r="O10" s="47">
        <f t="shared" si="9"/>
        <v>0.38563423729454638</v>
      </c>
      <c r="P10" s="47">
        <f t="shared" si="10"/>
        <v>0.9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0.56114490385012317</v>
      </c>
      <c r="E11" s="46">
        <f t="shared" si="0"/>
        <v>0.50503041346511091</v>
      </c>
      <c r="F11" s="46">
        <f t="shared" si="1"/>
        <v>0.45452737211859978</v>
      </c>
      <c r="G11" s="46">
        <f t="shared" si="2"/>
        <v>0.26839386796231207</v>
      </c>
      <c r="H11" s="46">
        <f t="shared" si="3"/>
        <v>0.15848389509306568</v>
      </c>
      <c r="I11" s="46">
        <f t="shared" si="4"/>
        <v>1.9267941771897685E-2</v>
      </c>
      <c r="J11" s="46">
        <f t="shared" si="5"/>
        <v>2.3425319014732087E-3</v>
      </c>
      <c r="K11" s="23"/>
      <c r="L11" s="47">
        <f t="shared" si="6"/>
        <v>0.61725939423513554</v>
      </c>
      <c r="M11" s="47">
        <f t="shared" si="7"/>
        <v>0.6789853336586491</v>
      </c>
      <c r="N11" s="47">
        <f t="shared" si="8"/>
        <v>0.9</v>
      </c>
      <c r="O11" s="47">
        <f t="shared" si="9"/>
        <v>0.9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4.9058025218291529E-2</v>
      </c>
      <c r="E12" s="46">
        <f t="shared" si="0"/>
        <v>4.4152222696462379E-2</v>
      </c>
      <c r="F12" s="46">
        <f t="shared" si="1"/>
        <v>3.9737000426816139E-2</v>
      </c>
      <c r="G12" s="46">
        <f t="shared" si="2"/>
        <v>2.3464301382030667E-2</v>
      </c>
      <c r="H12" s="46">
        <f t="shared" si="3"/>
        <v>1.3855435323075293E-2</v>
      </c>
      <c r="I12" s="46">
        <f t="shared" si="4"/>
        <v>1.6844974744754993E-3</v>
      </c>
      <c r="J12" s="46">
        <f t="shared" si="5"/>
        <v>2.0479556761299431E-4</v>
      </c>
      <c r="K12" s="23"/>
      <c r="L12" s="47">
        <f t="shared" si="6"/>
        <v>5.3963827740120686E-2</v>
      </c>
      <c r="M12" s="47">
        <f t="shared" si="7"/>
        <v>5.9360210514132761E-2</v>
      </c>
      <c r="N12" s="47">
        <f t="shared" si="8"/>
        <v>9.5600212635115991E-2</v>
      </c>
      <c r="O12" s="47">
        <f t="shared" si="9"/>
        <v>0.15396509845098069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0.2179862716840259</v>
      </c>
      <c r="E13" s="46">
        <f t="shared" si="0"/>
        <v>0.19618764451562332</v>
      </c>
      <c r="F13" s="46">
        <f t="shared" si="1"/>
        <v>0.17656888006406099</v>
      </c>
      <c r="G13" s="46">
        <f t="shared" si="2"/>
        <v>0.1042621579890274</v>
      </c>
      <c r="H13" s="46">
        <f t="shared" si="3"/>
        <v>6.1565761670940806E-2</v>
      </c>
      <c r="I13" s="46">
        <f t="shared" si="4"/>
        <v>7.4849593412732876E-3</v>
      </c>
      <c r="J13" s="46">
        <f t="shared" si="5"/>
        <v>9.0999631645843849E-4</v>
      </c>
      <c r="K13" s="23"/>
      <c r="L13" s="47">
        <f t="shared" si="6"/>
        <v>0.23978489885242851</v>
      </c>
      <c r="M13" s="47">
        <f t="shared" si="7"/>
        <v>0.26376338873767136</v>
      </c>
      <c r="N13" s="47">
        <f t="shared" si="8"/>
        <v>0.42479357519590732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90">
        <v>0.5</v>
      </c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7.9348750577801063E-3</v>
      </c>
      <c r="E14" s="46">
        <f t="shared" si="0"/>
        <v>7.1413875520020959E-3</v>
      </c>
      <c r="F14" s="46">
        <f t="shared" si="1"/>
        <v>6.4272487968018866E-3</v>
      </c>
      <c r="G14" s="46">
        <f t="shared" si="2"/>
        <v>3.7952261420235466E-3</v>
      </c>
      <c r="H14" s="46">
        <f t="shared" si="3"/>
        <v>2.2410430846034847E-3</v>
      </c>
      <c r="I14" s="46">
        <f t="shared" si="4"/>
        <v>2.724585210194221E-4</v>
      </c>
      <c r="J14" s="46">
        <f t="shared" si="5"/>
        <v>3.3124595500235674E-5</v>
      </c>
      <c r="K14" s="23"/>
      <c r="L14" s="47">
        <f t="shared" si="6"/>
        <v>8.7283625635581185E-3</v>
      </c>
      <c r="M14" s="47">
        <f t="shared" si="7"/>
        <v>9.6011988199139302E-3</v>
      </c>
      <c r="N14" s="47">
        <f t="shared" si="8"/>
        <v>1.5462826711459592E-2</v>
      </c>
      <c r="O14" s="47">
        <f t="shared" si="9"/>
        <v>2.490303704707279E-2</v>
      </c>
      <c r="P14" s="47">
        <f t="shared" si="10"/>
        <v>0.16753518047223598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1.0193561698994531E-2</v>
      </c>
      <c r="E15" s="46">
        <f t="shared" si="0"/>
        <v>9.174205529095078E-3</v>
      </c>
      <c r="F15" s="46">
        <f t="shared" si="1"/>
        <v>8.2567849761855713E-3</v>
      </c>
      <c r="G15" s="46">
        <f t="shared" si="2"/>
        <v>4.8755489605878189E-3</v>
      </c>
      <c r="H15" s="46">
        <f t="shared" si="3"/>
        <v>2.878962905737502E-3</v>
      </c>
      <c r="I15" s="46">
        <f t="shared" si="4"/>
        <v>3.5001467876991029E-4</v>
      </c>
      <c r="J15" s="46">
        <f t="shared" si="5"/>
        <v>4.2553613702438495E-5</v>
      </c>
      <c r="K15" s="23"/>
      <c r="L15" s="47">
        <f t="shared" si="6"/>
        <v>1.1212917868893986E-2</v>
      </c>
      <c r="M15" s="47">
        <f t="shared" si="7"/>
        <v>1.2334209655783385E-2</v>
      </c>
      <c r="N15" s="47">
        <f t="shared" si="8"/>
        <v>1.9864367992735707E-2</v>
      </c>
      <c r="O15" s="47">
        <f t="shared" si="9"/>
        <v>3.1991763295980788E-2</v>
      </c>
      <c r="P15" s="47">
        <f t="shared" si="10"/>
        <v>0.21522458595254765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1.73664311474753E-3</v>
      </c>
      <c r="E16" s="46">
        <f t="shared" si="0"/>
        <v>1.5629788032727771E-3</v>
      </c>
      <c r="F16" s="46">
        <f t="shared" si="1"/>
        <v>1.4066809229454993E-3</v>
      </c>
      <c r="G16" s="46">
        <f t="shared" si="2"/>
        <v>8.3063101819008808E-4</v>
      </c>
      <c r="H16" s="46">
        <f t="shared" si="3"/>
        <v>4.9047930993106523E-4</v>
      </c>
      <c r="I16" s="46">
        <f t="shared" si="4"/>
        <v>5.963083364730996E-5</v>
      </c>
      <c r="J16" s="46">
        <f t="shared" si="5"/>
        <v>7.2497172652867076E-6</v>
      </c>
      <c r="K16" s="23"/>
      <c r="L16" s="47">
        <f t="shared" si="6"/>
        <v>1.9103074262222831E-3</v>
      </c>
      <c r="M16" s="47">
        <f t="shared" si="7"/>
        <v>2.1013381688445116E-3</v>
      </c>
      <c r="N16" s="47">
        <f t="shared" si="8"/>
        <v>3.3842261343057759E-3</v>
      </c>
      <c r="O16" s="47">
        <f t="shared" si="9"/>
        <v>5.4503300315607963E-3</v>
      </c>
      <c r="P16" s="47">
        <f t="shared" si="10"/>
        <v>3.6667095011133105E-2</v>
      </c>
      <c r="Q16" s="47">
        <f t="shared" si="11"/>
        <v>0.24667787982931527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3.2606082357513381E-3</v>
      </c>
      <c r="E17" s="46">
        <f t="shared" si="0"/>
        <v>2.9345474121762042E-3</v>
      </c>
      <c r="F17" s="46">
        <f t="shared" si="1"/>
        <v>2.6410926709585841E-3</v>
      </c>
      <c r="G17" s="46">
        <f t="shared" si="2"/>
        <v>1.5595388112743347E-3</v>
      </c>
      <c r="H17" s="46">
        <f t="shared" si="3"/>
        <v>9.208920726693821E-4</v>
      </c>
      <c r="I17" s="46">
        <f t="shared" si="4"/>
        <v>1.1195897743411901E-4</v>
      </c>
      <c r="J17" s="46">
        <f t="shared" si="5"/>
        <v>1.3611597927821243E-5</v>
      </c>
      <c r="K17" s="23"/>
      <c r="L17" s="47">
        <f t="shared" si="6"/>
        <v>3.5866690593264723E-3</v>
      </c>
      <c r="M17" s="47">
        <f t="shared" si="7"/>
        <v>3.9453359652591195E-3</v>
      </c>
      <c r="N17" s="47">
        <f t="shared" si="8"/>
        <v>6.3540030254094675E-3</v>
      </c>
      <c r="O17" s="47">
        <f t="shared" si="9"/>
        <v>1.0233185412452205E-2</v>
      </c>
      <c r="P17" s="47">
        <f t="shared" si="10"/>
        <v>6.8843754343711761E-2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7.723800742535634E-4</v>
      </c>
      <c r="E21" s="46">
        <f>IF($D21=0,"",MAX($D21*(1-$S$4)^($E$5-$D$5),S21))</f>
        <v>6.9514206682820708E-4</v>
      </c>
      <c r="F21" s="46">
        <f>IF($D21=0,"",MAX($D21*(1-$S$4)^($F$5-$D$5),S21))</f>
        <v>6.2562786014538636E-4</v>
      </c>
      <c r="G21" s="46">
        <f>IF($D21=0,"",MAX($D21*(1-$S$4)^($G$5-$D$5),S21))</f>
        <v>3.6942699513724931E-4</v>
      </c>
      <c r="H21" s="46">
        <f>IF($D21=0,"",MAX($D21*(1-$S$4)^($H$5-$D$5),S21))</f>
        <v>2.1814294635859441E-4</v>
      </c>
      <c r="I21" s="46">
        <f>IF($D21=0,"",MAX($D21*(1-$S$4)^($I$5-$D$5),S21))</f>
        <v>2.6521089640807942E-5</v>
      </c>
      <c r="J21" s="46">
        <f>IF($D21=0,"",MAX($D21*(1-$S$4)^($J$5-$D$5),S21))</f>
        <v>3.2243453546260359E-6</v>
      </c>
      <c r="K21" s="23"/>
      <c r="L21" s="47">
        <f>IF($D21=0,"",MIN($D21*(1+$S$4)^($L$5-$D$5),T21))</f>
        <v>8.4961808167891982E-4</v>
      </c>
      <c r="M21" s="47">
        <f>IF($D21=0,"",MIN($D21*(1+$S$4)^($M$5-$D$5),T21))</f>
        <v>9.3457988984681185E-4</v>
      </c>
      <c r="N21" s="47">
        <f>IF($D21=0,"",MIN($D21*(1+$S$4)^($N$5-$D$5),T21))</f>
        <v>1.5051502583971897E-3</v>
      </c>
      <c r="O21" s="47">
        <f>IF($D21=0,"",MIN($D21*(1+$S$4)^($O$5-$D$5),T21))</f>
        <v>2.4240595426512582E-3</v>
      </c>
      <c r="P21" s="47">
        <f>IF($D21=0,"",MIN($D21*(1+$S$4)^($P$5-$D$5),T21))</f>
        <v>1.6307860450348599E-2</v>
      </c>
      <c r="Q21" s="47">
        <f>IF($D21=0,"",MIN($D21*(1+$S$4)^($Q$5-$D$5),T21))</f>
        <v>0.10971113035332933</v>
      </c>
      <c r="S21" s="81">
        <v>0</v>
      </c>
      <c r="T21" s="81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8.2076130974137675E-6</v>
      </c>
      <c r="E22" s="46">
        <f t="shared" ref="E22:E33" si="12">IF($D22=0,"",MAX($D22*(1-$S$4)^($E$5-$D$5),S22))</f>
        <v>7.3868517876723909E-6</v>
      </c>
      <c r="F22" s="46">
        <f t="shared" ref="F22:F33" si="13">IF($D22=0,"",MAX($D22*(1-$S$4)^($F$5-$D$5),S22))</f>
        <v>6.6481666089051523E-6</v>
      </c>
      <c r="G22" s="46">
        <f t="shared" ref="G22:G33" si="14">IF($D22=0,"",MAX($D22*(1-$S$4)^($G$5-$D$5),S22))</f>
        <v>3.925675900892404E-6</v>
      </c>
      <c r="H22" s="46">
        <f t="shared" ref="H22:H33" si="15">IF($D22=0,"",MAX($D22*(1-$S$4)^($H$5-$D$5),S22))</f>
        <v>2.3180723627179563E-6</v>
      </c>
      <c r="I22" s="46">
        <f t="shared" ref="I22:I33" si="16">IF($D22=0,"",MAX($D22*(1-$S$4)^($I$5-$D$5),S22))</f>
        <v>2.8182348295810612E-7</v>
      </c>
      <c r="J22" s="46">
        <f t="shared" ref="J22:J33" si="17">IF($D22=0,"",MAX($D22*(1-$S$4)^($J$5-$D$5),S22))</f>
        <v>3.4263156243108889E-8</v>
      </c>
      <c r="K22" s="23"/>
      <c r="L22" s="47">
        <f t="shared" ref="L22:L33" si="18">IF($D22=0,"",MIN($D22*(1+$S$4)^($L$5-$D$5),T22))</f>
        <v>9.0283744071551449E-6</v>
      </c>
      <c r="M22" s="47">
        <f t="shared" ref="M22:M33" si="19">IF($D22=0,"",MIN($D22*(1+$S$4)^($M$5-$D$5),T22))</f>
        <v>9.9312118478706603E-6</v>
      </c>
      <c r="N22" s="47">
        <f t="shared" ref="N22:N33" si="20">IF($D22=0,"",MIN($D22*(1+$S$4)^($N$5-$D$5),T22))</f>
        <v>1.5994315993114185E-5</v>
      </c>
      <c r="O22" s="47">
        <f t="shared" ref="O22:O33" si="21">IF($D22=0,"",MIN($D22*(1+$S$4)^($O$5-$D$5),T22))</f>
        <v>2.5759005850070332E-5</v>
      </c>
      <c r="P22" s="47">
        <f t="shared" ref="P22:P33" si="22">IF($D22=0,"",MIN($D22*(1+$S$4)^($P$5-$D$5),T22))</f>
        <v>1.7329371055102623E-4</v>
      </c>
      <c r="Q22" s="47">
        <f t="shared" ref="Q22:Q33" si="23">IF($D22=0,"",MIN($D22*(1+$S$4)^($Q$5-$D$5),T22))</f>
        <v>1.1658334289504759E-3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7.4164388939783682E-6</v>
      </c>
      <c r="E23" s="46">
        <f t="shared" si="12"/>
        <v>6.6747950045805311E-6</v>
      </c>
      <c r="F23" s="46">
        <f t="shared" si="13"/>
        <v>6.0073155041224788E-6</v>
      </c>
      <c r="G23" s="46">
        <f t="shared" si="14"/>
        <v>3.5472597320292831E-6</v>
      </c>
      <c r="H23" s="46">
        <f t="shared" si="15"/>
        <v>2.0946213991659719E-6</v>
      </c>
      <c r="I23" s="46">
        <f t="shared" si="16"/>
        <v>2.5465706234441658E-7</v>
      </c>
      <c r="J23" s="46">
        <f t="shared" si="17"/>
        <v>3.0960353707696237E-8</v>
      </c>
      <c r="K23" s="23"/>
      <c r="L23" s="47">
        <f t="shared" si="18"/>
        <v>8.1580827833762052E-6</v>
      </c>
      <c r="M23" s="47">
        <f t="shared" si="19"/>
        <v>8.9738910617138271E-6</v>
      </c>
      <c r="N23" s="47">
        <f t="shared" si="20"/>
        <v>1.4452541293800742E-5</v>
      </c>
      <c r="O23" s="47">
        <f t="shared" si="21"/>
        <v>2.3275962279079038E-5</v>
      </c>
      <c r="P23" s="47">
        <f t="shared" si="22"/>
        <v>1.5658903505300903E-4</v>
      </c>
      <c r="Q23" s="47">
        <f t="shared" si="23"/>
        <v>1.0534527253840643E-3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6.2799640911754802E-3</v>
      </c>
      <c r="E24" s="46">
        <f t="shared" si="12"/>
        <v>5.6519676820579326E-3</v>
      </c>
      <c r="F24" s="46">
        <f t="shared" si="13"/>
        <v>5.0867709138521389E-3</v>
      </c>
      <c r="G24" s="46">
        <f t="shared" si="14"/>
        <v>3.0036873569205505E-3</v>
      </c>
      <c r="H24" s="46">
        <f t="shared" si="15"/>
        <v>1.7736473473880163E-3</v>
      </c>
      <c r="I24" s="46">
        <f t="shared" si="16"/>
        <v>2.1563411091887253E-4</v>
      </c>
      <c r="J24" s="46">
        <f t="shared" si="17"/>
        <v>2.6216073821128299E-5</v>
      </c>
      <c r="K24" s="23"/>
      <c r="L24" s="47">
        <f t="shared" si="18"/>
        <v>6.9079605002930287E-3</v>
      </c>
      <c r="M24" s="47">
        <f t="shared" si="19"/>
        <v>7.5987565503223319E-3</v>
      </c>
      <c r="N24" s="47">
        <f t="shared" si="20"/>
        <v>1.2237873411859624E-2</v>
      </c>
      <c r="O24" s="47">
        <f t="shared" si="21"/>
        <v>1.9709217508534049E-2</v>
      </c>
      <c r="P24" s="47">
        <f t="shared" si="22"/>
        <v>0.13259375978991023</v>
      </c>
      <c r="Q24" s="47">
        <f t="shared" si="23"/>
        <v>0.89202451226751311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7.6685528779760176E-2</v>
      </c>
      <c r="E25" s="46">
        <f t="shared" si="12"/>
        <v>6.9016975901784156E-2</v>
      </c>
      <c r="F25" s="46">
        <f t="shared" si="13"/>
        <v>6.2115278311605744E-2</v>
      </c>
      <c r="G25" s="46">
        <f t="shared" si="14"/>
        <v>3.6678450690220084E-2</v>
      </c>
      <c r="H25" s="46">
        <f t="shared" si="15"/>
        <v>2.1658258348068064E-2</v>
      </c>
      <c r="I25" s="46">
        <f t="shared" si="16"/>
        <v>2.6331385942163876E-3</v>
      </c>
      <c r="J25" s="46">
        <f t="shared" si="17"/>
        <v>3.2012818135814327E-4</v>
      </c>
      <c r="K25" s="23"/>
      <c r="L25" s="47">
        <f t="shared" si="18"/>
        <v>8.4354081657736196E-2</v>
      </c>
      <c r="M25" s="47">
        <f t="shared" si="19"/>
        <v>9.2789489823509833E-2</v>
      </c>
      <c r="N25" s="47">
        <f t="shared" si="20"/>
        <v>0.14943840125566088</v>
      </c>
      <c r="O25" s="47">
        <f t="shared" si="21"/>
        <v>0.24067203960625447</v>
      </c>
      <c r="P25" s="47">
        <f t="shared" si="22"/>
        <v>0.9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0.78642094735045764</v>
      </c>
      <c r="E26" s="46">
        <f t="shared" si="12"/>
        <v>0.70777885261541185</v>
      </c>
      <c r="F26" s="46">
        <f t="shared" si="13"/>
        <v>0.63700096735387068</v>
      </c>
      <c r="G26" s="46">
        <f t="shared" si="14"/>
        <v>0.3761427012127872</v>
      </c>
      <c r="H26" s="46">
        <f t="shared" si="15"/>
        <v>0.22210850363913878</v>
      </c>
      <c r="I26" s="46">
        <f t="shared" si="16"/>
        <v>2.7003208828563805E-2</v>
      </c>
      <c r="J26" s="46">
        <f t="shared" si="17"/>
        <v>3.2829597925873163E-3</v>
      </c>
      <c r="K26" s="23"/>
      <c r="L26" s="47">
        <f t="shared" si="18"/>
        <v>0.86506304208550344</v>
      </c>
      <c r="M26" s="47">
        <f t="shared" si="19"/>
        <v>0.9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1.1084211430358589E-2</v>
      </c>
      <c r="E27" s="46">
        <f t="shared" si="12"/>
        <v>9.9757902873227298E-3</v>
      </c>
      <c r="F27" s="46">
        <f t="shared" si="13"/>
        <v>8.9782112585904579E-3</v>
      </c>
      <c r="G27" s="46">
        <f t="shared" si="14"/>
        <v>5.3015439660850806E-3</v>
      </c>
      <c r="H27" s="46">
        <f t="shared" si="15"/>
        <v>3.1305086965335801E-3</v>
      </c>
      <c r="I27" s="46">
        <f t="shared" si="16"/>
        <v>3.8059677449123674E-4</v>
      </c>
      <c r="J27" s="46">
        <f t="shared" si="17"/>
        <v>4.627168259060593E-5</v>
      </c>
      <c r="K27" s="23"/>
      <c r="L27" s="47">
        <f t="shared" si="18"/>
        <v>1.2192632573394448E-2</v>
      </c>
      <c r="M27" s="47">
        <f t="shared" si="19"/>
        <v>1.3411895830733895E-2</v>
      </c>
      <c r="N27" s="47">
        <f t="shared" si="20"/>
        <v>2.1599992354355255E-2</v>
      </c>
      <c r="O27" s="47">
        <f t="shared" si="21"/>
        <v>3.4787003686612687E-2</v>
      </c>
      <c r="P27" s="47">
        <f t="shared" si="22"/>
        <v>0.23402956553887663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0.1114248764060735</v>
      </c>
      <c r="E28" s="46">
        <f t="shared" si="12"/>
        <v>0.10028238876546615</v>
      </c>
      <c r="F28" s="46">
        <f t="shared" si="13"/>
        <v>9.0254149888919541E-2</v>
      </c>
      <c r="G28" s="46">
        <f t="shared" si="14"/>
        <v>5.3294172967908109E-2</v>
      </c>
      <c r="H28" s="46">
        <f t="shared" si="15"/>
        <v>3.146967619582007E-2</v>
      </c>
      <c r="I28" s="46">
        <f t="shared" si="16"/>
        <v>3.825977952936281E-3</v>
      </c>
      <c r="J28" s="46">
        <f t="shared" si="17"/>
        <v>4.6514960005526805E-4</v>
      </c>
      <c r="K28" s="23"/>
      <c r="L28" s="47">
        <f t="shared" si="18"/>
        <v>0.12256736404668087</v>
      </c>
      <c r="M28" s="47">
        <f t="shared" si="19"/>
        <v>0.13482410045134896</v>
      </c>
      <c r="N28" s="47">
        <f t="shared" si="20"/>
        <v>0.2171355620179021</v>
      </c>
      <c r="O28" s="47">
        <f t="shared" si="21"/>
        <v>0.34969899398545162</v>
      </c>
      <c r="P28" s="47">
        <f t="shared" si="22"/>
        <v>0.5</v>
      </c>
      <c r="Q28" s="47">
        <f t="shared" si="23"/>
        <v>0.5</v>
      </c>
      <c r="S28" s="81">
        <v>0</v>
      </c>
      <c r="T28" s="90">
        <v>0.5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7.4773533168513858E-4</v>
      </c>
      <c r="E29" s="46">
        <f t="shared" si="12"/>
        <v>6.729617985166247E-4</v>
      </c>
      <c r="F29" s="46">
        <f t="shared" si="13"/>
        <v>6.0566561866496227E-4</v>
      </c>
      <c r="G29" s="46">
        <f t="shared" si="14"/>
        <v>3.5763949116547367E-4</v>
      </c>
      <c r="H29" s="46">
        <f t="shared" si="15"/>
        <v>2.1118254313830061E-4</v>
      </c>
      <c r="I29" s="46">
        <f t="shared" si="16"/>
        <v>2.5674867102683196E-5</v>
      </c>
      <c r="J29" s="46">
        <f t="shared" si="17"/>
        <v>3.1214644494016886E-6</v>
      </c>
      <c r="K29" s="23"/>
      <c r="L29" s="47">
        <f t="shared" si="18"/>
        <v>8.2250886485365246E-4</v>
      </c>
      <c r="M29" s="47">
        <f t="shared" si="19"/>
        <v>9.0475975133901779E-4</v>
      </c>
      <c r="N29" s="47">
        <f t="shared" si="20"/>
        <v>1.4571246271290023E-3</v>
      </c>
      <c r="O29" s="47">
        <f t="shared" si="21"/>
        <v>2.3467137832375298E-3</v>
      </c>
      <c r="P29" s="47">
        <f t="shared" si="22"/>
        <v>1.5787516857812191E-2</v>
      </c>
      <c r="Q29" s="47">
        <f t="shared" si="23"/>
        <v>0.10621051886090872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9.617266564805213E-4</v>
      </c>
      <c r="E30" s="46">
        <f t="shared" si="12"/>
        <v>8.6555399083246916E-4</v>
      </c>
      <c r="F30" s="46">
        <f t="shared" si="13"/>
        <v>7.7899859174922225E-4</v>
      </c>
      <c r="G30" s="46">
        <f t="shared" si="14"/>
        <v>4.5999087844199836E-4</v>
      </c>
      <c r="H30" s="46">
        <f t="shared" si="15"/>
        <v>2.7162001381121571E-4</v>
      </c>
      <c r="I30" s="46">
        <f t="shared" si="16"/>
        <v>3.3022652599011861E-5</v>
      </c>
      <c r="J30" s="46">
        <f t="shared" si="17"/>
        <v>4.0147836286944344E-6</v>
      </c>
      <c r="K30" s="23"/>
      <c r="L30" s="47">
        <f t="shared" si="18"/>
        <v>1.0578993221285735E-3</v>
      </c>
      <c r="M30" s="47">
        <f t="shared" si="19"/>
        <v>1.163689254341431E-3</v>
      </c>
      <c r="N30" s="47">
        <f t="shared" si="20"/>
        <v>1.8741331810094189E-3</v>
      </c>
      <c r="O30" s="47">
        <f t="shared" si="21"/>
        <v>3.0183102293474796E-3</v>
      </c>
      <c r="P30" s="47">
        <f t="shared" si="22"/>
        <v>2.030568191498414E-2</v>
      </c>
      <c r="Q30" s="47">
        <f t="shared" si="23"/>
        <v>0.13660647405407775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5.5884241474541991E-4</v>
      </c>
      <c r="E31" s="46">
        <f t="shared" si="12"/>
        <v>5.0295817327087797E-4</v>
      </c>
      <c r="F31" s="46">
        <f t="shared" si="13"/>
        <v>4.5266235594379017E-4</v>
      </c>
      <c r="G31" s="46">
        <f t="shared" si="14"/>
        <v>2.6729259456124873E-4</v>
      </c>
      <c r="H31" s="46">
        <f t="shared" si="15"/>
        <v>1.5783360416247181E-4</v>
      </c>
      <c r="I31" s="46">
        <f t="shared" si="16"/>
        <v>1.9188881576045491E-5</v>
      </c>
      <c r="J31" s="46">
        <f t="shared" si="17"/>
        <v>2.332920027350224E-6</v>
      </c>
      <c r="K31" s="23"/>
      <c r="L31" s="47">
        <f t="shared" si="18"/>
        <v>6.1472665621996195E-4</v>
      </c>
      <c r="M31" s="47">
        <f t="shared" si="19"/>
        <v>6.7619932184195819E-4</v>
      </c>
      <c r="N31" s="47">
        <f t="shared" si="20"/>
        <v>1.0890257698196926E-3</v>
      </c>
      <c r="O31" s="47">
        <f t="shared" si="21"/>
        <v>1.7538868925523134E-3</v>
      </c>
      <c r="P31" s="47">
        <f t="shared" si="22"/>
        <v>1.1799273980768538E-2</v>
      </c>
      <c r="Q31" s="47">
        <f t="shared" si="23"/>
        <v>7.9379615107699336E-2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7.5898898257208873E-4</v>
      </c>
      <c r="E32" s="46">
        <f t="shared" si="12"/>
        <v>6.8309008431487986E-4</v>
      </c>
      <c r="F32" s="46">
        <f t="shared" si="13"/>
        <v>6.1478107588339192E-4</v>
      </c>
      <c r="G32" s="46">
        <f t="shared" si="14"/>
        <v>3.6302207749838418E-4</v>
      </c>
      <c r="H32" s="46">
        <f t="shared" si="15"/>
        <v>2.1436090654202092E-4</v>
      </c>
      <c r="I32" s="46">
        <f t="shared" si="16"/>
        <v>2.606128189238061E-5</v>
      </c>
      <c r="J32" s="46">
        <f t="shared" si="17"/>
        <v>3.1684434668174185E-6</v>
      </c>
      <c r="K32" s="23"/>
      <c r="L32" s="47">
        <f t="shared" si="18"/>
        <v>8.3488788082929772E-4</v>
      </c>
      <c r="M32" s="47">
        <f t="shared" si="19"/>
        <v>9.1837666891222752E-4</v>
      </c>
      <c r="N32" s="47">
        <f t="shared" si="20"/>
        <v>1.4790548090498322E-3</v>
      </c>
      <c r="O32" s="47">
        <f t="shared" si="21"/>
        <v>2.3820325605228457E-3</v>
      </c>
      <c r="P32" s="47">
        <f t="shared" si="22"/>
        <v>1.6025123930209394E-2</v>
      </c>
      <c r="Q32" s="47">
        <f t="shared" si="23"/>
        <v>0.10780902042842033</v>
      </c>
      <c r="S32" s="81">
        <v>0</v>
      </c>
      <c r="T32" s="81">
        <v>0.25</v>
      </c>
      <c r="V32" s="76" t="s">
        <v>285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5.2509010869269679E-3</v>
      </c>
      <c r="E33" s="46">
        <f t="shared" si="12"/>
        <v>4.7258109782342709E-3</v>
      </c>
      <c r="F33" s="46">
        <f t="shared" si="13"/>
        <v>4.2532298804108439E-3</v>
      </c>
      <c r="G33" s="46">
        <f t="shared" si="14"/>
        <v>2.5114897120837999E-3</v>
      </c>
      <c r="H33" s="46">
        <f t="shared" si="15"/>
        <v>1.4830095600883635E-3</v>
      </c>
      <c r="I33" s="46">
        <f t="shared" si="16"/>
        <v>1.8029934104137526E-4</v>
      </c>
      <c r="J33" s="46">
        <f t="shared" si="17"/>
        <v>2.1920190708694554E-5</v>
      </c>
      <c r="K33" s="23"/>
      <c r="L33" s="47">
        <f t="shared" si="18"/>
        <v>5.7759911956196648E-3</v>
      </c>
      <c r="M33" s="47">
        <f t="shared" si="19"/>
        <v>6.3535903151816318E-3</v>
      </c>
      <c r="N33" s="47">
        <f t="shared" si="20"/>
        <v>1.0232520738503175E-2</v>
      </c>
      <c r="O33" s="47">
        <f t="shared" si="21"/>
        <v>1.6479576974566753E-2</v>
      </c>
      <c r="P33" s="47">
        <f t="shared" si="22"/>
        <v>0.1108663532613053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305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290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si="26">IF(E6="","",-E6)</f>
        <v>-1.9147906157285954E-2</v>
      </c>
      <c r="K46" s="32">
        <f t="shared" si="26"/>
        <v>-1.7233115541557358E-2</v>
      </c>
      <c r="L46" s="32">
        <f t="shared" si="26"/>
        <v>-1.0175982396134207E-2</v>
      </c>
      <c r="M46" s="32">
        <f t="shared" si="26"/>
        <v>-6.0088158450932894E-3</v>
      </c>
      <c r="N46" s="32">
        <f t="shared" si="26"/>
        <v>-7.3053172849724731E-4</v>
      </c>
      <c r="O46" s="32">
        <f t="shared" si="26"/>
        <v>-8.8815603622961466E-5</v>
      </c>
      <c r="P46" s="24">
        <v>0</v>
      </c>
      <c r="Q46" s="24">
        <v>5</v>
      </c>
      <c r="R46" s="23" t="s">
        <v>148</v>
      </c>
      <c r="Y46" s="84" t="s">
        <v>289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72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-4.0430153186811855E-6</v>
      </c>
      <c r="K47" s="32">
        <f t="shared" si="26"/>
        <v>-3.6387137868130667E-6</v>
      </c>
      <c r="L47" s="32">
        <f t="shared" si="26"/>
        <v>-2.1486241039752483E-6</v>
      </c>
      <c r="M47" s="32">
        <f t="shared" si="26"/>
        <v>-1.2687410471563447E-6</v>
      </c>
      <c r="N47" s="32">
        <f t="shared" si="26"/>
        <v>-1.5424929205500425E-7</v>
      </c>
      <c r="O47" s="32">
        <f t="shared" si="26"/>
        <v>-1.8753112901011116E-8</v>
      </c>
      <c r="P47" s="95">
        <v>0</v>
      </c>
      <c r="Q47" s="95">
        <v>5</v>
      </c>
      <c r="R47" s="94" t="s">
        <v>149</v>
      </c>
      <c r="Y47" s="84" t="s">
        <v>289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8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-2.9002979330567968E-9</v>
      </c>
      <c r="K48" s="32">
        <f t="shared" si="26"/>
        <v>-2.6102681397511174E-9</v>
      </c>
      <c r="L48" s="32">
        <f t="shared" si="26"/>
        <v>-1.5413372338416375E-9</v>
      </c>
      <c r="M48" s="32">
        <f t="shared" si="26"/>
        <v>-9.1014422321114885E-10</v>
      </c>
      <c r="N48" s="32">
        <f t="shared" si="26"/>
        <v>-1.1065228985294394E-10</v>
      </c>
      <c r="O48" s="32">
        <f t="shared" si="26"/>
        <v>-1.3452735223106935E-11</v>
      </c>
      <c r="P48" s="95">
        <v>0</v>
      </c>
      <c r="Q48" s="95">
        <v>5</v>
      </c>
      <c r="R48" s="94" t="s">
        <v>150</v>
      </c>
      <c r="Y48" s="84" t="s">
        <v>289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-1.3251396352806052E-2</v>
      </c>
      <c r="K49" s="32">
        <f t="shared" si="26"/>
        <v>-1.1926256717525448E-2</v>
      </c>
      <c r="L49" s="32">
        <f t="shared" si="26"/>
        <v>-7.0423353291316033E-3</v>
      </c>
      <c r="M49" s="32">
        <f t="shared" si="26"/>
        <v>-4.1584285884989219E-3</v>
      </c>
      <c r="N49" s="32">
        <f t="shared" si="26"/>
        <v>-5.0556783614348242E-4</v>
      </c>
      <c r="O49" s="32">
        <f t="shared" si="26"/>
        <v>-6.1465246186917757E-5</v>
      </c>
      <c r="P49" s="24">
        <v>0</v>
      </c>
      <c r="Q49" s="24">
        <v>5</v>
      </c>
      <c r="R49" s="23" t="s">
        <v>151</v>
      </c>
      <c r="Y49" s="84"/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-0.61561787059475481</v>
      </c>
      <c r="K50" s="86">
        <f t="shared" ref="K50:O50" si="29">MAX(IF(F10+F11="","",-F10-F11),-$T$10)</f>
        <v>-0.55405608353527924</v>
      </c>
      <c r="L50" s="86">
        <f t="shared" si="29"/>
        <v>-0.32716457676674715</v>
      </c>
      <c r="M50" s="86">
        <f t="shared" si="29"/>
        <v>-0.19318741093499658</v>
      </c>
      <c r="N50" s="86">
        <f t="shared" si="29"/>
        <v>-2.348707913049047E-2</v>
      </c>
      <c r="O50" s="86">
        <f t="shared" si="29"/>
        <v>-2.8554805067890114E-3</v>
      </c>
      <c r="P50" s="24">
        <v>0</v>
      </c>
      <c r="Q50" s="24">
        <v>5</v>
      </c>
      <c r="R50" s="23" t="s">
        <v>152</v>
      </c>
      <c r="Y50" s="84"/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-0.50503041346511091</v>
      </c>
      <c r="K51" s="32">
        <f t="shared" si="30"/>
        <v>-0.45452737211859978</v>
      </c>
      <c r="L51" s="32">
        <f t="shared" si="30"/>
        <v>-0.26839386796231207</v>
      </c>
      <c r="M51" s="32">
        <f t="shared" si="30"/>
        <v>-0.15848389509306568</v>
      </c>
      <c r="N51" s="32">
        <f t="shared" si="30"/>
        <v>-1.9267941771897685E-2</v>
      </c>
      <c r="O51" s="32">
        <f t="shared" si="30"/>
        <v>-2.3425319014732087E-3</v>
      </c>
      <c r="P51" s="24">
        <v>0</v>
      </c>
      <c r="Q51" s="24">
        <v>5</v>
      </c>
      <c r="R51" s="23" t="s">
        <v>153</v>
      </c>
      <c r="Y51" s="84" t="s">
        <v>289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-4.4152222696462379E-2</v>
      </c>
      <c r="K52" s="32">
        <f t="shared" si="30"/>
        <v>-3.9737000426816139E-2</v>
      </c>
      <c r="L52" s="32">
        <f t="shared" si="30"/>
        <v>-2.3464301382030667E-2</v>
      </c>
      <c r="M52" s="32">
        <f t="shared" si="30"/>
        <v>-1.3855435323075293E-2</v>
      </c>
      <c r="N52" s="32">
        <f t="shared" si="30"/>
        <v>-1.6844974744754993E-3</v>
      </c>
      <c r="O52" s="32">
        <f t="shared" si="30"/>
        <v>-2.0479556761299431E-4</v>
      </c>
      <c r="P52" s="24">
        <v>0</v>
      </c>
      <c r="Q52" s="24">
        <v>5</v>
      </c>
      <c r="R52" s="23" t="s">
        <v>154</v>
      </c>
      <c r="Y52" s="84"/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-0.19618764451562332</v>
      </c>
      <c r="K53" s="32">
        <f t="shared" si="30"/>
        <v>-0.17656888006406099</v>
      </c>
      <c r="L53" s="32">
        <f t="shared" si="30"/>
        <v>-0.1042621579890274</v>
      </c>
      <c r="M53" s="32">
        <f t="shared" si="30"/>
        <v>-6.1565761670940806E-2</v>
      </c>
      <c r="N53" s="32">
        <f t="shared" si="30"/>
        <v>-7.4849593412732876E-3</v>
      </c>
      <c r="O53" s="32">
        <f t="shared" si="30"/>
        <v>-9.0999631645843849E-4</v>
      </c>
      <c r="P53" s="24">
        <v>0</v>
      </c>
      <c r="Q53" s="24">
        <v>5</v>
      </c>
      <c r="R53" s="23" t="s">
        <v>155</v>
      </c>
      <c r="Y53" s="84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si="30"/>
        <v>-7.1413875520020959E-3</v>
      </c>
      <c r="K54" s="32">
        <f t="shared" si="30"/>
        <v>-6.4272487968018866E-3</v>
      </c>
      <c r="L54" s="32">
        <f t="shared" si="30"/>
        <v>-3.7952261420235466E-3</v>
      </c>
      <c r="M54" s="32">
        <f t="shared" si="30"/>
        <v>-2.2410430846034847E-3</v>
      </c>
      <c r="N54" s="32">
        <f t="shared" si="30"/>
        <v>-2.724585210194221E-4</v>
      </c>
      <c r="O54" s="32">
        <f t="shared" si="30"/>
        <v>-3.3124595500235674E-5</v>
      </c>
      <c r="P54" s="24">
        <v>0</v>
      </c>
      <c r="Q54" s="24">
        <v>5</v>
      </c>
      <c r="R54" s="23" t="s">
        <v>156</v>
      </c>
      <c r="Y54" s="84" t="s">
        <v>289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4" t="s">
        <v>289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si="31">IF(E16="","",-E16)</f>
        <v>-1.5629788032727771E-3</v>
      </c>
      <c r="K56" s="32">
        <f t="shared" si="31"/>
        <v>-1.4066809229454993E-3</v>
      </c>
      <c r="L56" s="32">
        <f t="shared" si="31"/>
        <v>-8.3063101819008808E-4</v>
      </c>
      <c r="M56" s="32">
        <f t="shared" si="31"/>
        <v>-4.9047930993106523E-4</v>
      </c>
      <c r="N56" s="32">
        <f t="shared" si="31"/>
        <v>-5.963083364730996E-5</v>
      </c>
      <c r="O56" s="32">
        <f t="shared" si="31"/>
        <v>-7.2497172652867076E-6</v>
      </c>
      <c r="P56" s="24">
        <v>0</v>
      </c>
      <c r="Q56" s="24">
        <v>5</v>
      </c>
      <c r="R56" s="23" t="s">
        <v>172</v>
      </c>
      <c r="Y56" s="84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si="31"/>
        <v>-2.9345474121762042E-3</v>
      </c>
      <c r="K57" s="32">
        <f t="shared" si="31"/>
        <v>-2.6410926709585841E-3</v>
      </c>
      <c r="L57" s="32">
        <f t="shared" si="31"/>
        <v>-1.5595388112743347E-3</v>
      </c>
      <c r="M57" s="32">
        <f t="shared" si="31"/>
        <v>-9.208920726693821E-4</v>
      </c>
      <c r="N57" s="32">
        <f t="shared" si="31"/>
        <v>-1.1195897743411901E-4</v>
      </c>
      <c r="O57" s="32">
        <f t="shared" si="31"/>
        <v>-1.3611597927821243E-5</v>
      </c>
      <c r="P57" s="24">
        <v>0</v>
      </c>
      <c r="Q57" s="24">
        <v>5</v>
      </c>
      <c r="R57" s="23" t="s">
        <v>157</v>
      </c>
      <c r="Y57" s="84" t="s">
        <v>289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 t="str">
        <f t="shared" si="31"/>
        <v/>
      </c>
      <c r="K58" s="55" t="str">
        <f t="shared" si="31"/>
        <v/>
      </c>
      <c r="L58" s="55" t="str">
        <f t="shared" si="31"/>
        <v/>
      </c>
      <c r="M58" s="55" t="str">
        <f t="shared" si="31"/>
        <v/>
      </c>
      <c r="N58" s="55" t="str">
        <f t="shared" si="31"/>
        <v/>
      </c>
      <c r="O58" s="55" t="str">
        <f t="shared" si="31"/>
        <v/>
      </c>
      <c r="P58" s="54">
        <v>0</v>
      </c>
      <c r="Q58" s="54">
        <v>5</v>
      </c>
      <c r="R58" s="53" t="s">
        <v>158</v>
      </c>
      <c r="Y58" s="84" t="s">
        <v>289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4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si="35">IF(E21="","",-E21)</f>
        <v>-6.9514206682820708E-4</v>
      </c>
      <c r="K60" s="33">
        <f t="shared" si="35"/>
        <v>-6.2562786014538636E-4</v>
      </c>
      <c r="L60" s="33">
        <f t="shared" si="35"/>
        <v>-3.6942699513724931E-4</v>
      </c>
      <c r="M60" s="33">
        <f t="shared" si="35"/>
        <v>-2.1814294635859441E-4</v>
      </c>
      <c r="N60" s="33">
        <f t="shared" si="35"/>
        <v>-2.6521089640807942E-5</v>
      </c>
      <c r="O60" s="33">
        <f t="shared" si="35"/>
        <v>-3.2243453546260359E-6</v>
      </c>
      <c r="P60" s="24">
        <v>0</v>
      </c>
      <c r="Q60" s="24">
        <v>5</v>
      </c>
      <c r="R60" s="23" t="s">
        <v>159</v>
      </c>
      <c r="Y60" s="84" t="s">
        <v>289</v>
      </c>
    </row>
    <row r="61" spans="1:25" s="23" customFormat="1" ht="15.75" thickBot="1">
      <c r="A61" s="23" t="s">
        <v>198</v>
      </c>
      <c r="B61" s="26" t="s">
        <v>146</v>
      </c>
      <c r="C61" s="26"/>
      <c r="D61" s="23" t="str">
        <f t="shared" si="33"/>
        <v>\I: DISABLED</v>
      </c>
      <c r="E61" s="94" t="str">
        <f t="shared" si="27"/>
        <v>RSDBDL</v>
      </c>
      <c r="F61" s="94" t="str">
        <f t="shared" si="32"/>
        <v>RSDWH_Apt</v>
      </c>
      <c r="G61" s="28" t="str">
        <f t="shared" si="34"/>
        <v>R-WH_Apt_BDL*</v>
      </c>
      <c r="H61" s="94" t="str">
        <f t="shared" si="25"/>
        <v>RSDWH_Apt</v>
      </c>
      <c r="I61" s="95">
        <v>1</v>
      </c>
      <c r="J61" s="32">
        <f t="shared" si="35"/>
        <v>-7.3868517876723909E-6</v>
      </c>
      <c r="K61" s="32">
        <f t="shared" si="35"/>
        <v>-6.6481666089051523E-6</v>
      </c>
      <c r="L61" s="32">
        <f t="shared" si="35"/>
        <v>-3.925675900892404E-6</v>
      </c>
      <c r="M61" s="32">
        <f t="shared" si="35"/>
        <v>-2.3180723627179563E-6</v>
      </c>
      <c r="N61" s="32">
        <f t="shared" si="35"/>
        <v>-2.8182348295810612E-7</v>
      </c>
      <c r="O61" s="32">
        <f t="shared" si="35"/>
        <v>-3.4263156243108889E-8</v>
      </c>
      <c r="P61" s="95">
        <v>0</v>
      </c>
      <c r="Q61" s="95">
        <v>5</v>
      </c>
      <c r="R61" s="23" t="s">
        <v>160</v>
      </c>
      <c r="Y61" s="84" t="s">
        <v>289</v>
      </c>
    </row>
    <row r="62" spans="1:25" s="23" customFormat="1" ht="15">
      <c r="A62" s="23" t="s">
        <v>199</v>
      </c>
      <c r="B62" s="26" t="s">
        <v>146</v>
      </c>
      <c r="C62" s="26"/>
      <c r="D62" s="23" t="str">
        <f t="shared" si="33"/>
        <v>\I: DISABLED</v>
      </c>
      <c r="E62" s="94" t="str">
        <f t="shared" si="27"/>
        <v>RSDETH</v>
      </c>
      <c r="F62" s="94" t="str">
        <f t="shared" si="32"/>
        <v>RSDWH_Apt</v>
      </c>
      <c r="G62" s="28" t="str">
        <f t="shared" si="34"/>
        <v>R-WH_Apt_ETH*</v>
      </c>
      <c r="H62" s="94" t="str">
        <f t="shared" si="25"/>
        <v>RSDWH_Apt</v>
      </c>
      <c r="I62" s="95">
        <v>1</v>
      </c>
      <c r="J62" s="32">
        <f t="shared" si="35"/>
        <v>-6.6747950045805311E-6</v>
      </c>
      <c r="K62" s="32">
        <f t="shared" si="35"/>
        <v>-6.0073155041224788E-6</v>
      </c>
      <c r="L62" s="32">
        <f t="shared" si="35"/>
        <v>-3.5472597320292831E-6</v>
      </c>
      <c r="M62" s="32">
        <f t="shared" si="35"/>
        <v>-2.0946213991659719E-6</v>
      </c>
      <c r="N62" s="32">
        <f t="shared" si="35"/>
        <v>-2.5465706234441658E-7</v>
      </c>
      <c r="O62" s="32">
        <f t="shared" si="35"/>
        <v>-3.0960353707696237E-8</v>
      </c>
      <c r="P62" s="95">
        <v>0</v>
      </c>
      <c r="Q62" s="95">
        <v>5</v>
      </c>
      <c r="R62" s="23" t="s">
        <v>161</v>
      </c>
      <c r="Y62" s="84" t="s">
        <v>289</v>
      </c>
    </row>
    <row r="63" spans="1:25" s="23" customFormat="1" ht="15">
      <c r="A63" s="23" t="s">
        <v>200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si="35"/>
        <v>-5.6519676820579326E-3</v>
      </c>
      <c r="K63" s="33">
        <f t="shared" si="35"/>
        <v>-5.0867709138521389E-3</v>
      </c>
      <c r="L63" s="33">
        <f t="shared" si="35"/>
        <v>-3.0036873569205505E-3</v>
      </c>
      <c r="M63" s="33">
        <f t="shared" si="35"/>
        <v>-1.7736473473880163E-3</v>
      </c>
      <c r="N63" s="33">
        <f t="shared" si="35"/>
        <v>-2.1563411091887253E-4</v>
      </c>
      <c r="O63" s="33">
        <f t="shared" si="35"/>
        <v>-2.6216073821128299E-5</v>
      </c>
      <c r="P63" s="24">
        <v>0</v>
      </c>
      <c r="Q63" s="24">
        <v>5</v>
      </c>
      <c r="R63" s="23" t="s">
        <v>162</v>
      </c>
      <c r="Y63" s="84"/>
    </row>
    <row r="64" spans="1:25" s="23" customFormat="1" ht="15">
      <c r="A64" s="23" t="s">
        <v>201</v>
      </c>
      <c r="B64" s="26" t="s">
        <v>146</v>
      </c>
      <c r="C64" s="26"/>
      <c r="D64" s="88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7">
        <f>MAX(IF(E25+E26="","",-E25-E26),-$T$25)</f>
        <v>-0.77679582851719597</v>
      </c>
      <c r="K64" s="87">
        <f t="shared" ref="K64:O64" si="36">MAX(IF(F25+F26="","",-F25-F26),-$T$25)</f>
        <v>-0.69911624566547648</v>
      </c>
      <c r="L64" s="87">
        <f t="shared" si="36"/>
        <v>-0.41282115190300728</v>
      </c>
      <c r="M64" s="87">
        <f t="shared" si="36"/>
        <v>-0.24376676198720684</v>
      </c>
      <c r="N64" s="87">
        <f t="shared" si="36"/>
        <v>-2.9636347422780193E-2</v>
      </c>
      <c r="O64" s="87">
        <f t="shared" si="36"/>
        <v>-3.6030879739454595E-3</v>
      </c>
      <c r="P64" s="24">
        <v>0</v>
      </c>
      <c r="Q64" s="24">
        <v>5</v>
      </c>
      <c r="R64" s="23" t="s">
        <v>163</v>
      </c>
      <c r="Y64" s="84"/>
    </row>
    <row r="65" spans="1:25" s="23" customFormat="1" ht="15">
      <c r="A65" s="23" t="s">
        <v>201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si="37">IF(E26="","",-E26)</f>
        <v>-0.70777885261541185</v>
      </c>
      <c r="K65" s="33">
        <f t="shared" si="37"/>
        <v>-0.63700096735387068</v>
      </c>
      <c r="L65" s="33">
        <f t="shared" si="37"/>
        <v>-0.3761427012127872</v>
      </c>
      <c r="M65" s="33">
        <f t="shared" si="37"/>
        <v>-0.22210850363913878</v>
      </c>
      <c r="N65" s="33">
        <f t="shared" si="37"/>
        <v>-2.7003208828563805E-2</v>
      </c>
      <c r="O65" s="33">
        <f t="shared" si="37"/>
        <v>-3.2829597925873163E-3</v>
      </c>
      <c r="P65" s="24">
        <v>0</v>
      </c>
      <c r="Q65" s="24">
        <v>5</v>
      </c>
      <c r="R65" s="23" t="s">
        <v>164</v>
      </c>
      <c r="Y65" s="84" t="s">
        <v>289</v>
      </c>
    </row>
    <row r="66" spans="1:25" s="23" customFormat="1" ht="15">
      <c r="A66" s="23" t="s">
        <v>202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si="37"/>
        <v>-9.9757902873227298E-3</v>
      </c>
      <c r="K66" s="33">
        <f t="shared" si="37"/>
        <v>-8.9782112585904579E-3</v>
      </c>
      <c r="L66" s="33">
        <f t="shared" si="37"/>
        <v>-5.3015439660850806E-3</v>
      </c>
      <c r="M66" s="33">
        <f t="shared" si="37"/>
        <v>-3.1305086965335801E-3</v>
      </c>
      <c r="N66" s="33">
        <f t="shared" si="37"/>
        <v>-3.8059677449123674E-4</v>
      </c>
      <c r="O66" s="33">
        <f t="shared" si="37"/>
        <v>-4.627168259060593E-5</v>
      </c>
      <c r="P66" s="24">
        <v>0</v>
      </c>
      <c r="Q66" s="24">
        <v>5</v>
      </c>
      <c r="R66" s="23" t="s">
        <v>165</v>
      </c>
      <c r="Y66" s="84"/>
    </row>
    <row r="67" spans="1:25" s="23" customFormat="1" ht="15">
      <c r="A67" s="23" t="s">
        <v>203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si="37"/>
        <v>-0.10028238876546615</v>
      </c>
      <c r="K67" s="33">
        <f t="shared" si="37"/>
        <v>-9.0254149888919541E-2</v>
      </c>
      <c r="L67" s="33">
        <f t="shared" si="37"/>
        <v>-5.3294172967908109E-2</v>
      </c>
      <c r="M67" s="33">
        <f t="shared" si="37"/>
        <v>-3.146967619582007E-2</v>
      </c>
      <c r="N67" s="33">
        <f t="shared" si="37"/>
        <v>-3.825977952936281E-3</v>
      </c>
      <c r="O67" s="33">
        <f t="shared" si="37"/>
        <v>-4.6514960005526805E-4</v>
      </c>
      <c r="P67" s="24">
        <v>0</v>
      </c>
      <c r="Q67" s="24">
        <v>5</v>
      </c>
      <c r="R67" s="23" t="s">
        <v>166</v>
      </c>
      <c r="Y67" s="84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si="37"/>
        <v>-6.729617985166247E-4</v>
      </c>
      <c r="K68" s="33">
        <f t="shared" si="37"/>
        <v>-6.0566561866496227E-4</v>
      </c>
      <c r="L68" s="33">
        <f t="shared" si="37"/>
        <v>-3.5763949116547367E-4</v>
      </c>
      <c r="M68" s="33">
        <f t="shared" si="37"/>
        <v>-2.1118254313830061E-4</v>
      </c>
      <c r="N68" s="33">
        <f t="shared" si="37"/>
        <v>-2.5674867102683196E-5</v>
      </c>
      <c r="O68" s="33">
        <f t="shared" si="37"/>
        <v>-3.1214644494016886E-6</v>
      </c>
      <c r="P68" s="24">
        <v>0</v>
      </c>
      <c r="Q68" s="24">
        <v>5</v>
      </c>
      <c r="R68" s="23" t="s">
        <v>167</v>
      </c>
      <c r="Y68" s="84" t="s">
        <v>289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4" t="s">
        <v>289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si="38">IF(E31="","",-E31)</f>
        <v>-5.0295817327087797E-4</v>
      </c>
      <c r="K70" s="33">
        <f t="shared" si="38"/>
        <v>-4.5266235594379017E-4</v>
      </c>
      <c r="L70" s="33">
        <f t="shared" si="38"/>
        <v>-2.6729259456124873E-4</v>
      </c>
      <c r="M70" s="33">
        <f t="shared" si="38"/>
        <v>-1.5783360416247181E-4</v>
      </c>
      <c r="N70" s="33">
        <f t="shared" si="38"/>
        <v>-1.9188881576045491E-5</v>
      </c>
      <c r="O70" s="33">
        <f t="shared" si="38"/>
        <v>-2.332920027350224E-6</v>
      </c>
      <c r="P70" s="25">
        <v>0</v>
      </c>
      <c r="Q70" s="25">
        <v>5</v>
      </c>
      <c r="R70" s="23" t="s">
        <v>171</v>
      </c>
      <c r="Y70" s="84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si="38"/>
        <v>-6.8309008431487986E-4</v>
      </c>
      <c r="K71" s="33">
        <f t="shared" si="38"/>
        <v>-6.1478107588339192E-4</v>
      </c>
      <c r="L71" s="33">
        <f t="shared" si="38"/>
        <v>-3.6302207749838418E-4</v>
      </c>
      <c r="M71" s="33">
        <f t="shared" si="38"/>
        <v>-2.1436090654202092E-4</v>
      </c>
      <c r="N71" s="33">
        <f t="shared" si="38"/>
        <v>-2.606128189238061E-5</v>
      </c>
      <c r="O71" s="33">
        <f t="shared" si="38"/>
        <v>-3.1684434668174185E-6</v>
      </c>
      <c r="P71" s="24">
        <v>0</v>
      </c>
      <c r="Q71" s="24">
        <v>5</v>
      </c>
      <c r="R71" s="23" t="s">
        <v>168</v>
      </c>
      <c r="Y71" s="84" t="s">
        <v>289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si="38"/>
        <v>-4.7258109782342709E-3</v>
      </c>
      <c r="K72" s="33">
        <f t="shared" si="38"/>
        <v>-4.2532298804108439E-3</v>
      </c>
      <c r="L72" s="33">
        <f t="shared" si="38"/>
        <v>-2.5114897120837999E-3</v>
      </c>
      <c r="M72" s="33">
        <f t="shared" si="38"/>
        <v>-1.4830095600883635E-3</v>
      </c>
      <c r="N72" s="33">
        <f t="shared" si="38"/>
        <v>-1.8029934104137526E-4</v>
      </c>
      <c r="O72" s="33">
        <f t="shared" si="38"/>
        <v>-2.1920190708694554E-5</v>
      </c>
      <c r="P72" s="25">
        <v>0</v>
      </c>
      <c r="Q72" s="25">
        <v>5</v>
      </c>
      <c r="R72" s="23" t="s">
        <v>169</v>
      </c>
      <c r="Y72" s="84" t="s">
        <v>289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291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288</v>
      </c>
      <c r="Q75" s="8" t="s">
        <v>287</v>
      </c>
      <c r="R75" s="6" t="s">
        <v>27</v>
      </c>
      <c r="Y75" s="85" t="s">
        <v>290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t="shared" ref="J76:O76" si="39">IF(L33="","",-L33)</f>
        <v>-5.7759911956196648E-3</v>
      </c>
      <c r="K76" s="34">
        <f t="shared" si="39"/>
        <v>-6.3535903151816318E-3</v>
      </c>
      <c r="L76" s="34">
        <f t="shared" si="39"/>
        <v>-1.0232520738503175E-2</v>
      </c>
      <c r="M76" s="34">
        <f t="shared" si="39"/>
        <v>-1.6479576974566753E-2</v>
      </c>
      <c r="N76" s="34">
        <f t="shared" si="39"/>
        <v>-0.1108663532613053</v>
      </c>
      <c r="O76" s="34">
        <f t="shared" si="39"/>
        <v>-0.5</v>
      </c>
      <c r="P76" s="24">
        <v>0</v>
      </c>
      <c r="Q76" s="24">
        <v>5</v>
      </c>
      <c r="R76" s="23" t="s">
        <v>196</v>
      </c>
      <c r="Y76" s="84"/>
    </row>
    <row r="77" spans="1:25" ht="15">
      <c r="A77" s="23" t="s">
        <v>203</v>
      </c>
      <c r="B77" s="26" t="s">
        <v>146</v>
      </c>
      <c r="D77" s="23" t="str">
        <f>IF(Y77="","UC-UP_"&amp;A28,"\I: DISABLED")</f>
        <v>UC-UP_R-WH_Apt_GAS_X0</v>
      </c>
      <c r="E77" s="23" t="str">
        <f>A77</f>
        <v>RSDGAS</v>
      </c>
      <c r="F77" s="23" t="str">
        <f>H77</f>
        <v>RSDWH_Apt</v>
      </c>
      <c r="G77" s="38" t="str">
        <f>LEFT(A28,12)&amp;"*"</f>
        <v>R-WH_Apt_GAS*</v>
      </c>
      <c r="H77" s="23" t="str">
        <f>B77</f>
        <v>RSDWH_Apt</v>
      </c>
      <c r="I77" s="24">
        <v>1</v>
      </c>
      <c r="J77" s="34">
        <f t="shared" ref="J77:O77" si="40">IF(L28="","",-L28)</f>
        <v>-0.12256736404668087</v>
      </c>
      <c r="K77" s="34">
        <f t="shared" si="40"/>
        <v>-0.13482410045134896</v>
      </c>
      <c r="L77" s="34">
        <f t="shared" si="40"/>
        <v>-0.2171355620179021</v>
      </c>
      <c r="M77" s="34">
        <f t="shared" si="40"/>
        <v>-0.34969899398545162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192</v>
      </c>
      <c r="Y77" s="84"/>
    </row>
    <row r="78" spans="1:25" s="23" customFormat="1" ht="15">
      <c r="A78" s="23" t="s">
        <v>203</v>
      </c>
      <c r="B78" s="23" t="s">
        <v>137</v>
      </c>
      <c r="C78" s="26"/>
      <c r="D78" s="23" t="str">
        <f>IF(Y78="","UC-UP_"&amp;A13,"\I: DISABLED")</f>
        <v>UC-UP_R-SH_Apt_GAS_X0</v>
      </c>
      <c r="E78" s="23" t="str">
        <f>A78</f>
        <v>RSDGAS</v>
      </c>
      <c r="F78" s="23" t="str">
        <f>H78</f>
        <v>RSDSH_Apt</v>
      </c>
      <c r="G78" s="38" t="str">
        <f>LEFT(A13,12)&amp;"*"</f>
        <v>R-SH_Apt_GAS*</v>
      </c>
      <c r="H78" s="23" t="str">
        <f>B78</f>
        <v>RSDSH_Apt</v>
      </c>
      <c r="I78" s="24">
        <v>1</v>
      </c>
      <c r="J78" s="34">
        <f t="shared" ref="J78:O78" si="41">IF(L13="","",-L13)</f>
        <v>-0.23978489885242851</v>
      </c>
      <c r="K78" s="34">
        <f t="shared" si="41"/>
        <v>-0.26376338873767136</v>
      </c>
      <c r="L78" s="34">
        <f t="shared" si="41"/>
        <v>-0.42479357519590732</v>
      </c>
      <c r="M78" s="34">
        <f t="shared" si="41"/>
        <v>-0.5</v>
      </c>
      <c r="N78" s="34">
        <f t="shared" si="41"/>
        <v>-0.5</v>
      </c>
      <c r="O78" s="34">
        <f t="shared" si="41"/>
        <v>-0.5</v>
      </c>
      <c r="P78" s="24">
        <v>0</v>
      </c>
      <c r="Q78" s="24">
        <v>5</v>
      </c>
      <c r="R78" s="23" t="s">
        <v>180</v>
      </c>
      <c r="Y78" s="84"/>
    </row>
    <row r="79" spans="1:25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Y79" s="85"/>
    </row>
    <row r="80" spans="1:25" s="23" customFormat="1" ht="15.75" thickBot="1">
      <c r="A80" s="23" t="s">
        <v>140</v>
      </c>
      <c r="B80" s="23" t="s">
        <v>137</v>
      </c>
      <c r="C80" s="26"/>
      <c r="D80" s="23" t="str">
        <f t="shared" ref="D80:D86" si="42">IF(Y80="","UC-UP_"&amp;A6,"\I: DISABLED")</f>
        <v>\I: DISABLED</v>
      </c>
      <c r="E80" s="23" t="str">
        <f>A80</f>
        <v>RSDCOA</v>
      </c>
      <c r="F80" s="23" t="str">
        <f t="shared" ref="F80:F103" si="43">H80</f>
        <v>RSDSH_Apt</v>
      </c>
      <c r="H80" s="23" t="str">
        <f t="shared" ref="H80:H104" si="44">B80</f>
        <v>RSDSH_Apt</v>
      </c>
      <c r="I80" s="24">
        <v>1</v>
      </c>
      <c r="J80" s="34">
        <f t="shared" ref="J80:O83" si="45">IF(L6="","",-L6)</f>
        <v>-2.340299641446061E-2</v>
      </c>
      <c r="K80" s="34">
        <f t="shared" si="45"/>
        <v>-2.5743296055906674E-2</v>
      </c>
      <c r="L80" s="34">
        <f t="shared" si="45"/>
        <v>-4.1459835730998276E-2</v>
      </c>
      <c r="M80" s="34">
        <f t="shared" si="45"/>
        <v>-6.6771480043130049E-2</v>
      </c>
      <c r="N80" s="34">
        <f t="shared" si="45"/>
        <v>-0.44920512860655332</v>
      </c>
      <c r="O80" s="34">
        <f t="shared" si="45"/>
        <v>-0.9</v>
      </c>
      <c r="P80" s="24">
        <v>0</v>
      </c>
      <c r="Q80" s="24">
        <v>5</v>
      </c>
      <c r="R80" s="23" t="s">
        <v>173</v>
      </c>
      <c r="Y80" s="84" t="s">
        <v>289</v>
      </c>
    </row>
    <row r="81" spans="1:25" s="23" customFormat="1" ht="15.75" thickBot="1">
      <c r="A81" s="23" t="s">
        <v>198</v>
      </c>
      <c r="B81" s="23" t="s">
        <v>137</v>
      </c>
      <c r="C81" s="26"/>
      <c r="D81" s="23" t="str">
        <f t="shared" si="42"/>
        <v>\I: DISABLED</v>
      </c>
      <c r="E81" s="94" t="str">
        <f t="shared" ref="E81:E104" si="46">A81</f>
        <v>RSDBDL</v>
      </c>
      <c r="F81" s="94" t="str">
        <f t="shared" si="43"/>
        <v>RSDSH_Apt</v>
      </c>
      <c r="G81" s="94"/>
      <c r="H81" s="94" t="str">
        <f t="shared" si="44"/>
        <v>RSDSH_Apt</v>
      </c>
      <c r="I81" s="95">
        <v>1</v>
      </c>
      <c r="J81" s="32">
        <f t="shared" si="45"/>
        <v>-4.9414631672770043E-6</v>
      </c>
      <c r="K81" s="32">
        <f t="shared" si="45"/>
        <v>-5.4356094840047055E-6</v>
      </c>
      <c r="L81" s="32">
        <f t="shared" si="45"/>
        <v>-8.7541034300844209E-6</v>
      </c>
      <c r="M81" s="32">
        <f t="shared" si="45"/>
        <v>-1.4098571115185266E-5</v>
      </c>
      <c r="N81" s="32">
        <f t="shared" si="45"/>
        <v>-9.4848136462972362E-5</v>
      </c>
      <c r="O81" s="32">
        <f t="shared" si="45"/>
        <v>-6.3809083324827508E-4</v>
      </c>
      <c r="P81" s="95">
        <v>0</v>
      </c>
      <c r="Q81" s="95">
        <v>5</v>
      </c>
      <c r="R81" s="23" t="s">
        <v>174</v>
      </c>
      <c r="Y81" s="84" t="s">
        <v>289</v>
      </c>
    </row>
    <row r="82" spans="1:25" s="23" customFormat="1" ht="15">
      <c r="A82" s="23" t="s">
        <v>199</v>
      </c>
      <c r="B82" s="23" t="s">
        <v>137</v>
      </c>
      <c r="C82" s="26"/>
      <c r="D82" s="23" t="str">
        <f t="shared" si="42"/>
        <v>\I: DISABLED</v>
      </c>
      <c r="E82" s="94" t="str">
        <f t="shared" si="46"/>
        <v>RSDETH</v>
      </c>
      <c r="F82" s="94" t="str">
        <f t="shared" si="43"/>
        <v>RSDSH_Apt</v>
      </c>
      <c r="G82" s="94"/>
      <c r="H82" s="94" t="str">
        <f t="shared" si="44"/>
        <v>RSDSH_Apt</v>
      </c>
      <c r="I82" s="95">
        <v>1</v>
      </c>
      <c r="J82" s="32">
        <f t="shared" si="45"/>
        <v>-3.5448085848471963E-9</v>
      </c>
      <c r="K82" s="32">
        <f t="shared" si="45"/>
        <v>-3.8992894433319163E-9</v>
      </c>
      <c r="L82" s="32">
        <f t="shared" si="45"/>
        <v>-6.2798446413804876E-9</v>
      </c>
      <c r="M82" s="32">
        <f t="shared" si="45"/>
        <v>-1.0113752593389691E-8</v>
      </c>
      <c r="N82" s="32">
        <f t="shared" si="45"/>
        <v>-6.8040270059520892E-8</v>
      </c>
      <c r="O82" s="32">
        <f t="shared" si="45"/>
        <v>-4.5774091337752761E-7</v>
      </c>
      <c r="P82" s="95">
        <v>0</v>
      </c>
      <c r="Q82" s="95">
        <v>5</v>
      </c>
      <c r="R82" s="23" t="s">
        <v>175</v>
      </c>
      <c r="Y82" s="84" t="s">
        <v>289</v>
      </c>
    </row>
    <row r="83" spans="1:25" s="23" customFormat="1" ht="15">
      <c r="A83" s="23" t="s">
        <v>200</v>
      </c>
      <c r="B83" s="23" t="s">
        <v>137</v>
      </c>
      <c r="C83" s="26"/>
      <c r="D83" s="23" t="str">
        <f t="shared" si="42"/>
        <v>UC-UP_R-SH_Apt_LPG_X0</v>
      </c>
      <c r="E83" s="23" t="str">
        <f t="shared" si="46"/>
        <v>RSDLPG</v>
      </c>
      <c r="F83" s="23" t="str">
        <f t="shared" si="43"/>
        <v>RSDSH_Apt</v>
      </c>
      <c r="H83" s="23" t="str">
        <f t="shared" si="44"/>
        <v>RSDSH_Apt</v>
      </c>
      <c r="I83" s="24">
        <v>1</v>
      </c>
      <c r="J83" s="34">
        <f t="shared" si="45"/>
        <v>-1.6196151097874065E-2</v>
      </c>
      <c r="K83" s="34">
        <f t="shared" si="45"/>
        <v>-1.7815766207661472E-2</v>
      </c>
      <c r="L83" s="34">
        <f t="shared" si="45"/>
        <v>-2.869246963510089E-2</v>
      </c>
      <c r="M83" s="34">
        <f t="shared" si="45"/>
        <v>-4.6209509272026349E-2</v>
      </c>
      <c r="N83" s="34">
        <f t="shared" si="45"/>
        <v>-0.3108744712859185</v>
      </c>
      <c r="O83" s="34">
        <f t="shared" si="45"/>
        <v>-0.9</v>
      </c>
      <c r="P83" s="24">
        <v>0</v>
      </c>
      <c r="Q83" s="24">
        <v>5</v>
      </c>
      <c r="R83" s="23" t="s">
        <v>176</v>
      </c>
      <c r="Y83" s="84"/>
    </row>
    <row r="84" spans="1:25" s="23" customFormat="1" ht="15">
      <c r="A84" s="23" t="s">
        <v>201</v>
      </c>
      <c r="B84" s="23" t="s">
        <v>137</v>
      </c>
      <c r="C84" s="26"/>
      <c r="D84" s="88" t="str">
        <f t="shared" si="42"/>
        <v>UC-UP_R-SH_Apt_ELC_X0</v>
      </c>
      <c r="E84" s="23" t="str">
        <f t="shared" si="46"/>
        <v>RSDELC</v>
      </c>
      <c r="F84" s="23" t="str">
        <f t="shared" si="43"/>
        <v>RSDSH_Apt</v>
      </c>
      <c r="H84" s="23" t="str">
        <f t="shared" si="44"/>
        <v>RSDSH_Apt</v>
      </c>
      <c r="I84" s="24">
        <v>1</v>
      </c>
      <c r="J84" s="89">
        <f>MAX(IF(L10+L11="","",-L10-L11),-$T$10)</f>
        <v>-0.75242184183803362</v>
      </c>
      <c r="K84" s="89">
        <f t="shared" ref="K84:O84" si="47">MAX(IF(M10+M11="","",-M10-M11),-$T$10)</f>
        <v>-0.82766402602183708</v>
      </c>
      <c r="L84" s="89">
        <f t="shared" si="47"/>
        <v>-0.9</v>
      </c>
      <c r="M84" s="89">
        <f t="shared" si="47"/>
        <v>-0.9</v>
      </c>
      <c r="N84" s="89">
        <f t="shared" si="47"/>
        <v>-0.9</v>
      </c>
      <c r="O84" s="89">
        <f t="shared" si="47"/>
        <v>-0.9</v>
      </c>
      <c r="P84" s="24">
        <v>0</v>
      </c>
      <c r="Q84" s="24">
        <v>5</v>
      </c>
      <c r="R84" s="23" t="s">
        <v>177</v>
      </c>
      <c r="Y84" s="84"/>
    </row>
    <row r="85" spans="1:25" s="23" customFormat="1" ht="15">
      <c r="A85" s="23" t="s">
        <v>201</v>
      </c>
      <c r="B85" s="23" t="s">
        <v>137</v>
      </c>
      <c r="C85" s="26"/>
      <c r="D85" s="23" t="str">
        <f t="shared" si="42"/>
        <v>\I: DISABLED</v>
      </c>
      <c r="E85" s="23" t="str">
        <f t="shared" si="46"/>
        <v>RSDELC</v>
      </c>
      <c r="F85" s="23" t="str">
        <f t="shared" si="43"/>
        <v>RSDSH_Apt</v>
      </c>
      <c r="H85" s="23" t="str">
        <f t="shared" si="44"/>
        <v>RSDSH_Apt</v>
      </c>
      <c r="I85" s="24">
        <v>1</v>
      </c>
      <c r="J85" s="34">
        <f t="shared" ref="J85:O86" si="48">IF(L11="","",-L11)</f>
        <v>-0.61725939423513554</v>
      </c>
      <c r="K85" s="34">
        <f t="shared" si="48"/>
        <v>-0.6789853336586491</v>
      </c>
      <c r="L85" s="34">
        <f t="shared" si="48"/>
        <v>-0.9</v>
      </c>
      <c r="M85" s="34">
        <f t="shared" si="48"/>
        <v>-0.9</v>
      </c>
      <c r="N85" s="34">
        <f t="shared" si="48"/>
        <v>-0.9</v>
      </c>
      <c r="O85" s="34">
        <f t="shared" si="48"/>
        <v>-0.9</v>
      </c>
      <c r="P85" s="24">
        <v>0</v>
      </c>
      <c r="Q85" s="24">
        <v>5</v>
      </c>
      <c r="R85" s="23" t="s">
        <v>178</v>
      </c>
      <c r="Y85" s="84" t="s">
        <v>289</v>
      </c>
    </row>
    <row r="86" spans="1:25" s="23" customFormat="1" ht="15">
      <c r="A86" s="23" t="s">
        <v>202</v>
      </c>
      <c r="B86" s="23" t="s">
        <v>137</v>
      </c>
      <c r="C86" s="26"/>
      <c r="D86" s="23" t="str">
        <f t="shared" si="42"/>
        <v>UC-UP_R-SH_Apt_KER_X0</v>
      </c>
      <c r="E86" s="23" t="str">
        <f t="shared" si="46"/>
        <v>RSDKER</v>
      </c>
      <c r="F86" s="23" t="str">
        <f t="shared" si="43"/>
        <v>RSDSH_Apt</v>
      </c>
      <c r="H86" s="23" t="str">
        <f t="shared" si="44"/>
        <v>RSDSH_Apt</v>
      </c>
      <c r="I86" s="24">
        <v>1</v>
      </c>
      <c r="J86" s="34">
        <f t="shared" si="48"/>
        <v>-5.3963827740120686E-2</v>
      </c>
      <c r="K86" s="34">
        <f t="shared" si="48"/>
        <v>-5.9360210514132761E-2</v>
      </c>
      <c r="L86" s="34">
        <f t="shared" si="48"/>
        <v>-9.5600212635115991E-2</v>
      </c>
      <c r="M86" s="34">
        <f t="shared" si="48"/>
        <v>-0.15396509845098069</v>
      </c>
      <c r="N86" s="34">
        <f t="shared" si="48"/>
        <v>-0.9</v>
      </c>
      <c r="O86" s="34">
        <f t="shared" si="48"/>
        <v>-0.9</v>
      </c>
      <c r="P86" s="24">
        <v>0</v>
      </c>
      <c r="Q86" s="24">
        <v>5</v>
      </c>
      <c r="R86" s="23" t="s">
        <v>179</v>
      </c>
      <c r="Y86" s="84"/>
    </row>
    <row r="87" spans="1:25" ht="15">
      <c r="A87" s="23" t="s">
        <v>141</v>
      </c>
      <c r="B87" s="23" t="s">
        <v>137</v>
      </c>
      <c r="D87" s="23" t="str">
        <f>IF(Y87="","UC-UP_"&amp;A14,"\I: DISABLED")</f>
        <v>\I: DISABLED</v>
      </c>
      <c r="E87" s="23" t="str">
        <f t="shared" si="46"/>
        <v>RSDPEA</v>
      </c>
      <c r="F87" s="23" t="str">
        <f t="shared" si="43"/>
        <v>RSDSH_Apt</v>
      </c>
      <c r="G87" s="23"/>
      <c r="H87" s="23" t="str">
        <f t="shared" si="44"/>
        <v>RSDSH_Apt</v>
      </c>
      <c r="I87" s="24">
        <v>1</v>
      </c>
      <c r="J87" s="34">
        <f t="shared" ref="J87:O87" si="49">IF(L14="","",-L14)</f>
        <v>-8.7283625635581185E-3</v>
      </c>
      <c r="K87" s="34">
        <f t="shared" si="49"/>
        <v>-9.6011988199139302E-3</v>
      </c>
      <c r="L87" s="34">
        <f t="shared" si="49"/>
        <v>-1.5462826711459592E-2</v>
      </c>
      <c r="M87" s="34">
        <f t="shared" si="49"/>
        <v>-2.490303704707279E-2</v>
      </c>
      <c r="N87" s="34">
        <f t="shared" si="49"/>
        <v>-0.16753518047223598</v>
      </c>
      <c r="O87" s="34">
        <f t="shared" si="49"/>
        <v>-0.9</v>
      </c>
      <c r="P87" s="24">
        <v>0</v>
      </c>
      <c r="Q87" s="24">
        <v>5</v>
      </c>
      <c r="R87" s="23" t="s">
        <v>181</v>
      </c>
      <c r="Y87" s="84" t="s">
        <v>289</v>
      </c>
    </row>
    <row r="88" spans="1:25" ht="15">
      <c r="A88" s="23"/>
      <c r="B88" s="23"/>
      <c r="D88" s="23" t="str">
        <f>IF(Y88="","UC-UP_"&amp;A15,"\I: DISABLED")</f>
        <v>\I: DISABLED</v>
      </c>
      <c r="E88" s="23"/>
      <c r="F88" s="23"/>
      <c r="G88" s="23"/>
      <c r="H88" s="23"/>
      <c r="I88" s="24"/>
      <c r="J88" s="34"/>
      <c r="K88" s="34"/>
      <c r="L88" s="34"/>
      <c r="M88" s="34"/>
      <c r="N88" s="34"/>
      <c r="O88" s="34"/>
      <c r="P88" s="24"/>
      <c r="Q88" s="24"/>
      <c r="R88" s="23"/>
      <c r="Y88" s="84" t="s">
        <v>289</v>
      </c>
    </row>
    <row r="89" spans="1:25" ht="15">
      <c r="A89" s="23" t="s">
        <v>142</v>
      </c>
      <c r="B89" s="23" t="s">
        <v>137</v>
      </c>
      <c r="D89" s="23" t="str">
        <f>IF(Y89="","UC-UP_"&amp;A16,"\I: DISABLED")</f>
        <v>UC-UP_R-SH_Apt_WOO_X0</v>
      </c>
      <c r="E89" s="23" t="str">
        <f t="shared" si="46"/>
        <v>RSDWOO</v>
      </c>
      <c r="F89" s="23" t="str">
        <f t="shared" si="43"/>
        <v>RSDSH_Apt</v>
      </c>
      <c r="G89" s="23"/>
      <c r="H89" s="23" t="str">
        <f t="shared" si="44"/>
        <v>RSDSH_Apt</v>
      </c>
      <c r="I89" s="24">
        <v>1</v>
      </c>
      <c r="J89" s="34">
        <f t="shared" ref="J89:O91" si="50">IF(L16="","",-L16)</f>
        <v>-1.9103074262222831E-3</v>
      </c>
      <c r="K89" s="34">
        <f t="shared" si="50"/>
        <v>-2.1013381688445116E-3</v>
      </c>
      <c r="L89" s="34">
        <f t="shared" si="50"/>
        <v>-3.3842261343057759E-3</v>
      </c>
      <c r="M89" s="34">
        <f t="shared" si="50"/>
        <v>-5.4503300315607963E-3</v>
      </c>
      <c r="N89" s="34">
        <f t="shared" si="50"/>
        <v>-3.6667095011133105E-2</v>
      </c>
      <c r="O89" s="34">
        <f t="shared" si="50"/>
        <v>-0.24667787982931527</v>
      </c>
      <c r="P89" s="24">
        <v>0</v>
      </c>
      <c r="Q89" s="24">
        <v>5</v>
      </c>
      <c r="R89" s="23" t="s">
        <v>182</v>
      </c>
      <c r="Y89" s="84"/>
    </row>
    <row r="90" spans="1:25" ht="15">
      <c r="A90" s="23" t="s">
        <v>143</v>
      </c>
      <c r="B90" s="26" t="s">
        <v>137</v>
      </c>
      <c r="D90" s="23" t="str">
        <f>IF(Y90="","UC-UP_"&amp;A17,"\I: DISABLED")</f>
        <v>UC-UP_R-SH_Apt_HET_X0</v>
      </c>
      <c r="E90" s="23" t="str">
        <f t="shared" si="46"/>
        <v>RSDHET</v>
      </c>
      <c r="F90" s="23" t="str">
        <f t="shared" si="43"/>
        <v>RSDSH_Apt</v>
      </c>
      <c r="G90" s="23"/>
      <c r="H90" s="23" t="str">
        <f t="shared" si="44"/>
        <v>RSDSH_Apt</v>
      </c>
      <c r="I90" s="24">
        <v>1</v>
      </c>
      <c r="J90" s="34">
        <f t="shared" si="50"/>
        <v>-3.5866690593264723E-3</v>
      </c>
      <c r="K90" s="34">
        <f t="shared" si="50"/>
        <v>-3.9453359652591195E-3</v>
      </c>
      <c r="L90" s="34">
        <f t="shared" si="50"/>
        <v>-6.3540030254094675E-3</v>
      </c>
      <c r="M90" s="34">
        <f t="shared" si="50"/>
        <v>-1.0233185412452205E-2</v>
      </c>
      <c r="N90" s="34">
        <f t="shared" si="50"/>
        <v>-6.8843754343711761E-2</v>
      </c>
      <c r="O90" s="34">
        <f t="shared" si="50"/>
        <v>-0.25</v>
      </c>
      <c r="P90" s="24">
        <v>0</v>
      </c>
      <c r="Q90" s="24">
        <v>5</v>
      </c>
      <c r="R90" s="23" t="s">
        <v>183</v>
      </c>
      <c r="Y90" s="84"/>
    </row>
    <row r="91" spans="1:25" ht="15.75" thickBot="1">
      <c r="A91" s="53" t="s">
        <v>144</v>
      </c>
      <c r="B91" s="53" t="s">
        <v>137</v>
      </c>
      <c r="C91" s="58"/>
      <c r="D91" s="53" t="str">
        <f>IF(Y91="","UC-UP_"&amp;A18,"\I: DISABLED")</f>
        <v>UC-UP_R-SH_Apt_GEO_X0</v>
      </c>
      <c r="E91" s="53" t="str">
        <f t="shared" si="46"/>
        <v>RSDGEO</v>
      </c>
      <c r="F91" s="53" t="str">
        <f t="shared" si="43"/>
        <v>RSDSH_Apt</v>
      </c>
      <c r="G91" s="53"/>
      <c r="H91" s="53" t="str">
        <f t="shared" si="44"/>
        <v>RSDSH_Apt</v>
      </c>
      <c r="I91" s="54">
        <v>1</v>
      </c>
      <c r="J91" s="59" t="str">
        <f t="shared" si="50"/>
        <v/>
      </c>
      <c r="K91" s="59" t="str">
        <f t="shared" si="50"/>
        <v/>
      </c>
      <c r="L91" s="59" t="str">
        <f t="shared" si="50"/>
        <v/>
      </c>
      <c r="M91" s="59" t="str">
        <f t="shared" si="50"/>
        <v/>
      </c>
      <c r="N91" s="59" t="str">
        <f t="shared" si="50"/>
        <v/>
      </c>
      <c r="O91" s="59" t="str">
        <f t="shared" si="50"/>
        <v/>
      </c>
      <c r="P91" s="54">
        <v>0</v>
      </c>
      <c r="Q91" s="54">
        <v>5</v>
      </c>
      <c r="R91" s="53" t="s">
        <v>184</v>
      </c>
      <c r="S91" s="58"/>
      <c r="T91" s="58"/>
      <c r="U91" s="58"/>
      <c r="Y91" s="84"/>
    </row>
    <row r="93" spans="1:25" ht="15">
      <c r="A93" s="26"/>
      <c r="B93" s="26"/>
      <c r="D93" s="23"/>
      <c r="E93" s="26"/>
      <c r="F93" s="26"/>
      <c r="G93" s="26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Y93" s="84"/>
    </row>
    <row r="94" spans="1:25" ht="15.75" thickBot="1">
      <c r="A94" s="23" t="s">
        <v>140</v>
      </c>
      <c r="B94" s="26" t="s">
        <v>146</v>
      </c>
      <c r="D94" s="23" t="str">
        <f t="shared" ref="D94:D100" si="51">IF(Y94="","UC-UP_"&amp;A21,"\I: DISABLED")</f>
        <v>\I: DISABLED</v>
      </c>
      <c r="E94" s="23" t="str">
        <f t="shared" si="46"/>
        <v>RSDCOA</v>
      </c>
      <c r="F94" s="23" t="str">
        <f t="shared" si="43"/>
        <v>RSDWH_Apt</v>
      </c>
      <c r="G94" s="38" t="str">
        <f t="shared" ref="G94:G100" si="52">LEFT(A21,12)&amp;"*"</f>
        <v>R-WH_Apt_COA*</v>
      </c>
      <c r="H94" s="23" t="str">
        <f t="shared" si="44"/>
        <v>RSDWH_Apt</v>
      </c>
      <c r="I94" s="24">
        <v>1</v>
      </c>
      <c r="J94" s="34">
        <f t="shared" ref="J94:O97" si="53">IF(L21="","",-L21)</f>
        <v>-8.4961808167891982E-4</v>
      </c>
      <c r="K94" s="34">
        <f t="shared" si="53"/>
        <v>-9.3457988984681185E-4</v>
      </c>
      <c r="L94" s="34">
        <f t="shared" si="53"/>
        <v>-1.5051502583971897E-3</v>
      </c>
      <c r="M94" s="34">
        <f t="shared" si="53"/>
        <v>-2.4240595426512582E-3</v>
      </c>
      <c r="N94" s="34">
        <f t="shared" si="53"/>
        <v>-1.6307860450348599E-2</v>
      </c>
      <c r="O94" s="34">
        <f t="shared" si="53"/>
        <v>-0.10971113035332933</v>
      </c>
      <c r="P94" s="24">
        <v>0</v>
      </c>
      <c r="Q94" s="24">
        <v>5</v>
      </c>
      <c r="R94" s="23" t="s">
        <v>185</v>
      </c>
      <c r="Y94" s="84" t="s">
        <v>289</v>
      </c>
    </row>
    <row r="95" spans="1:25" ht="15.75" thickBot="1">
      <c r="A95" s="23" t="s">
        <v>198</v>
      </c>
      <c r="B95" s="26" t="s">
        <v>146</v>
      </c>
      <c r="D95" s="23" t="str">
        <f t="shared" si="51"/>
        <v>\I: DISABLED</v>
      </c>
      <c r="E95" s="77" t="str">
        <f t="shared" si="46"/>
        <v>RSDBDL</v>
      </c>
      <c r="F95" s="77" t="str">
        <f t="shared" si="43"/>
        <v>RSDWH_Apt</v>
      </c>
      <c r="G95" s="38" t="str">
        <f t="shared" si="52"/>
        <v>R-WH_Apt_BDL*</v>
      </c>
      <c r="H95" s="77" t="str">
        <f t="shared" si="44"/>
        <v>RSDWH_Apt</v>
      </c>
      <c r="I95" s="79">
        <v>1</v>
      </c>
      <c r="J95" s="80">
        <f t="shared" si="53"/>
        <v>-9.0283744071551449E-6</v>
      </c>
      <c r="K95" s="80">
        <f t="shared" si="53"/>
        <v>-9.9312118478706603E-6</v>
      </c>
      <c r="L95" s="80">
        <f t="shared" si="53"/>
        <v>-1.5994315993114185E-5</v>
      </c>
      <c r="M95" s="80">
        <f t="shared" si="53"/>
        <v>-2.5759005850070332E-5</v>
      </c>
      <c r="N95" s="80">
        <f t="shared" si="53"/>
        <v>-1.7329371055102623E-4</v>
      </c>
      <c r="O95" s="80">
        <f t="shared" si="53"/>
        <v>-1.1658334289504759E-3</v>
      </c>
      <c r="P95" s="79">
        <v>0</v>
      </c>
      <c r="Q95" s="79">
        <v>5</v>
      </c>
      <c r="R95" s="23" t="s">
        <v>186</v>
      </c>
      <c r="Y95" s="84" t="s">
        <v>289</v>
      </c>
    </row>
    <row r="96" spans="1:25" ht="15">
      <c r="A96" s="23" t="s">
        <v>199</v>
      </c>
      <c r="B96" s="26" t="s">
        <v>146</v>
      </c>
      <c r="D96" s="23" t="str">
        <f t="shared" si="51"/>
        <v>\I: DISABLED</v>
      </c>
      <c r="E96" s="77" t="str">
        <f t="shared" si="46"/>
        <v>RSDETH</v>
      </c>
      <c r="F96" s="77" t="str">
        <f t="shared" si="43"/>
        <v>RSDWH_Apt</v>
      </c>
      <c r="G96" s="38" t="str">
        <f t="shared" si="52"/>
        <v>R-WH_Apt_ETH*</v>
      </c>
      <c r="H96" s="77" t="str">
        <f t="shared" si="44"/>
        <v>RSDWH_Apt</v>
      </c>
      <c r="I96" s="79">
        <v>1</v>
      </c>
      <c r="J96" s="80">
        <f t="shared" si="53"/>
        <v>-8.1580827833762052E-6</v>
      </c>
      <c r="K96" s="80">
        <f t="shared" si="53"/>
        <v>-8.9738910617138271E-6</v>
      </c>
      <c r="L96" s="80">
        <f t="shared" si="53"/>
        <v>-1.4452541293800742E-5</v>
      </c>
      <c r="M96" s="80">
        <f t="shared" si="53"/>
        <v>-2.3275962279079038E-5</v>
      </c>
      <c r="N96" s="80">
        <f t="shared" si="53"/>
        <v>-1.5658903505300903E-4</v>
      </c>
      <c r="O96" s="80">
        <f t="shared" si="53"/>
        <v>-1.0534527253840643E-3</v>
      </c>
      <c r="P96" s="79">
        <v>0</v>
      </c>
      <c r="Q96" s="79">
        <v>5</v>
      </c>
      <c r="R96" s="23" t="s">
        <v>187</v>
      </c>
      <c r="Y96" s="84" t="s">
        <v>289</v>
      </c>
    </row>
    <row r="97" spans="1:25" ht="15">
      <c r="A97" s="23" t="s">
        <v>200</v>
      </c>
      <c r="B97" s="26" t="s">
        <v>146</v>
      </c>
      <c r="D97" s="23" t="str">
        <f t="shared" si="51"/>
        <v>UC-UP_R-WH_Apt_LPG_X0</v>
      </c>
      <c r="E97" s="23" t="str">
        <f t="shared" si="46"/>
        <v>RSDLPG</v>
      </c>
      <c r="F97" s="23" t="str">
        <f t="shared" si="43"/>
        <v>RSDWH_Apt</v>
      </c>
      <c r="G97" s="38" t="str">
        <f t="shared" si="52"/>
        <v>R-WH_Apt_LPG*</v>
      </c>
      <c r="H97" s="23" t="str">
        <f t="shared" si="44"/>
        <v>RSDWH_Apt</v>
      </c>
      <c r="I97" s="24">
        <v>1</v>
      </c>
      <c r="J97" s="34">
        <f t="shared" si="53"/>
        <v>-6.9079605002930287E-3</v>
      </c>
      <c r="K97" s="34">
        <f t="shared" si="53"/>
        <v>-7.5987565503223319E-3</v>
      </c>
      <c r="L97" s="34">
        <f t="shared" si="53"/>
        <v>-1.2237873411859624E-2</v>
      </c>
      <c r="M97" s="34">
        <f t="shared" si="53"/>
        <v>-1.9709217508534049E-2</v>
      </c>
      <c r="N97" s="34">
        <f t="shared" si="53"/>
        <v>-0.13259375978991023</v>
      </c>
      <c r="O97" s="34">
        <f t="shared" si="53"/>
        <v>-0.89202451226751311</v>
      </c>
      <c r="P97" s="24">
        <v>0</v>
      </c>
      <c r="Q97" s="24">
        <v>5</v>
      </c>
      <c r="R97" s="23" t="s">
        <v>188</v>
      </c>
      <c r="Y97" s="84"/>
    </row>
    <row r="98" spans="1:25" ht="15">
      <c r="A98" s="23" t="s">
        <v>201</v>
      </c>
      <c r="B98" s="26" t="s">
        <v>146</v>
      </c>
      <c r="D98" s="88" t="str">
        <f t="shared" si="51"/>
        <v>UC-UP_R-WH_Apt_ELC_X0</v>
      </c>
      <c r="E98" s="23" t="str">
        <f t="shared" si="46"/>
        <v>RSDELC</v>
      </c>
      <c r="F98" s="23" t="str">
        <f t="shared" si="43"/>
        <v>RSDWH_Apt</v>
      </c>
      <c r="G98" s="38" t="str">
        <f t="shared" si="52"/>
        <v>R-WH_Apt_ELC*</v>
      </c>
      <c r="H98" s="23" t="str">
        <f t="shared" si="44"/>
        <v>RSDWH_Apt</v>
      </c>
      <c r="I98" s="24">
        <v>1</v>
      </c>
      <c r="J98" s="89">
        <f t="shared" ref="J98:O98" si="54">MAX(IF(L25+L26="","",-L25-L26),-$T$25)</f>
        <v>-0.9</v>
      </c>
      <c r="K98" s="89">
        <f t="shared" si="54"/>
        <v>-0.9</v>
      </c>
      <c r="L98" s="89">
        <f t="shared" si="54"/>
        <v>-0.9</v>
      </c>
      <c r="M98" s="89">
        <f t="shared" si="54"/>
        <v>-0.9</v>
      </c>
      <c r="N98" s="89">
        <f t="shared" si="54"/>
        <v>-0.9</v>
      </c>
      <c r="O98" s="89">
        <f t="shared" si="54"/>
        <v>-0.9</v>
      </c>
      <c r="P98" s="24">
        <v>0</v>
      </c>
      <c r="Q98" s="24">
        <v>5</v>
      </c>
      <c r="R98" s="23" t="s">
        <v>189</v>
      </c>
      <c r="Y98" s="84"/>
    </row>
    <row r="99" spans="1:25" ht="15">
      <c r="A99" s="23" t="s">
        <v>201</v>
      </c>
      <c r="B99" s="26" t="s">
        <v>146</v>
      </c>
      <c r="D99" s="23" t="str">
        <f t="shared" si="51"/>
        <v>\I: DISABLED</v>
      </c>
      <c r="E99" s="23" t="str">
        <f t="shared" si="46"/>
        <v>RSDELC</v>
      </c>
      <c r="F99" s="23" t="str">
        <f t="shared" si="43"/>
        <v>RSDWH_Apt</v>
      </c>
      <c r="G99" s="38" t="str">
        <f t="shared" si="52"/>
        <v>R-WH_Apt_ELC*</v>
      </c>
      <c r="H99" s="23" t="str">
        <f t="shared" si="44"/>
        <v>RSDWH_Apt</v>
      </c>
      <c r="I99" s="24">
        <v>1</v>
      </c>
      <c r="J99" s="34">
        <f t="shared" ref="J99:O100" si="55">IF(L26="","",-L26)</f>
        <v>-0.86506304208550344</v>
      </c>
      <c r="K99" s="34">
        <f t="shared" si="55"/>
        <v>-0.9</v>
      </c>
      <c r="L99" s="34">
        <f t="shared" si="55"/>
        <v>-0.9</v>
      </c>
      <c r="M99" s="34">
        <f t="shared" si="55"/>
        <v>-0.9</v>
      </c>
      <c r="N99" s="34">
        <f t="shared" si="55"/>
        <v>-0.9</v>
      </c>
      <c r="O99" s="34">
        <f t="shared" si="55"/>
        <v>-0.9</v>
      </c>
      <c r="P99" s="24">
        <v>0</v>
      </c>
      <c r="Q99" s="24">
        <v>5</v>
      </c>
      <c r="R99" s="23" t="s">
        <v>190</v>
      </c>
      <c r="Y99" s="84" t="s">
        <v>289</v>
      </c>
    </row>
    <row r="100" spans="1:25" ht="15">
      <c r="A100" s="23" t="s">
        <v>202</v>
      </c>
      <c r="B100" s="26" t="s">
        <v>146</v>
      </c>
      <c r="D100" s="23" t="str">
        <f t="shared" si="51"/>
        <v>UC-UP_R-WH_Apt_KER_X0</v>
      </c>
      <c r="E100" s="23" t="str">
        <f t="shared" si="46"/>
        <v>RSDKER</v>
      </c>
      <c r="F100" s="23" t="str">
        <f t="shared" si="43"/>
        <v>RSDWH_Apt</v>
      </c>
      <c r="G100" s="38" t="str">
        <f t="shared" si="52"/>
        <v>R-WH_Apt_KER*</v>
      </c>
      <c r="H100" s="23" t="str">
        <f t="shared" si="44"/>
        <v>RSDWH_Apt</v>
      </c>
      <c r="I100" s="24">
        <v>1</v>
      </c>
      <c r="J100" s="34">
        <f t="shared" si="55"/>
        <v>-1.2192632573394448E-2</v>
      </c>
      <c r="K100" s="34">
        <f t="shared" si="55"/>
        <v>-1.3411895830733895E-2</v>
      </c>
      <c r="L100" s="34">
        <f t="shared" si="55"/>
        <v>-2.1599992354355255E-2</v>
      </c>
      <c r="M100" s="34">
        <f t="shared" si="55"/>
        <v>-3.4787003686612687E-2</v>
      </c>
      <c r="N100" s="34">
        <f t="shared" si="55"/>
        <v>-0.23402956553887663</v>
      </c>
      <c r="O100" s="34">
        <f t="shared" si="55"/>
        <v>-0.9</v>
      </c>
      <c r="P100" s="24">
        <v>0</v>
      </c>
      <c r="Q100" s="24">
        <v>5</v>
      </c>
      <c r="R100" s="23" t="s">
        <v>191</v>
      </c>
      <c r="Y100" s="84"/>
    </row>
    <row r="101" spans="1:25" ht="15">
      <c r="A101" s="23" t="s">
        <v>141</v>
      </c>
      <c r="B101" s="26" t="s">
        <v>146</v>
      </c>
      <c r="D101" s="23" t="str">
        <f>IF(Y101="","UC-UP_"&amp;A29,"\I: DISABLED")</f>
        <v>\I: DISABLED</v>
      </c>
      <c r="E101" s="23" t="str">
        <f t="shared" si="46"/>
        <v>RSDPEA</v>
      </c>
      <c r="F101" s="23" t="str">
        <f t="shared" si="43"/>
        <v>RSDWH_Apt</v>
      </c>
      <c r="G101" s="38" t="str">
        <f>LEFT(A29,12)&amp;"*"</f>
        <v>R-WH_Apt_PEA*</v>
      </c>
      <c r="H101" s="23" t="str">
        <f t="shared" si="44"/>
        <v>RSDWH_Apt</v>
      </c>
      <c r="I101" s="24">
        <v>1</v>
      </c>
      <c r="J101" s="34">
        <f t="shared" ref="J101:O101" si="56">IF(L29="","",-L29)</f>
        <v>-8.2250886485365246E-4</v>
      </c>
      <c r="K101" s="34">
        <f t="shared" si="56"/>
        <v>-9.0475975133901779E-4</v>
      </c>
      <c r="L101" s="34">
        <f t="shared" si="56"/>
        <v>-1.4571246271290023E-3</v>
      </c>
      <c r="M101" s="34">
        <f t="shared" si="56"/>
        <v>-2.3467137832375298E-3</v>
      </c>
      <c r="N101" s="34">
        <f t="shared" si="56"/>
        <v>-1.5787516857812191E-2</v>
      </c>
      <c r="O101" s="34">
        <f t="shared" si="56"/>
        <v>-0.10621051886090872</v>
      </c>
      <c r="P101" s="24">
        <v>0</v>
      </c>
      <c r="Q101" s="24">
        <v>5</v>
      </c>
      <c r="R101" s="23" t="s">
        <v>193</v>
      </c>
      <c r="Y101" s="84" t="s">
        <v>289</v>
      </c>
    </row>
    <row r="102" spans="1:25" ht="15">
      <c r="A102" s="23"/>
      <c r="B102" s="26"/>
      <c r="D102" s="23" t="str">
        <f>IF(Y102="","UC-UP_"&amp;A30,"\I: DISABLED")</f>
        <v>\I: DISABLED</v>
      </c>
      <c r="E102" s="23"/>
      <c r="F102" s="23"/>
      <c r="H102" s="23"/>
      <c r="I102" s="24"/>
      <c r="J102" s="34"/>
      <c r="K102" s="34"/>
      <c r="L102" s="34"/>
      <c r="M102" s="34"/>
      <c r="N102" s="34"/>
      <c r="O102" s="34"/>
      <c r="P102" s="24"/>
      <c r="Q102" s="24"/>
      <c r="R102" s="23"/>
      <c r="Y102" s="84" t="s">
        <v>289</v>
      </c>
    </row>
    <row r="103" spans="1:25" ht="15">
      <c r="A103" s="23" t="s">
        <v>142</v>
      </c>
      <c r="B103" s="26" t="s">
        <v>146</v>
      </c>
      <c r="D103" s="23" t="str">
        <f>IF(Y103="","UC-UP_"&amp;A31,"\I: DISABLED")</f>
        <v>UC-UP_R-WH_Apt_WOO_X0</v>
      </c>
      <c r="E103" s="23" t="str">
        <f t="shared" si="46"/>
        <v>RSDWOO</v>
      </c>
      <c r="F103" s="23" t="str">
        <f t="shared" si="43"/>
        <v>RSDWH_Apt</v>
      </c>
      <c r="G103" s="38" t="str">
        <f>LEFT(A31,12)&amp;"*"</f>
        <v>R-WH_Apt_WOO*</v>
      </c>
      <c r="H103" s="23" t="str">
        <f t="shared" si="44"/>
        <v>RSDWH_Apt</v>
      </c>
      <c r="I103" s="24">
        <v>1</v>
      </c>
      <c r="J103" s="34">
        <f t="shared" ref="J103:O104" si="57">IF(L31="","",-L31)</f>
        <v>-6.1472665621996195E-4</v>
      </c>
      <c r="K103" s="34">
        <f t="shared" si="57"/>
        <v>-6.7619932184195819E-4</v>
      </c>
      <c r="L103" s="34">
        <f t="shared" si="57"/>
        <v>-1.0890257698196926E-3</v>
      </c>
      <c r="M103" s="34">
        <f t="shared" si="57"/>
        <v>-1.7538868925523134E-3</v>
      </c>
      <c r="N103" s="34">
        <f t="shared" si="57"/>
        <v>-1.1799273980768538E-2</v>
      </c>
      <c r="O103" s="34">
        <f t="shared" si="57"/>
        <v>-7.9379615107699336E-2</v>
      </c>
      <c r="P103" s="24">
        <v>0</v>
      </c>
      <c r="Q103" s="24">
        <v>5</v>
      </c>
      <c r="R103" s="23" t="s">
        <v>194</v>
      </c>
      <c r="Y103" s="84"/>
    </row>
    <row r="104" spans="1:25" ht="15">
      <c r="A104" s="23" t="s">
        <v>143</v>
      </c>
      <c r="B104" s="26" t="s">
        <v>146</v>
      </c>
      <c r="D104" s="23" t="str">
        <f>IF(Y104="","UC-UP_"&amp;A32,"\I: DISABLED")</f>
        <v>UC-UP_R-WH_Apt_HET_X0</v>
      </c>
      <c r="E104" s="23" t="str">
        <f t="shared" si="46"/>
        <v>RSDHET</v>
      </c>
      <c r="F104" s="23" t="str">
        <f t="shared" ref="F104" si="58">H104</f>
        <v>RSDWH_Apt</v>
      </c>
      <c r="G104" s="38" t="str">
        <f>LEFT(A32,12)&amp;"*"</f>
        <v>R-WH_Apt_HET*</v>
      </c>
      <c r="H104" s="23" t="str">
        <f t="shared" si="44"/>
        <v>RSDWH_Apt</v>
      </c>
      <c r="I104" s="24">
        <v>1</v>
      </c>
      <c r="J104" s="34">
        <f t="shared" si="57"/>
        <v>-8.3488788082929772E-4</v>
      </c>
      <c r="K104" s="34">
        <f t="shared" si="57"/>
        <v>-9.1837666891222752E-4</v>
      </c>
      <c r="L104" s="34">
        <f t="shared" si="57"/>
        <v>-1.4790548090498322E-3</v>
      </c>
      <c r="M104" s="34">
        <f t="shared" si="57"/>
        <v>-2.3820325605228457E-3</v>
      </c>
      <c r="N104" s="34">
        <f t="shared" si="57"/>
        <v>-1.6025123930209394E-2</v>
      </c>
      <c r="O104" s="34">
        <f t="shared" si="57"/>
        <v>-0.10780902042842033</v>
      </c>
      <c r="P104" s="24">
        <v>0</v>
      </c>
      <c r="Q104" s="24">
        <v>5</v>
      </c>
      <c r="R104" s="23" t="s">
        <v>195</v>
      </c>
      <c r="Y104" s="84"/>
    </row>
    <row r="106" spans="1:25" ht="15">
      <c r="I106" s="34" t="str">
        <f t="shared" ref="I106" si="59">IF(L34="","",-L34)</f>
        <v/>
      </c>
      <c r="J106" s="34" t="str">
        <f t="shared" ref="J106" si="60">IF(M34="","",-M34)</f>
        <v/>
      </c>
      <c r="K106" s="34" t="str">
        <f t="shared" ref="K106" si="61">IF(N34="","",-N34)</f>
        <v/>
      </c>
      <c r="L106" s="34" t="str">
        <f t="shared" ref="L106" si="62">IF(O34="","",-O34)</f>
        <v/>
      </c>
      <c r="M106" s="34" t="str">
        <f t="shared" ref="M106" si="63">IF(P34="","",-P34)</f>
        <v/>
      </c>
      <c r="N106" s="34" t="str">
        <f t="shared" ref="N106" si="64">IF(Q34="","",-Q34)</f>
        <v/>
      </c>
    </row>
  </sheetData>
  <mergeCells count="5">
    <mergeCell ref="S3:V3"/>
    <mergeCell ref="E19:I19"/>
    <mergeCell ref="L19:P19"/>
    <mergeCell ref="E4:J4"/>
    <mergeCell ref="Y7:Z7"/>
  </mergeCells>
  <conditionalFormatting sqref="E80 E63:E72 D56:E60 D55 D46:E54 E93:E94 D93 E97:E100 D95:D100 D101:E104 E83:E86 D81:D86 D87:E91 D76:E78">
    <cfRule type="containsText" dxfId="26" priority="66" operator="containsText" text="\I: DISABLED">
      <formula>NOT(ISERROR(SEARCH("\I: DISABLED",D46)))</formula>
    </cfRule>
  </conditionalFormatting>
  <conditionalFormatting sqref="E61:E62">
    <cfRule type="containsText" dxfId="25" priority="8" operator="containsText" text="\I: DISABLED">
      <formula>NOT(ISERROR(SEARCH("\I: DISABLED",E61)))</formula>
    </cfRule>
  </conditionalFormatting>
  <conditionalFormatting sqref="E81:E82">
    <cfRule type="containsText" dxfId="24" priority="7" operator="containsText" text="\I: DISABLED">
      <formula>NOT(ISERROR(SEARCH("\I: DISABLED",E81)))</formula>
    </cfRule>
  </conditionalFormatting>
  <conditionalFormatting sqref="E95:E96">
    <cfRule type="containsText" dxfId="23" priority="6" operator="containsText" text="\I: DISABLED">
      <formula>NOT(ISERROR(SEARCH("\I: DISABLED",E95)))</formula>
    </cfRule>
  </conditionalFormatting>
  <conditionalFormatting sqref="D61:D72">
    <cfRule type="containsText" dxfId="22" priority="5" operator="containsText" text="\I: DISABLED">
      <formula>NOT(ISERROR(SEARCH("\I: DISABLED",D61)))</formula>
    </cfRule>
  </conditionalFormatting>
  <conditionalFormatting sqref="D80">
    <cfRule type="containsText" dxfId="21" priority="4" operator="containsText" text="\I: DISABLED">
      <formula>NOT(ISERROR(SEARCH("\I: DISABLED",D80)))</formula>
    </cfRule>
  </conditionalFormatting>
  <conditionalFormatting sqref="D94">
    <cfRule type="containsText" dxfId="20" priority="2" operator="containsText" text="\I: DISABLED">
      <formula>NOT(ISERROR(SEARCH("\I: DISABLED",D94)))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Z108"/>
  <sheetViews>
    <sheetView tabSelected="1" topLeftCell="A60" zoomScale="72" workbookViewId="0">
      <selection activeCell="G79" sqref="G79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8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0.12446961119689638</v>
      </c>
      <c r="E6" s="46">
        <f>IF($D6=0,"",MAX($D6*(1-$S$4)^($E$5-$D$5),S6))</f>
        <v>0.11202265007720674</v>
      </c>
      <c r="F6" s="46">
        <f>IF($D6=0,"",MAX($D6*(1-$S$4)^($F$5-$D$5),S6))</f>
        <v>0.10082038506948608</v>
      </c>
      <c r="G6" s="46">
        <f>IF($D6=0,"",MAX($D6*(1-$S$4)^($G$5-$D$5),S6))</f>
        <v>5.9533429179680845E-2</v>
      </c>
      <c r="H6" s="46">
        <f>IF($D6=0,"",MAX($D6*(1-$S$4)^($H$5-$D$5),S6))</f>
        <v>3.5153894596309757E-2</v>
      </c>
      <c r="I6" s="46">
        <f>IF($D6=0,"",MAX($D6*(1-$S$4)^($I$5-$D$5),S6))</f>
        <v>4.2738929008488353E-3</v>
      </c>
      <c r="J6" s="46">
        <f>IF($D6=0,"",MAX($D6*(1-$S$4)^($J$5-$D$5),S6))</f>
        <v>5.1960560096358556E-4</v>
      </c>
      <c r="K6" s="23"/>
      <c r="L6" s="47">
        <f>IF($D6=0,"",MIN($D6*(1+$S$4)^($L$5-$D$5),T6))</f>
        <v>0.13691657231658602</v>
      </c>
      <c r="M6" s="47">
        <f>IF($D6=0,"",MIN($D6*(1+$S$4)^($M$5-$D$5),T6))</f>
        <v>0.15060822954824465</v>
      </c>
      <c r="N6" s="47">
        <f>IF($D6=0,"",MIN($D6*(1+$S$4)^($N$5-$D$5),T6))</f>
        <v>0.24255605976974359</v>
      </c>
      <c r="O6" s="47">
        <f>IF($D6=0,"",MIN($D6*(1+$S$4)^($O$5-$D$5),T6))</f>
        <v>0.39063895981976982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1.265077770769377E-6</v>
      </c>
      <c r="E7" s="46">
        <f t="shared" ref="E7:E18" si="0">IF($D7=0,"",MAX($D7*(1-$S$4)^($E$5-$D$5),S7))</f>
        <v>1.1385699936924394E-6</v>
      </c>
      <c r="F7" s="46">
        <f t="shared" ref="F7:F18" si="1">IF($D7=0,"",MAX($D7*(1-$S$4)^($F$5-$D$5),S7))</f>
        <v>1.0247129943231954E-6</v>
      </c>
      <c r="G7" s="46">
        <f t="shared" ref="G7:G18" si="2">IF($D7=0,"",MAX($D7*(1-$S$4)^($G$5-$D$5),S7))</f>
        <v>6.0508277601790376E-7</v>
      </c>
      <c r="H7" s="46">
        <f t="shared" ref="H7:H18" si="3">IF($D7=0,"",MAX($D7*(1-$S$4)^($H$5-$D$5),S7))</f>
        <v>3.5729532841081214E-7</v>
      </c>
      <c r="I7" s="46">
        <f t="shared" ref="I7:I18" si="4">IF($D7=0,"",MAX($D7*(1-$S$4)^($I$5-$D$5),S7))</f>
        <v>4.3438770729025365E-8</v>
      </c>
      <c r="J7" s="46">
        <f t="shared" ref="J7:J18" si="5">IF($D7=0,"",MAX($D7*(1-$S$4)^($J$5-$D$5),S7))</f>
        <v>5.2811404247616537E-9</v>
      </c>
      <c r="K7" s="23"/>
      <c r="L7" s="47">
        <f t="shared" ref="L7:L18" si="6">IF($D7=0,"",MIN($D7*(1+$S$4)^($L$5-$D$5),T7))</f>
        <v>1.3915855478463148E-6</v>
      </c>
      <c r="M7" s="47">
        <f t="shared" ref="M7:M18" si="7">IF($D7=0,"",MIN($D7*(1+$S$4)^($M$5-$D$5),T7))</f>
        <v>1.5307441026309463E-6</v>
      </c>
      <c r="N7" s="47">
        <f t="shared" ref="N7:N18" si="8">IF($D7=0,"",MIN($D7*(1+$S$4)^($N$5-$D$5),T7))</f>
        <v>2.4652786847281664E-6</v>
      </c>
      <c r="O7" s="47">
        <f t="shared" ref="O7:O18" si="9">IF($D7=0,"",MIN($D7*(1+$S$4)^($O$5-$D$5),T7))</f>
        <v>3.9703559745415606E-6</v>
      </c>
      <c r="P7" s="47">
        <f t="shared" ref="P7:P18" si="10">IF($D7=0,"",MIN($D7*(1+$S$4)^($P$5-$D$5),T7))</f>
        <v>2.6710569617532978E-5</v>
      </c>
      <c r="Q7" s="47">
        <f t="shared" ref="Q7:Q18" si="11">IF($D7=0,"",MIN($D7*(1+$S$4)^($Q$5-$D$5),T7))</f>
        <v>1.7969535574841129E-4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1.1658565586928049E-2</v>
      </c>
      <c r="E9" s="46">
        <f t="shared" si="0"/>
        <v>1.0492709028235243E-2</v>
      </c>
      <c r="F9" s="46">
        <f t="shared" si="1"/>
        <v>9.4434381254117194E-3</v>
      </c>
      <c r="G9" s="46">
        <f t="shared" si="2"/>
        <v>5.5762557786743676E-3</v>
      </c>
      <c r="H9" s="46">
        <f t="shared" si="3"/>
        <v>3.2927232747494285E-3</v>
      </c>
      <c r="I9" s="46">
        <f t="shared" si="4"/>
        <v>4.0031828023653985E-4</v>
      </c>
      <c r="J9" s="46">
        <f t="shared" si="5"/>
        <v>4.8669357282608573E-5</v>
      </c>
      <c r="K9" s="23"/>
      <c r="L9" s="47">
        <f t="shared" si="6"/>
        <v>1.2824422145620854E-2</v>
      </c>
      <c r="M9" s="47">
        <f t="shared" si="7"/>
        <v>1.4106864360182941E-2</v>
      </c>
      <c r="N9" s="47">
        <f t="shared" si="8"/>
        <v>2.2719246120718239E-2</v>
      </c>
      <c r="O9" s="47">
        <f t="shared" si="9"/>
        <v>3.6589573069877937E-2</v>
      </c>
      <c r="P9" s="47">
        <f t="shared" si="10"/>
        <v>0.24615635097344951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4.349357978817471E-2</v>
      </c>
      <c r="E10" s="46">
        <f t="shared" si="0"/>
        <v>3.9144221809357241E-2</v>
      </c>
      <c r="F10" s="46">
        <f t="shared" si="1"/>
        <v>3.5229799628421515E-2</v>
      </c>
      <c r="G10" s="46">
        <f t="shared" si="2"/>
        <v>2.0802844382586626E-2</v>
      </c>
      <c r="H10" s="46">
        <f t="shared" si="3"/>
        <v>1.228387157947358E-2</v>
      </c>
      <c r="I10" s="46">
        <f t="shared" si="4"/>
        <v>1.4934320120525719E-3</v>
      </c>
      <c r="J10" s="46">
        <f t="shared" si="5"/>
        <v>1.8156646788381462E-4</v>
      </c>
      <c r="K10" s="23"/>
      <c r="L10" s="47">
        <f t="shared" si="6"/>
        <v>4.7842937766992187E-2</v>
      </c>
      <c r="M10" s="47">
        <f t="shared" si="7"/>
        <v>5.2627231543691408E-2</v>
      </c>
      <c r="N10" s="47">
        <f t="shared" si="8"/>
        <v>8.4756682673430492E-2</v>
      </c>
      <c r="O10" s="47">
        <f t="shared" si="9"/>
        <v>0.13650148501238657</v>
      </c>
      <c r="P10" s="47">
        <f t="shared" si="10"/>
        <v>0.9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7.0628359861916234E-2</v>
      </c>
      <c r="E11" s="46">
        <f t="shared" si="0"/>
        <v>6.3565523875724617E-2</v>
      </c>
      <c r="F11" s="46">
        <f t="shared" si="1"/>
        <v>5.7208971488152155E-2</v>
      </c>
      <c r="G11" s="46">
        <f t="shared" si="2"/>
        <v>3.378132557403897E-2</v>
      </c>
      <c r="H11" s="46">
        <f t="shared" si="3"/>
        <v>1.994753493821428E-2</v>
      </c>
      <c r="I11" s="46">
        <f t="shared" si="4"/>
        <v>2.4251545651165925E-3</v>
      </c>
      <c r="J11" s="46">
        <f t="shared" si="5"/>
        <v>2.9484217889192256E-4</v>
      </c>
      <c r="K11" s="23"/>
      <c r="L11" s="47">
        <f t="shared" si="6"/>
        <v>7.7691195848107866E-2</v>
      </c>
      <c r="M11" s="47">
        <f t="shared" si="7"/>
        <v>8.5460315432918654E-2</v>
      </c>
      <c r="N11" s="47">
        <f t="shared" si="8"/>
        <v>0.1376346926078699</v>
      </c>
      <c r="O11" s="47">
        <f t="shared" si="9"/>
        <v>0.22166204879190057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0.28686482794245899</v>
      </c>
      <c r="E12" s="46">
        <f t="shared" si="0"/>
        <v>0.25817834514821308</v>
      </c>
      <c r="F12" s="46">
        <f t="shared" si="1"/>
        <v>0.2323605106333918</v>
      </c>
      <c r="G12" s="46">
        <f t="shared" si="2"/>
        <v>0.13720655792391157</v>
      </c>
      <c r="H12" s="46">
        <f t="shared" si="3"/>
        <v>8.1019100388490556E-2</v>
      </c>
      <c r="I12" s="46">
        <f t="shared" si="4"/>
        <v>9.8500311831701843E-3</v>
      </c>
      <c r="J12" s="46">
        <f t="shared" si="5"/>
        <v>1.1975338388626193E-3</v>
      </c>
      <c r="K12" s="23"/>
      <c r="L12" s="47">
        <f t="shared" si="6"/>
        <v>0.31555131073670489</v>
      </c>
      <c r="M12" s="47">
        <f t="shared" si="7"/>
        <v>0.34710644181037542</v>
      </c>
      <c r="N12" s="47">
        <f t="shared" si="8"/>
        <v>0.55901839560002797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0.40506222603498404</v>
      </c>
      <c r="E13" s="46">
        <f t="shared" si="0"/>
        <v>0.36455600343148564</v>
      </c>
      <c r="F13" s="46">
        <f t="shared" si="1"/>
        <v>0.3281004030883371</v>
      </c>
      <c r="G13" s="46">
        <f t="shared" si="2"/>
        <v>0.1937400070196322</v>
      </c>
      <c r="H13" s="46">
        <f t="shared" si="3"/>
        <v>0.11440153674502267</v>
      </c>
      <c r="I13" s="46">
        <f t="shared" si="4"/>
        <v>1.3908556117479954E-2</v>
      </c>
      <c r="J13" s="46">
        <f t="shared" si="5"/>
        <v>1.6909557229484115E-3</v>
      </c>
      <c r="K13" s="23"/>
      <c r="L13" s="47">
        <f t="shared" si="6"/>
        <v>0.44556844863848249</v>
      </c>
      <c r="M13" s="47">
        <f t="shared" si="7"/>
        <v>0.49012529350233075</v>
      </c>
      <c r="N13" s="47">
        <f t="shared" si="8"/>
        <v>0.5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4.9723010627506711E-2</v>
      </c>
      <c r="E14" s="46">
        <f t="shared" si="0"/>
        <v>4.475070956475604E-2</v>
      </c>
      <c r="F14" s="46">
        <f t="shared" si="1"/>
        <v>4.0275638608280435E-2</v>
      </c>
      <c r="G14" s="46">
        <f t="shared" si="2"/>
        <v>2.3782361841803521E-2</v>
      </c>
      <c r="H14" s="46">
        <f t="shared" si="3"/>
        <v>1.4043246843966566E-2</v>
      </c>
      <c r="I14" s="46">
        <f t="shared" si="4"/>
        <v>1.7073309708790271E-3</v>
      </c>
      <c r="J14" s="46">
        <f t="shared" si="5"/>
        <v>2.0757158771834102E-4</v>
      </c>
      <c r="K14" s="23"/>
      <c r="L14" s="47">
        <f t="shared" si="6"/>
        <v>5.4695311690257389E-2</v>
      </c>
      <c r="M14" s="47">
        <f t="shared" si="7"/>
        <v>6.0164842859283127E-2</v>
      </c>
      <c r="N14" s="47">
        <f t="shared" si="8"/>
        <v>9.6896081073304122E-2</v>
      </c>
      <c r="O14" s="47">
        <f t="shared" si="9"/>
        <v>0.15605210752936705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6.3806013612805759E-2</v>
      </c>
      <c r="E15" s="46">
        <f t="shared" si="0"/>
        <v>5.7425412251525185E-2</v>
      </c>
      <c r="F15" s="46">
        <f t="shared" si="1"/>
        <v>5.1682871026372666E-2</v>
      </c>
      <c r="G15" s="46">
        <f t="shared" si="2"/>
        <v>3.0518218512362805E-2</v>
      </c>
      <c r="H15" s="46">
        <f t="shared" si="3"/>
        <v>1.8020702849365116E-2</v>
      </c>
      <c r="I15" s="46">
        <f t="shared" si="4"/>
        <v>2.1908967657965528E-3</v>
      </c>
      <c r="J15" s="46">
        <f t="shared" si="5"/>
        <v>2.6636189933884315E-4</v>
      </c>
      <c r="K15" s="23"/>
      <c r="L15" s="47">
        <f t="shared" si="6"/>
        <v>7.0186614974086348E-2</v>
      </c>
      <c r="M15" s="47">
        <f t="shared" si="7"/>
        <v>7.7205276471494985E-2</v>
      </c>
      <c r="N15" s="47">
        <f t="shared" si="8"/>
        <v>0.12433986981010745</v>
      </c>
      <c r="O15" s="47">
        <f t="shared" si="9"/>
        <v>0.20025060372787618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6.905156544955317E-3</v>
      </c>
      <c r="E16" s="46">
        <f t="shared" si="0"/>
        <v>6.2146408904597853E-3</v>
      </c>
      <c r="F16" s="46">
        <f t="shared" si="1"/>
        <v>5.5931768014138069E-3</v>
      </c>
      <c r="G16" s="46">
        <f t="shared" si="2"/>
        <v>3.3027149694668397E-3</v>
      </c>
      <c r="H16" s="46">
        <f t="shared" si="3"/>
        <v>1.9502201623204747E-3</v>
      </c>
      <c r="I16" s="46">
        <f t="shared" si="4"/>
        <v>2.3710124305000057E-4</v>
      </c>
      <c r="J16" s="46">
        <f t="shared" si="5"/>
        <v>2.8825975929284566E-5</v>
      </c>
      <c r="K16" s="23"/>
      <c r="L16" s="47">
        <f t="shared" si="6"/>
        <v>7.5956721994508494E-3</v>
      </c>
      <c r="M16" s="47">
        <f t="shared" si="7"/>
        <v>8.3552394193959351E-3</v>
      </c>
      <c r="N16" s="47">
        <f t="shared" si="8"/>
        <v>1.3456196637331353E-2</v>
      </c>
      <c r="O16" s="47">
        <f t="shared" si="9"/>
        <v>2.1671339246388522E-2</v>
      </c>
      <c r="P16" s="47">
        <f t="shared" si="10"/>
        <v>0.14579393368189686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1.1933973384087486E-3</v>
      </c>
      <c r="E17" s="46">
        <f t="shared" si="0"/>
        <v>1.0740576045678739E-3</v>
      </c>
      <c r="F17" s="46">
        <f t="shared" si="1"/>
        <v>9.6665184411108649E-4</v>
      </c>
      <c r="G17" s="46">
        <f t="shared" si="2"/>
        <v>5.7079824742915558E-4</v>
      </c>
      <c r="H17" s="46">
        <f t="shared" si="3"/>
        <v>3.3705065712444219E-4</v>
      </c>
      <c r="I17" s="46">
        <f t="shared" si="4"/>
        <v>4.0977491320742748E-5</v>
      </c>
      <c r="J17" s="46">
        <f t="shared" si="5"/>
        <v>4.9819063082899971E-6</v>
      </c>
      <c r="K17" s="23"/>
      <c r="L17" s="47">
        <f t="shared" si="6"/>
        <v>1.3127370722496236E-3</v>
      </c>
      <c r="M17" s="47">
        <f t="shared" si="7"/>
        <v>1.4440107794745861E-3</v>
      </c>
      <c r="N17" s="47">
        <f t="shared" si="8"/>
        <v>2.3255938004516168E-3</v>
      </c>
      <c r="O17" s="47">
        <f t="shared" si="9"/>
        <v>3.7453920715653341E-3</v>
      </c>
      <c r="P17" s="47">
        <f t="shared" si="10"/>
        <v>2.5197124971660323E-2</v>
      </c>
      <c r="Q17" s="47">
        <f t="shared" si="11"/>
        <v>0.16951365696999587</v>
      </c>
      <c r="S17" s="81">
        <v>0</v>
      </c>
      <c r="T17" s="81">
        <v>0.25</v>
      </c>
      <c r="V17" s="76" t="s">
        <v>285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2.3347688282843154E-2</v>
      </c>
      <c r="E21" s="46">
        <f>IF($D21=0,"",MAX($D21*(1-$S$4)^($E$5-$D$5),S21))</f>
        <v>2.101291945455884E-2</v>
      </c>
      <c r="F21" s="46">
        <f>IF($D21=0,"",MAX($D21*(1-$S$4)^($F$5-$D$5),S21))</f>
        <v>1.8911627509102955E-2</v>
      </c>
      <c r="G21" s="46">
        <f>IF($D21=0,"",MAX($D21*(1-$S$4)^($G$5-$D$5),S21))</f>
        <v>1.1167126927850206E-2</v>
      </c>
      <c r="H21" s="46">
        <f>IF($D21=0,"",MAX($D21*(1-$S$4)^($H$5-$D$5),S21))</f>
        <v>6.5940767796262706E-3</v>
      </c>
      <c r="I21" s="46">
        <f>IF($D21=0,"",MAX($D21*(1-$S$4)^($I$5-$D$5),S21))</f>
        <v>8.0168579498031737E-4</v>
      </c>
      <c r="J21" s="46">
        <f>IF($D21=0,"",MAX($D21*(1-$S$4)^($J$5-$D$5),S21))</f>
        <v>9.7466276986488086E-5</v>
      </c>
      <c r="K21" s="23"/>
      <c r="L21" s="47">
        <f>IF($D21=0,"",MIN($D21*(1+$S$4)^($L$5-$D$5),T21))</f>
        <v>2.5682457111127471E-2</v>
      </c>
      <c r="M21" s="47">
        <f>IF($D21=0,"",MIN($D21*(1+$S$4)^($M$5-$D$5),T21))</f>
        <v>2.8250702822240219E-2</v>
      </c>
      <c r="N21" s="47">
        <f>IF($D21=0,"",MIN($D21*(1+$S$4)^($N$5-$D$5),T21))</f>
        <v>4.5498039402246115E-2</v>
      </c>
      <c r="O21" s="47">
        <f>IF($D21=0,"",MIN($D21*(1+$S$4)^($O$5-$D$5),T21))</f>
        <v>7.3275047437711405E-2</v>
      </c>
      <c r="P21" s="47">
        <f>IF($D21=0,"",MIN($D21*(1+$S$4)^($P$5-$D$5),T21))</f>
        <v>0.49295787792403511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7.9121601939720552E-6</v>
      </c>
      <c r="E22" s="46">
        <f t="shared" ref="E22:E33" si="12">IF($D22=0,"",MAX($D22*(1-$S$4)^($E$5-$D$5),S22))</f>
        <v>7.1209441745748502E-6</v>
      </c>
      <c r="F22" s="46">
        <f t="shared" ref="F22:F33" si="13">IF($D22=0,"",MAX($D22*(1-$S$4)^($F$5-$D$5),S22))</f>
        <v>6.4088497571173652E-6</v>
      </c>
      <c r="G22" s="46">
        <f t="shared" ref="G22:G33" si="14">IF($D22=0,"",MAX($D22*(1-$S$4)^($G$5-$D$5),S22))</f>
        <v>3.7843616930802339E-6</v>
      </c>
      <c r="H22" s="46">
        <f t="shared" ref="H22:H33" si="15">IF($D22=0,"",MAX($D22*(1-$S$4)^($H$5-$D$5),S22))</f>
        <v>2.2346277361469479E-6</v>
      </c>
      <c r="I22" s="46">
        <f t="shared" ref="I22:I33" si="16">IF($D22=0,"",MAX($D22*(1-$S$4)^($I$5-$D$5),S22))</f>
        <v>2.7167856441604357E-7</v>
      </c>
      <c r="J22" s="46">
        <f t="shared" ref="J22:J33" si="17">IF($D22=0,"",MAX($D22*(1-$S$4)^($J$5-$D$5),S22))</f>
        <v>3.3029770985671089E-8</v>
      </c>
      <c r="K22" s="23"/>
      <c r="L22" s="47">
        <f t="shared" ref="L22:L33" si="18">IF($D22=0,"",MIN($D22*(1+$S$4)^($L$5-$D$5),T22))</f>
        <v>8.703376213369261E-6</v>
      </c>
      <c r="M22" s="47">
        <f t="shared" ref="M22:M33" si="19">IF($D22=0,"",MIN($D22*(1+$S$4)^($M$5-$D$5),T22))</f>
        <v>9.5737138347061886E-6</v>
      </c>
      <c r="N22" s="47">
        <f t="shared" ref="N22:N33" si="20">IF($D22=0,"",MIN($D22*(1+$S$4)^($N$5-$D$5),T22))</f>
        <v>1.541856186793267E-5</v>
      </c>
      <c r="O22" s="47">
        <f t="shared" ref="O22:O33" si="21">IF($D22=0,"",MIN($D22*(1+$S$4)^($O$5-$D$5),T22))</f>
        <v>2.4831748073924251E-5</v>
      </c>
      <c r="P22" s="47">
        <f t="shared" ref="P22:P33" si="22">IF($D22=0,"",MIN($D22*(1+$S$4)^($P$5-$D$5),T22))</f>
        <v>1.6705558390899168E-4</v>
      </c>
      <c r="Q22" s="47">
        <f t="shared" ref="Q22:Q33" si="23">IF($D22=0,"",MIN($D22*(1+$S$4)^($Q$5-$D$5),T22))</f>
        <v>1.1238664322823018E-3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1.9935474490786018E-6</v>
      </c>
      <c r="E23" s="46">
        <f t="shared" si="12"/>
        <v>1.7941927041707416E-6</v>
      </c>
      <c r="F23" s="46">
        <f t="shared" si="13"/>
        <v>1.6147734337536675E-6</v>
      </c>
      <c r="G23" s="46">
        <f t="shared" si="14"/>
        <v>9.5350756489720342E-7</v>
      </c>
      <c r="H23" s="46">
        <f t="shared" si="15"/>
        <v>5.6303668199614984E-7</v>
      </c>
      <c r="I23" s="46">
        <f t="shared" si="16"/>
        <v>6.8452116208866169E-8</v>
      </c>
      <c r="J23" s="46">
        <f t="shared" si="17"/>
        <v>8.3221792883188409E-9</v>
      </c>
      <c r="K23" s="23"/>
      <c r="L23" s="47">
        <f t="shared" si="18"/>
        <v>2.1929021939864622E-6</v>
      </c>
      <c r="M23" s="47">
        <f t="shared" si="19"/>
        <v>2.4121924133851085E-6</v>
      </c>
      <c r="N23" s="47">
        <f t="shared" si="20"/>
        <v>3.8848600036808533E-6</v>
      </c>
      <c r="O23" s="47">
        <f t="shared" si="21"/>
        <v>6.2566058845280523E-6</v>
      </c>
      <c r="P23" s="47">
        <f t="shared" si="22"/>
        <v>4.2091315771112777E-5</v>
      </c>
      <c r="Q23" s="47">
        <f t="shared" si="23"/>
        <v>2.8316932471720945E-4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1.2232110835330604E-2</v>
      </c>
      <c r="E24" s="46">
        <f t="shared" si="12"/>
        <v>1.1008899751797543E-2</v>
      </c>
      <c r="F24" s="46">
        <f t="shared" si="13"/>
        <v>9.9080097766177898E-3</v>
      </c>
      <c r="G24" s="46">
        <f t="shared" si="14"/>
        <v>5.85058069299504E-3</v>
      </c>
      <c r="H24" s="46">
        <f t="shared" si="15"/>
        <v>3.4547093934066422E-3</v>
      </c>
      <c r="I24" s="46">
        <f t="shared" si="16"/>
        <v>4.2001201063299491E-4</v>
      </c>
      <c r="J24" s="46">
        <f t="shared" si="17"/>
        <v>5.106365514061819E-5</v>
      </c>
      <c r="K24" s="23"/>
      <c r="L24" s="47">
        <f t="shared" si="18"/>
        <v>1.3455321918863665E-2</v>
      </c>
      <c r="M24" s="47">
        <f t="shared" si="19"/>
        <v>1.4800854110750033E-2</v>
      </c>
      <c r="N24" s="47">
        <f t="shared" si="20"/>
        <v>2.3836923553904047E-2</v>
      </c>
      <c r="O24" s="47">
        <f t="shared" si="21"/>
        <v>3.8389603752798013E-2</v>
      </c>
      <c r="P24" s="47">
        <f t="shared" si="22"/>
        <v>0.25826605730157887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4.2929385636861855E-2</v>
      </c>
      <c r="E25" s="46">
        <f t="shared" si="12"/>
        <v>3.8636447073175671E-2</v>
      </c>
      <c r="F25" s="46">
        <f t="shared" si="13"/>
        <v>3.4772802365858106E-2</v>
      </c>
      <c r="G25" s="46">
        <f t="shared" si="14"/>
        <v>2.0532992069015557E-2</v>
      </c>
      <c r="H25" s="46">
        <f t="shared" si="15"/>
        <v>1.2124526486832999E-2</v>
      </c>
      <c r="I25" s="46">
        <f t="shared" si="16"/>
        <v>1.4740593687639055E-3</v>
      </c>
      <c r="J25" s="46">
        <f t="shared" si="17"/>
        <v>1.7921120672220213E-4</v>
      </c>
      <c r="K25" s="23"/>
      <c r="L25" s="47">
        <f t="shared" si="18"/>
        <v>4.7222324200548046E-2</v>
      </c>
      <c r="M25" s="47">
        <f t="shared" si="19"/>
        <v>5.194455662060285E-2</v>
      </c>
      <c r="N25" s="47">
        <f t="shared" si="20"/>
        <v>8.3657227883047136E-2</v>
      </c>
      <c r="O25" s="47">
        <f t="shared" si="21"/>
        <v>0.13473080207792629</v>
      </c>
      <c r="P25" s="47">
        <f t="shared" si="22"/>
        <v>0.9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0.22723980033735314</v>
      </c>
      <c r="E26" s="46">
        <f t="shared" si="12"/>
        <v>0.20451582030361784</v>
      </c>
      <c r="F26" s="46">
        <f t="shared" si="13"/>
        <v>0.18406423827325605</v>
      </c>
      <c r="G26" s="46">
        <f t="shared" si="14"/>
        <v>0.10868809205797499</v>
      </c>
      <c r="H26" s="46">
        <f t="shared" si="15"/>
        <v>6.4179231479313675E-2</v>
      </c>
      <c r="I26" s="46">
        <f t="shared" si="16"/>
        <v>7.8026962574487173E-3</v>
      </c>
      <c r="J26" s="46">
        <f t="shared" si="17"/>
        <v>9.4862570776697137E-4</v>
      </c>
      <c r="K26" s="23"/>
      <c r="L26" s="47">
        <f t="shared" si="18"/>
        <v>0.24996378037108846</v>
      </c>
      <c r="M26" s="47">
        <f t="shared" si="19"/>
        <v>0.27496015840819732</v>
      </c>
      <c r="N26" s="47">
        <f t="shared" si="20"/>
        <v>0.44282608471798612</v>
      </c>
      <c r="O26" s="47">
        <f t="shared" si="21"/>
        <v>0.71317583769916393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0.2542738669245998</v>
      </c>
      <c r="E27" s="46">
        <f t="shared" si="12"/>
        <v>0.22884648023213983</v>
      </c>
      <c r="F27" s="46">
        <f t="shared" si="13"/>
        <v>0.20596183220892586</v>
      </c>
      <c r="G27" s="46">
        <f t="shared" si="14"/>
        <v>0.12161840230104866</v>
      </c>
      <c r="H27" s="46">
        <f t="shared" si="15"/>
        <v>7.1814450374746236E-2</v>
      </c>
      <c r="I27" s="46">
        <f t="shared" si="16"/>
        <v>8.7309606278221114E-3</v>
      </c>
      <c r="J27" s="46">
        <f t="shared" si="17"/>
        <v>1.0614809844925899E-3</v>
      </c>
      <c r="K27" s="23"/>
      <c r="L27" s="47">
        <f t="shared" si="18"/>
        <v>0.27970125361705983</v>
      </c>
      <c r="M27" s="47">
        <f t="shared" si="19"/>
        <v>0.30767137897876579</v>
      </c>
      <c r="N27" s="47">
        <f t="shared" si="20"/>
        <v>0.49550783255909236</v>
      </c>
      <c r="O27" s="47">
        <f t="shared" si="21"/>
        <v>0.79802031941474394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0.38787256667500369</v>
      </c>
      <c r="E28" s="46">
        <f t="shared" si="12"/>
        <v>0.34908531000750331</v>
      </c>
      <c r="F28" s="46">
        <f t="shared" si="13"/>
        <v>0.314176779006753</v>
      </c>
      <c r="G28" s="46">
        <f t="shared" si="14"/>
        <v>0.18551824623569763</v>
      </c>
      <c r="H28" s="46">
        <f t="shared" si="15"/>
        <v>0.10954666921971712</v>
      </c>
      <c r="I28" s="46">
        <f t="shared" si="16"/>
        <v>1.331831756527291E-2</v>
      </c>
      <c r="J28" s="46">
        <f t="shared" si="17"/>
        <v>1.619196494360698E-3</v>
      </c>
      <c r="K28" s="23"/>
      <c r="L28" s="47">
        <f t="shared" si="18"/>
        <v>0.42665982334250407</v>
      </c>
      <c r="M28" s="47">
        <f t="shared" si="19"/>
        <v>0.46932580567675453</v>
      </c>
      <c r="N28" s="47">
        <f t="shared" si="20"/>
        <v>0.5</v>
      </c>
      <c r="O28" s="47">
        <f t="shared" si="21"/>
        <v>0.5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2.2272968252184267E-2</v>
      </c>
      <c r="E29" s="46">
        <f t="shared" si="12"/>
        <v>2.0045671426965842E-2</v>
      </c>
      <c r="F29" s="46">
        <f t="shared" si="13"/>
        <v>1.8041104284269256E-2</v>
      </c>
      <c r="G29" s="46">
        <f t="shared" si="14"/>
        <v>1.0653091668818157E-2</v>
      </c>
      <c r="H29" s="46">
        <f t="shared" si="15"/>
        <v>6.2905440995204348E-3</v>
      </c>
      <c r="I29" s="46">
        <f t="shared" si="16"/>
        <v>7.647833071741404E-4</v>
      </c>
      <c r="J29" s="46">
        <f t="shared" si="17"/>
        <v>9.2979795972943812E-5</v>
      </c>
      <c r="K29" s="23"/>
      <c r="L29" s="47">
        <f t="shared" si="18"/>
        <v>2.4500265077402696E-2</v>
      </c>
      <c r="M29" s="47">
        <f t="shared" si="19"/>
        <v>2.6950291585142967E-2</v>
      </c>
      <c r="N29" s="47">
        <f t="shared" si="20"/>
        <v>4.3403714100788623E-2</v>
      </c>
      <c r="O29" s="47">
        <f t="shared" si="21"/>
        <v>6.990211559646109E-2</v>
      </c>
      <c r="P29" s="47">
        <f t="shared" si="22"/>
        <v>0.47026647913294489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2.8177715394524482E-2</v>
      </c>
      <c r="E30" s="46">
        <f t="shared" si="12"/>
        <v>2.5359943855072033E-2</v>
      </c>
      <c r="F30" s="46">
        <f t="shared" si="13"/>
        <v>2.2823949469564831E-2</v>
      </c>
      <c r="G30" s="46">
        <f t="shared" si="14"/>
        <v>1.3477313922283341E-2</v>
      </c>
      <c r="H30" s="46">
        <f t="shared" si="15"/>
        <v>7.9582190979690919E-3</v>
      </c>
      <c r="I30" s="46">
        <f t="shared" si="16"/>
        <v>9.6753365442986113E-4</v>
      </c>
      <c r="J30" s="46">
        <f t="shared" si="17"/>
        <v>1.1762950490937057E-4</v>
      </c>
      <c r="K30" s="23"/>
      <c r="L30" s="47">
        <f t="shared" si="18"/>
        <v>3.0995486933976933E-2</v>
      </c>
      <c r="M30" s="47">
        <f t="shared" si="19"/>
        <v>3.4095035627374627E-2</v>
      </c>
      <c r="N30" s="47">
        <f t="shared" si="20"/>
        <v>5.4910395828243135E-2</v>
      </c>
      <c r="O30" s="47">
        <f t="shared" si="21"/>
        <v>8.8433741585343881E-2</v>
      </c>
      <c r="P30" s="47">
        <f t="shared" si="22"/>
        <v>0.59493799203407494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2.7364135495261911E-3</v>
      </c>
      <c r="E31" s="46">
        <f t="shared" si="12"/>
        <v>2.4627721945735719E-3</v>
      </c>
      <c r="F31" s="46">
        <f t="shared" si="13"/>
        <v>2.216494975116215E-3</v>
      </c>
      <c r="G31" s="46">
        <f t="shared" si="14"/>
        <v>1.308818117856374E-3</v>
      </c>
      <c r="H31" s="46">
        <f t="shared" si="15"/>
        <v>7.7284401041301058E-4</v>
      </c>
      <c r="I31" s="46">
        <f t="shared" si="16"/>
        <v>9.3959789306373001E-5</v>
      </c>
      <c r="J31" s="46">
        <f t="shared" si="17"/>
        <v>1.1423316849903589E-5</v>
      </c>
      <c r="K31" s="23"/>
      <c r="L31" s="47">
        <f t="shared" si="18"/>
        <v>3.0100549044788103E-3</v>
      </c>
      <c r="M31" s="47">
        <f t="shared" si="19"/>
        <v>3.3110603949266918E-3</v>
      </c>
      <c r="N31" s="47">
        <f t="shared" si="20"/>
        <v>5.3324958766333887E-3</v>
      </c>
      <c r="O31" s="47">
        <f t="shared" si="21"/>
        <v>8.5880379342768414E-3</v>
      </c>
      <c r="P31" s="47">
        <f t="shared" si="22"/>
        <v>5.7776024767653852E-2</v>
      </c>
      <c r="Q31" s="47">
        <f t="shared" si="23"/>
        <v>0.38868820369662649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1.4718725600141786E-4</v>
      </c>
      <c r="E32" s="46">
        <f t="shared" si="12"/>
        <v>1.3246853040127607E-4</v>
      </c>
      <c r="F32" s="46">
        <f t="shared" si="13"/>
        <v>1.1922167736114847E-4</v>
      </c>
      <c r="G32" s="46">
        <f t="shared" si="14"/>
        <v>7.0399208264984578E-5</v>
      </c>
      <c r="H32" s="46">
        <f t="shared" si="15"/>
        <v>4.1570028488390754E-5</v>
      </c>
      <c r="I32" s="46">
        <f t="shared" si="16"/>
        <v>5.0539449948532133E-6</v>
      </c>
      <c r="J32" s="46">
        <f t="shared" si="17"/>
        <v>6.144417249590062E-7</v>
      </c>
      <c r="K32" s="23"/>
      <c r="L32" s="47">
        <f t="shared" si="18"/>
        <v>1.6190598160155967E-4</v>
      </c>
      <c r="M32" s="47">
        <f t="shared" si="19"/>
        <v>1.7809657976171564E-4</v>
      </c>
      <c r="N32" s="47">
        <f t="shared" si="20"/>
        <v>2.8682632267204079E-4</v>
      </c>
      <c r="O32" s="47">
        <f t="shared" si="21"/>
        <v>4.6193666092654849E-4</v>
      </c>
      <c r="P32" s="47">
        <f t="shared" si="22"/>
        <v>3.1076788629749962E-3</v>
      </c>
      <c r="Q32" s="47">
        <f t="shared" si="23"/>
        <v>2.0906909393184556E-2</v>
      </c>
      <c r="S32" s="81">
        <v>0</v>
      </c>
      <c r="T32" s="81">
        <v>0.25</v>
      </c>
      <c r="V32" s="76" t="s">
        <v>285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2.6938106542652739E-2</v>
      </c>
      <c r="E33" s="46">
        <f t="shared" si="12"/>
        <v>2.4244295888387467E-2</v>
      </c>
      <c r="F33" s="46">
        <f t="shared" si="13"/>
        <v>2.1819866299548719E-2</v>
      </c>
      <c r="G33" s="46">
        <f t="shared" si="14"/>
        <v>1.2884412851220526E-2</v>
      </c>
      <c r="H33" s="46">
        <f t="shared" si="15"/>
        <v>7.6081169445172108E-3</v>
      </c>
      <c r="I33" s="46">
        <f t="shared" si="16"/>
        <v>9.2496940584822719E-4</v>
      </c>
      <c r="J33" s="46">
        <f t="shared" si="17"/>
        <v>1.1245468596165414E-4</v>
      </c>
      <c r="K33" s="23"/>
      <c r="L33" s="47">
        <f t="shared" si="18"/>
        <v>2.9631917196918014E-2</v>
      </c>
      <c r="M33" s="47">
        <f t="shared" si="19"/>
        <v>3.259510891660982E-2</v>
      </c>
      <c r="N33" s="47">
        <f t="shared" si="20"/>
        <v>5.2494748861289305E-2</v>
      </c>
      <c r="O33" s="47">
        <f t="shared" si="21"/>
        <v>8.454331798859506E-2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1.0000000000000002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si="27">IF(E6="","",-E6)</f>
        <v>-0.11202265007720674</v>
      </c>
      <c r="K46" s="32">
        <f t="shared" ref="K46:K58" si="28">IF(F6="","",-F6)</f>
        <v>-0.10082038506948608</v>
      </c>
      <c r="L46" s="32">
        <f t="shared" ref="L46:L58" si="29">IF(G6="","",-G6)</f>
        <v>-5.9533429179680845E-2</v>
      </c>
      <c r="M46" s="32">
        <f t="shared" ref="M46:M58" si="30">IF(H6="","",-H6)</f>
        <v>-3.5153894596309757E-2</v>
      </c>
      <c r="N46" s="32">
        <f t="shared" ref="N46:N58" si="31">IF(I6="","",-I6)</f>
        <v>-4.2738929008488353E-3</v>
      </c>
      <c r="O46" s="32">
        <f t="shared" ref="O46:O58" si="32">IF(J6="","",-J6)</f>
        <v>-5.1960560096358556E-4</v>
      </c>
      <c r="P46" s="24">
        <v>0</v>
      </c>
      <c r="Q46" s="24">
        <v>5</v>
      </c>
      <c r="R46" s="23" t="s">
        <v>225</v>
      </c>
      <c r="Z46" s="84" t="s">
        <v>289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72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-1.1385699936924394E-6</v>
      </c>
      <c r="K47" s="80">
        <f t="shared" si="28"/>
        <v>-1.0247129943231954E-6</v>
      </c>
      <c r="L47" s="80">
        <f t="shared" si="29"/>
        <v>-6.0508277601790376E-7</v>
      </c>
      <c r="M47" s="80">
        <f t="shared" si="30"/>
        <v>-3.5729532841081214E-7</v>
      </c>
      <c r="N47" s="80">
        <f t="shared" si="31"/>
        <v>-4.3438770729025365E-8</v>
      </c>
      <c r="O47" s="80">
        <f t="shared" si="32"/>
        <v>-5.2811404247616537E-9</v>
      </c>
      <c r="P47" s="79">
        <v>0</v>
      </c>
      <c r="Q47" s="79">
        <v>5</v>
      </c>
      <c r="R47" s="79" t="s">
        <v>226</v>
      </c>
      <c r="Z47" s="84" t="s">
        <v>289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289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-1.0492709028235243E-2</v>
      </c>
      <c r="K49" s="32">
        <f t="shared" si="28"/>
        <v>-9.4434381254117194E-3</v>
      </c>
      <c r="L49" s="32">
        <f t="shared" si="29"/>
        <v>-5.5762557786743676E-3</v>
      </c>
      <c r="M49" s="32">
        <f t="shared" si="30"/>
        <v>-3.2927232747494285E-3</v>
      </c>
      <c r="N49" s="32">
        <f t="shared" si="31"/>
        <v>-4.0031828023653985E-4</v>
      </c>
      <c r="O49" s="32">
        <f t="shared" si="32"/>
        <v>-4.8669357282608573E-5</v>
      </c>
      <c r="P49" s="24">
        <v>0</v>
      </c>
      <c r="Q49" s="24">
        <v>5</v>
      </c>
      <c r="R49" s="23" t="s">
        <v>228</v>
      </c>
      <c r="Z49" s="84"/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-0.10270974568508186</v>
      </c>
      <c r="K50" s="86">
        <f t="shared" ref="K50:O50" si="34">MAX(IF(F10+F11="","",-F10-F11),-$T$10)</f>
        <v>-9.243877111657367E-2</v>
      </c>
      <c r="L50" s="86">
        <f t="shared" si="34"/>
        <v>-5.45841699566256E-2</v>
      </c>
      <c r="M50" s="86">
        <f t="shared" si="34"/>
        <v>-3.2231406517687862E-2</v>
      </c>
      <c r="N50" s="86">
        <f t="shared" si="34"/>
        <v>-3.9185865771691648E-3</v>
      </c>
      <c r="O50" s="86">
        <f t="shared" si="34"/>
        <v>-4.7640864677573718E-4</v>
      </c>
      <c r="P50" s="24">
        <v>0</v>
      </c>
      <c r="Q50" s="24">
        <v>5</v>
      </c>
      <c r="R50" s="23" t="s">
        <v>229</v>
      </c>
      <c r="Z50" s="84"/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-6.3565523875724617E-2</v>
      </c>
      <c r="K51" s="32">
        <f t="shared" si="28"/>
        <v>-5.7208971488152155E-2</v>
      </c>
      <c r="L51" s="32">
        <f t="shared" si="29"/>
        <v>-3.378132557403897E-2</v>
      </c>
      <c r="M51" s="32">
        <f t="shared" si="30"/>
        <v>-1.994753493821428E-2</v>
      </c>
      <c r="N51" s="32">
        <f t="shared" si="31"/>
        <v>-2.4251545651165925E-3</v>
      </c>
      <c r="O51" s="32">
        <f t="shared" si="32"/>
        <v>-2.9484217889192256E-4</v>
      </c>
      <c r="P51" s="24">
        <v>0</v>
      </c>
      <c r="Q51" s="24">
        <v>5</v>
      </c>
      <c r="R51" s="23" t="s">
        <v>230</v>
      </c>
      <c r="Z51" s="84" t="s">
        <v>289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-0.25817834514821308</v>
      </c>
      <c r="K52" s="32">
        <f t="shared" si="28"/>
        <v>-0.2323605106333918</v>
      </c>
      <c r="L52" s="32">
        <f t="shared" si="29"/>
        <v>-0.13720655792391157</v>
      </c>
      <c r="M52" s="32">
        <f t="shared" si="30"/>
        <v>-8.1019100388490556E-2</v>
      </c>
      <c r="N52" s="32">
        <f t="shared" si="31"/>
        <v>-9.8500311831701843E-3</v>
      </c>
      <c r="O52" s="32">
        <f t="shared" si="32"/>
        <v>-1.1975338388626193E-3</v>
      </c>
      <c r="P52" s="24">
        <v>0</v>
      </c>
      <c r="Q52" s="24">
        <v>5</v>
      </c>
      <c r="R52" s="23" t="s">
        <v>231</v>
      </c>
      <c r="Z52" s="84"/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-0.36455600343148564</v>
      </c>
      <c r="K53" s="32">
        <f t="shared" si="28"/>
        <v>-0.3281004030883371</v>
      </c>
      <c r="L53" s="32">
        <f t="shared" si="29"/>
        <v>-0.1937400070196322</v>
      </c>
      <c r="M53" s="32">
        <f t="shared" si="30"/>
        <v>-0.11440153674502267</v>
      </c>
      <c r="N53" s="32">
        <f t="shared" si="31"/>
        <v>-1.3908556117479954E-2</v>
      </c>
      <c r="O53" s="32">
        <f t="shared" si="32"/>
        <v>-1.6909557229484115E-3</v>
      </c>
      <c r="P53" s="24">
        <v>0</v>
      </c>
      <c r="Q53" s="24">
        <v>5</v>
      </c>
      <c r="R53" s="23" t="s">
        <v>232</v>
      </c>
      <c r="Z53" s="84"/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-4.475070956475604E-2</v>
      </c>
      <c r="K54" s="32">
        <f t="shared" si="28"/>
        <v>-4.0275638608280435E-2</v>
      </c>
      <c r="L54" s="32">
        <f t="shared" si="29"/>
        <v>-2.3782361841803521E-2</v>
      </c>
      <c r="M54" s="32">
        <f t="shared" si="30"/>
        <v>-1.4043246843966566E-2</v>
      </c>
      <c r="N54" s="32">
        <f t="shared" si="31"/>
        <v>-1.7073309708790271E-3</v>
      </c>
      <c r="O54" s="32">
        <f t="shared" si="32"/>
        <v>-2.0757158771834102E-4</v>
      </c>
      <c r="P54" s="24">
        <v>0</v>
      </c>
      <c r="Q54" s="24">
        <v>5</v>
      </c>
      <c r="R54" s="23" t="s">
        <v>233</v>
      </c>
      <c r="Z54" s="84" t="s">
        <v>289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-5.7425412251525185E-2</v>
      </c>
      <c r="K55" s="32">
        <f t="shared" si="28"/>
        <v>-5.1682871026372666E-2</v>
      </c>
      <c r="L55" s="32">
        <f t="shared" si="29"/>
        <v>-3.0518218512362805E-2</v>
      </c>
      <c r="M55" s="32">
        <f t="shared" si="30"/>
        <v>-1.8020702849365116E-2</v>
      </c>
      <c r="N55" s="32">
        <f t="shared" si="31"/>
        <v>-2.1908967657965528E-3</v>
      </c>
      <c r="O55" s="32">
        <f t="shared" si="32"/>
        <v>-2.6636189933884315E-4</v>
      </c>
      <c r="P55" s="24">
        <v>0</v>
      </c>
      <c r="Q55" s="24">
        <v>5</v>
      </c>
      <c r="R55" s="23" t="s">
        <v>234</v>
      </c>
      <c r="Z55" s="84" t="s">
        <v>289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-6.2146408904597853E-3</v>
      </c>
      <c r="K56" s="32">
        <f t="shared" si="28"/>
        <v>-5.5931768014138069E-3</v>
      </c>
      <c r="L56" s="32">
        <f t="shared" si="29"/>
        <v>-3.3027149694668397E-3</v>
      </c>
      <c r="M56" s="32">
        <f t="shared" si="30"/>
        <v>-1.9502201623204747E-3</v>
      </c>
      <c r="N56" s="32">
        <f t="shared" si="31"/>
        <v>-2.3710124305000057E-4</v>
      </c>
      <c r="O56" s="32">
        <f t="shared" si="32"/>
        <v>-2.8825975929284566E-5</v>
      </c>
      <c r="P56" s="24">
        <v>0</v>
      </c>
      <c r="Q56" s="24">
        <v>5</v>
      </c>
      <c r="R56" s="23" t="s">
        <v>235</v>
      </c>
      <c r="Z56" s="84"/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-1.0740576045678739E-3</v>
      </c>
      <c r="K57" s="32">
        <f t="shared" si="28"/>
        <v>-9.6665184411108649E-4</v>
      </c>
      <c r="L57" s="32">
        <f t="shared" si="29"/>
        <v>-5.7079824742915558E-4</v>
      </c>
      <c r="M57" s="32">
        <f t="shared" si="30"/>
        <v>-3.3705065712444219E-4</v>
      </c>
      <c r="N57" s="32">
        <f t="shared" si="31"/>
        <v>-4.0977491320742748E-5</v>
      </c>
      <c r="O57" s="32">
        <f t="shared" si="32"/>
        <v>-4.9819063082899971E-6</v>
      </c>
      <c r="P57" s="24">
        <v>0</v>
      </c>
      <c r="Q57" s="24">
        <v>5</v>
      </c>
      <c r="R57" s="23" t="s">
        <v>236</v>
      </c>
      <c r="Z57" s="84" t="s">
        <v>289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4"/>
    </row>
    <row r="61" spans="1:26" s="23" customFormat="1" ht="15.75" thickBot="1">
      <c r="A61" s="23" t="s">
        <v>140</v>
      </c>
      <c r="B61" s="26" t="s">
        <v>224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si="37">IF(E21="","",-E21)</f>
        <v>-2.101291945455884E-2</v>
      </c>
      <c r="K61" s="33">
        <f t="shared" si="37"/>
        <v>-1.8911627509102955E-2</v>
      </c>
      <c r="L61" s="33">
        <f t="shared" si="37"/>
        <v>-1.1167126927850206E-2</v>
      </c>
      <c r="M61" s="33">
        <f t="shared" si="37"/>
        <v>-6.5940767796262706E-3</v>
      </c>
      <c r="N61" s="33">
        <f t="shared" si="37"/>
        <v>-8.0168579498031737E-4</v>
      </c>
      <c r="O61" s="33">
        <f t="shared" si="37"/>
        <v>-9.7466276986488086E-5</v>
      </c>
      <c r="P61" s="24">
        <v>0</v>
      </c>
      <c r="Q61" s="24">
        <v>5</v>
      </c>
      <c r="R61" s="23" t="s">
        <v>238</v>
      </c>
      <c r="Z61" s="84" t="s">
        <v>289</v>
      </c>
    </row>
    <row r="62" spans="1:26" s="23" customFormat="1" ht="15.75" thickBot="1">
      <c r="A62" s="23" t="s">
        <v>198</v>
      </c>
      <c r="B62" s="26" t="s">
        <v>224</v>
      </c>
      <c r="C62" s="26"/>
      <c r="D62" s="23" t="str">
        <f t="shared" si="35"/>
        <v>\I: DISABLED</v>
      </c>
      <c r="E62" s="77" t="str">
        <f t="shared" si="33"/>
        <v>RSDBDL</v>
      </c>
      <c r="F62" s="77" t="str">
        <f t="shared" si="25"/>
        <v>RSDWH_Att</v>
      </c>
      <c r="G62" s="26" t="str">
        <f t="shared" si="36"/>
        <v>R-WH_Att_BDL*</v>
      </c>
      <c r="H62" s="78" t="str">
        <f t="shared" si="26"/>
        <v>RSDWH_Att</v>
      </c>
      <c r="I62" s="77">
        <v>1</v>
      </c>
      <c r="J62" s="79">
        <f t="shared" si="37"/>
        <v>-7.1209441745748502E-6</v>
      </c>
      <c r="K62" s="80">
        <f t="shared" si="37"/>
        <v>-6.4088497571173652E-6</v>
      </c>
      <c r="L62" s="80">
        <f t="shared" si="37"/>
        <v>-3.7843616930802339E-6</v>
      </c>
      <c r="M62" s="80">
        <f t="shared" si="37"/>
        <v>-2.2346277361469479E-6</v>
      </c>
      <c r="N62" s="80">
        <f t="shared" si="37"/>
        <v>-2.7167856441604357E-7</v>
      </c>
      <c r="O62" s="80">
        <f t="shared" si="37"/>
        <v>-3.3029770985671089E-8</v>
      </c>
      <c r="P62" s="79">
        <v>0</v>
      </c>
      <c r="Q62" s="79">
        <v>5</v>
      </c>
      <c r="R62" s="79" t="s">
        <v>239</v>
      </c>
      <c r="Z62" s="84" t="s">
        <v>289</v>
      </c>
    </row>
    <row r="63" spans="1:26" s="23" customFormat="1" ht="15">
      <c r="A63" s="23" t="s">
        <v>199</v>
      </c>
      <c r="B63" s="26" t="s">
        <v>224</v>
      </c>
      <c r="C63" s="26"/>
      <c r="D63" s="23" t="str">
        <f t="shared" si="35"/>
        <v>\I: DISABLED</v>
      </c>
      <c r="E63" s="77" t="str">
        <f t="shared" si="33"/>
        <v>RSDETH</v>
      </c>
      <c r="F63" s="77" t="str">
        <f t="shared" si="25"/>
        <v>RSDWH_Att</v>
      </c>
      <c r="G63" s="26" t="str">
        <f t="shared" si="36"/>
        <v>R-WH_Att_ETH*</v>
      </c>
      <c r="H63" s="78" t="str">
        <f t="shared" si="26"/>
        <v>RSDWH_Att</v>
      </c>
      <c r="I63" s="77">
        <v>1</v>
      </c>
      <c r="J63" s="79">
        <f t="shared" si="37"/>
        <v>-1.7941927041707416E-6</v>
      </c>
      <c r="K63" s="80">
        <f t="shared" si="37"/>
        <v>-1.6147734337536675E-6</v>
      </c>
      <c r="L63" s="80">
        <f t="shared" si="37"/>
        <v>-9.5350756489720342E-7</v>
      </c>
      <c r="M63" s="80">
        <f t="shared" si="37"/>
        <v>-5.6303668199614984E-7</v>
      </c>
      <c r="N63" s="80">
        <f t="shared" si="37"/>
        <v>-6.8452116208866169E-8</v>
      </c>
      <c r="O63" s="80">
        <f t="shared" si="37"/>
        <v>-8.3221792883188409E-9</v>
      </c>
      <c r="P63" s="79">
        <v>0</v>
      </c>
      <c r="Q63" s="79">
        <v>5</v>
      </c>
      <c r="R63" s="79" t="s">
        <v>240</v>
      </c>
      <c r="Z63" s="84" t="s">
        <v>289</v>
      </c>
    </row>
    <row r="64" spans="1:26" s="23" customFormat="1" ht="15">
      <c r="A64" s="23" t="s">
        <v>200</v>
      </c>
      <c r="B64" s="26" t="s">
        <v>224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si="37"/>
        <v>-1.1008899751797543E-2</v>
      </c>
      <c r="K64" s="33">
        <f t="shared" si="37"/>
        <v>-9.9080097766177898E-3</v>
      </c>
      <c r="L64" s="33">
        <f t="shared" si="37"/>
        <v>-5.85058069299504E-3</v>
      </c>
      <c r="M64" s="33">
        <f t="shared" si="37"/>
        <v>-3.4547093934066422E-3</v>
      </c>
      <c r="N64" s="33">
        <f t="shared" si="37"/>
        <v>-4.2001201063299491E-4</v>
      </c>
      <c r="O64" s="33">
        <f t="shared" si="37"/>
        <v>-5.106365514061819E-5</v>
      </c>
      <c r="P64" s="24">
        <v>0</v>
      </c>
      <c r="Q64" s="24">
        <v>5</v>
      </c>
      <c r="R64" s="23" t="s">
        <v>241</v>
      </c>
      <c r="Z64" s="84"/>
    </row>
    <row r="65" spans="1:26" s="23" customFormat="1" ht="15">
      <c r="A65" s="23" t="s">
        <v>201</v>
      </c>
      <c r="B65" s="26" t="s">
        <v>224</v>
      </c>
      <c r="C65" s="26"/>
      <c r="D65" s="88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7">
        <f t="shared" ref="J65:O65" si="38">MAX(IF(E25+E26="","",-E25-E26),-$T$25)</f>
        <v>-0.24315226737679352</v>
      </c>
      <c r="K65" s="87">
        <f t="shared" si="38"/>
        <v>-0.21883704063911416</v>
      </c>
      <c r="L65" s="87">
        <f t="shared" si="38"/>
        <v>-0.12922108412699054</v>
      </c>
      <c r="M65" s="87">
        <f t="shared" si="38"/>
        <v>-7.6303757966146676E-2</v>
      </c>
      <c r="N65" s="87">
        <f t="shared" si="38"/>
        <v>-9.2767556262126228E-3</v>
      </c>
      <c r="O65" s="87">
        <f t="shared" si="38"/>
        <v>-1.1278369144891735E-3</v>
      </c>
      <c r="P65" s="24">
        <v>0</v>
      </c>
      <c r="Q65" s="24">
        <v>5</v>
      </c>
      <c r="R65" s="23" t="s">
        <v>242</v>
      </c>
      <c r="Z65" s="84"/>
    </row>
    <row r="66" spans="1:26" s="23" customFormat="1" ht="15">
      <c r="A66" s="23" t="s">
        <v>201</v>
      </c>
      <c r="B66" s="26" t="s">
        <v>224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si="39">IF(E26="","",-E26)</f>
        <v>-0.20451582030361784</v>
      </c>
      <c r="K66" s="33">
        <f t="shared" si="39"/>
        <v>-0.18406423827325605</v>
      </c>
      <c r="L66" s="33">
        <f t="shared" si="39"/>
        <v>-0.10868809205797499</v>
      </c>
      <c r="M66" s="33">
        <f t="shared" si="39"/>
        <v>-6.4179231479313675E-2</v>
      </c>
      <c r="N66" s="33">
        <f t="shared" si="39"/>
        <v>-7.8026962574487173E-3</v>
      </c>
      <c r="O66" s="33">
        <f t="shared" si="39"/>
        <v>-9.4862570776697137E-4</v>
      </c>
      <c r="P66" s="24">
        <v>0</v>
      </c>
      <c r="Q66" s="24">
        <v>5</v>
      </c>
      <c r="R66" s="23" t="s">
        <v>243</v>
      </c>
      <c r="Z66" s="84" t="s">
        <v>289</v>
      </c>
    </row>
    <row r="67" spans="1:26" s="23" customFormat="1" ht="15">
      <c r="A67" s="23" t="s">
        <v>202</v>
      </c>
      <c r="B67" s="26" t="s">
        <v>224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si="39"/>
        <v>-0.22884648023213983</v>
      </c>
      <c r="K67" s="33">
        <f t="shared" si="39"/>
        <v>-0.20596183220892586</v>
      </c>
      <c r="L67" s="33">
        <f t="shared" si="39"/>
        <v>-0.12161840230104866</v>
      </c>
      <c r="M67" s="33">
        <f t="shared" si="39"/>
        <v>-7.1814450374746236E-2</v>
      </c>
      <c r="N67" s="33">
        <f t="shared" si="39"/>
        <v>-8.7309606278221114E-3</v>
      </c>
      <c r="O67" s="33">
        <f t="shared" si="39"/>
        <v>-1.0614809844925899E-3</v>
      </c>
      <c r="P67" s="24">
        <v>0</v>
      </c>
      <c r="Q67" s="24">
        <v>5</v>
      </c>
      <c r="R67" s="23" t="s">
        <v>244</v>
      </c>
      <c r="Z67" s="84"/>
    </row>
    <row r="68" spans="1:26" s="23" customFormat="1" ht="15">
      <c r="A68" s="23" t="s">
        <v>203</v>
      </c>
      <c r="B68" s="26" t="s">
        <v>224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si="39"/>
        <v>-0.34908531000750331</v>
      </c>
      <c r="K68" s="33">
        <f t="shared" si="39"/>
        <v>-0.314176779006753</v>
      </c>
      <c r="L68" s="33">
        <f t="shared" si="39"/>
        <v>-0.18551824623569763</v>
      </c>
      <c r="M68" s="33">
        <f t="shared" si="39"/>
        <v>-0.10954666921971712</v>
      </c>
      <c r="N68" s="33">
        <f t="shared" si="39"/>
        <v>-1.331831756527291E-2</v>
      </c>
      <c r="O68" s="33">
        <f t="shared" si="39"/>
        <v>-1.619196494360698E-3</v>
      </c>
      <c r="P68" s="24">
        <v>0</v>
      </c>
      <c r="Q68" s="24">
        <v>5</v>
      </c>
      <c r="R68" s="23" t="s">
        <v>245</v>
      </c>
      <c r="Z68" s="84"/>
    </row>
    <row r="69" spans="1:26" s="23" customFormat="1" ht="15">
      <c r="A69" s="23" t="s">
        <v>141</v>
      </c>
      <c r="B69" s="26" t="s">
        <v>224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si="39"/>
        <v>-2.0045671426965842E-2</v>
      </c>
      <c r="K69" s="33">
        <f t="shared" si="39"/>
        <v>-1.8041104284269256E-2</v>
      </c>
      <c r="L69" s="33">
        <f t="shared" si="39"/>
        <v>-1.0653091668818157E-2</v>
      </c>
      <c r="M69" s="33">
        <f t="shared" si="39"/>
        <v>-6.2905440995204348E-3</v>
      </c>
      <c r="N69" s="33">
        <f t="shared" si="39"/>
        <v>-7.647833071741404E-4</v>
      </c>
      <c r="O69" s="33">
        <f t="shared" si="39"/>
        <v>-9.2979795972943812E-5</v>
      </c>
      <c r="P69" s="24">
        <v>0</v>
      </c>
      <c r="Q69" s="24">
        <v>5</v>
      </c>
      <c r="R69" s="23" t="s">
        <v>246</v>
      </c>
      <c r="Z69" s="84" t="s">
        <v>289</v>
      </c>
    </row>
    <row r="70" spans="1:26" s="23" customFormat="1" ht="15">
      <c r="A70" s="56" t="s">
        <v>170</v>
      </c>
      <c r="B70" s="26" t="s">
        <v>224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si="39"/>
        <v>-2.5359943855072033E-2</v>
      </c>
      <c r="K70" s="33">
        <f t="shared" si="39"/>
        <v>-2.2823949469564831E-2</v>
      </c>
      <c r="L70" s="33">
        <f t="shared" si="39"/>
        <v>-1.3477313922283341E-2</v>
      </c>
      <c r="M70" s="33">
        <f t="shared" si="39"/>
        <v>-7.9582190979690919E-3</v>
      </c>
      <c r="N70" s="33">
        <f t="shared" si="39"/>
        <v>-9.6753365442986113E-4</v>
      </c>
      <c r="O70" s="33">
        <f t="shared" si="39"/>
        <v>-1.1762950490937057E-4</v>
      </c>
      <c r="P70" s="24">
        <v>0</v>
      </c>
      <c r="Q70" s="24">
        <v>5</v>
      </c>
      <c r="R70" s="23" t="s">
        <v>247</v>
      </c>
      <c r="Z70" s="84" t="s">
        <v>289</v>
      </c>
    </row>
    <row r="71" spans="1:26" s="23" customFormat="1" ht="15">
      <c r="A71" s="23" t="s">
        <v>142</v>
      </c>
      <c r="B71" s="26" t="s">
        <v>224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si="39"/>
        <v>-2.4627721945735719E-3</v>
      </c>
      <c r="K71" s="33">
        <f t="shared" si="39"/>
        <v>-2.216494975116215E-3</v>
      </c>
      <c r="L71" s="33">
        <f t="shared" si="39"/>
        <v>-1.308818117856374E-3</v>
      </c>
      <c r="M71" s="33">
        <f t="shared" si="39"/>
        <v>-7.7284401041301058E-4</v>
      </c>
      <c r="N71" s="33">
        <f t="shared" si="39"/>
        <v>-9.3959789306373001E-5</v>
      </c>
      <c r="O71" s="33">
        <f t="shared" si="39"/>
        <v>-1.1423316849903589E-5</v>
      </c>
      <c r="P71" s="25">
        <v>0</v>
      </c>
      <c r="Q71" s="25">
        <v>5</v>
      </c>
      <c r="R71" s="23" t="s">
        <v>248</v>
      </c>
      <c r="Z71" s="84"/>
    </row>
    <row r="72" spans="1:26" s="23" customFormat="1" ht="15">
      <c r="A72" s="23" t="s">
        <v>143</v>
      </c>
      <c r="B72" s="26" t="s">
        <v>224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si="39"/>
        <v>-1.3246853040127607E-4</v>
      </c>
      <c r="K72" s="33">
        <f t="shared" si="39"/>
        <v>-1.1922167736114847E-4</v>
      </c>
      <c r="L72" s="33">
        <f t="shared" si="39"/>
        <v>-7.0399208264984578E-5</v>
      </c>
      <c r="M72" s="33">
        <f t="shared" si="39"/>
        <v>-4.1570028488390754E-5</v>
      </c>
      <c r="N72" s="33">
        <f t="shared" si="39"/>
        <v>-5.0539449948532133E-6</v>
      </c>
      <c r="O72" s="33">
        <f t="shared" si="39"/>
        <v>-6.144417249590062E-7</v>
      </c>
      <c r="P72" s="24">
        <v>0</v>
      </c>
      <c r="Q72" s="24">
        <v>5</v>
      </c>
      <c r="R72" s="23" t="s">
        <v>249</v>
      </c>
      <c r="Z72" s="84" t="s">
        <v>289</v>
      </c>
    </row>
    <row r="73" spans="1:26" s="23" customFormat="1" ht="15">
      <c r="A73" s="26" t="s">
        <v>145</v>
      </c>
      <c r="B73" s="26" t="s">
        <v>224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si="39"/>
        <v>-2.4244295888387467E-2</v>
      </c>
      <c r="K73" s="33">
        <f t="shared" si="39"/>
        <v>-2.1819866299548719E-2</v>
      </c>
      <c r="L73" s="33">
        <f t="shared" si="39"/>
        <v>-1.2884412851220526E-2</v>
      </c>
      <c r="M73" s="33">
        <f t="shared" si="39"/>
        <v>-7.6081169445172108E-3</v>
      </c>
      <c r="N73" s="33">
        <f t="shared" si="39"/>
        <v>-9.2496940584822719E-4</v>
      </c>
      <c r="O73" s="33">
        <f t="shared" si="39"/>
        <v>-1.1245468596165414E-4</v>
      </c>
      <c r="P73" s="25">
        <v>0</v>
      </c>
      <c r="Q73" s="25">
        <v>5</v>
      </c>
      <c r="R73" s="23" t="s">
        <v>250</v>
      </c>
      <c r="Z73" s="84" t="s">
        <v>289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291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279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5" t="s">
        <v>290</v>
      </c>
    </row>
    <row r="77" spans="1:26" ht="15">
      <c r="A77" s="26" t="s">
        <v>145</v>
      </c>
      <c r="B77" s="26" t="s">
        <v>224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t="shared" ref="J77:O77" si="40">IF(L33="","",-L33)</f>
        <v>-2.9631917196918014E-2</v>
      </c>
      <c r="K77" s="34">
        <f t="shared" si="40"/>
        <v>-3.259510891660982E-2</v>
      </c>
      <c r="L77" s="34">
        <f t="shared" si="40"/>
        <v>-5.2494748861289305E-2</v>
      </c>
      <c r="M77" s="34">
        <f t="shared" si="40"/>
        <v>-8.454331798859506E-2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276</v>
      </c>
      <c r="Z77" s="84"/>
    </row>
    <row r="78" spans="1:26" ht="15">
      <c r="A78" s="23" t="s">
        <v>203</v>
      </c>
      <c r="B78" s="26" t="s">
        <v>224</v>
      </c>
      <c r="D78" s="23" t="str">
        <f>IF(Z78="","UC-UP_"&amp;A28,"\I: DISABLED")</f>
        <v>UC-UP_R-WH_Att_GAS_X0</v>
      </c>
      <c r="E78" s="23" t="str">
        <f>A78</f>
        <v>RSDGAS</v>
      </c>
      <c r="F78" s="23" t="str">
        <f>H78</f>
        <v>RSDWH_Att</v>
      </c>
      <c r="G78" s="38" t="str">
        <f>LEFT(A28,12)&amp;"*"</f>
        <v>R-WH_Att_GAS*</v>
      </c>
      <c r="H78" s="23" t="str">
        <f>B78</f>
        <v>RSDWH_Att</v>
      </c>
      <c r="I78" s="24">
        <v>1</v>
      </c>
      <c r="J78" s="34">
        <f t="shared" ref="J78:O78" si="41">IF(L28="","",-L28)</f>
        <v>-0.42665982334250407</v>
      </c>
      <c r="K78" s="34">
        <f t="shared" si="41"/>
        <v>-0.46932580567675453</v>
      </c>
      <c r="L78" s="34">
        <f t="shared" si="41"/>
        <v>-0.5</v>
      </c>
      <c r="M78" s="34">
        <f t="shared" si="41"/>
        <v>-0.5</v>
      </c>
      <c r="N78" s="34">
        <f t="shared" si="41"/>
        <v>-0.5</v>
      </c>
      <c r="O78" s="34">
        <f t="shared" si="41"/>
        <v>-0.5</v>
      </c>
      <c r="P78" s="24">
        <v>0</v>
      </c>
      <c r="Q78" s="24">
        <v>5</v>
      </c>
      <c r="R78" s="23" t="s">
        <v>271</v>
      </c>
      <c r="Z78" s="84"/>
    </row>
    <row r="79" spans="1:26" s="23" customFormat="1" ht="15">
      <c r="A79" s="23" t="s">
        <v>203</v>
      </c>
      <c r="B79" s="23" t="s">
        <v>223</v>
      </c>
      <c r="C79" s="26"/>
      <c r="D79" s="23" t="str">
        <f>IF(Z79="","UC-UP_"&amp;A13,"\I: DISABLED")</f>
        <v>UC-UP_R-SH_Att_GAS_X0</v>
      </c>
      <c r="E79" s="23" t="str">
        <f>A79</f>
        <v>RSDGAS</v>
      </c>
      <c r="F79" s="23" t="str">
        <f>H79</f>
        <v>RSDSH_Att</v>
      </c>
      <c r="G79" s="38" t="str">
        <f>LEFT(A13,12)&amp;"*"</f>
        <v>R-SH_Att_GAS*</v>
      </c>
      <c r="H79" s="23" t="str">
        <f>B79</f>
        <v>RSDSH_Att</v>
      </c>
      <c r="I79" s="24">
        <v>1</v>
      </c>
      <c r="J79" s="34">
        <f t="shared" ref="J79:O79" si="42">IF(L13="","",-L13)</f>
        <v>-0.44556844863848249</v>
      </c>
      <c r="K79" s="34">
        <f t="shared" si="42"/>
        <v>-0.49012529350233075</v>
      </c>
      <c r="L79" s="34">
        <f t="shared" si="42"/>
        <v>-0.5</v>
      </c>
      <c r="M79" s="34">
        <f t="shared" si="42"/>
        <v>-0.5</v>
      </c>
      <c r="N79" s="34">
        <f t="shared" si="42"/>
        <v>-0.5</v>
      </c>
      <c r="O79" s="34">
        <f t="shared" si="42"/>
        <v>-0.5</v>
      </c>
      <c r="P79" s="24">
        <v>0</v>
      </c>
      <c r="Q79" s="24">
        <v>5</v>
      </c>
      <c r="R79" s="23" t="s">
        <v>258</v>
      </c>
      <c r="Z79" s="84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28.5" customHeight="1">
      <c r="A81" s="26"/>
      <c r="B81" s="26"/>
      <c r="C81" s="26"/>
      <c r="D81" s="97"/>
      <c r="E81" s="97"/>
      <c r="F81" s="97"/>
      <c r="G81" s="97"/>
      <c r="H81" s="97"/>
      <c r="I81" s="98"/>
      <c r="J81" s="98"/>
      <c r="K81" s="98"/>
      <c r="L81" s="98"/>
      <c r="M81" s="98"/>
      <c r="N81" s="98"/>
      <c r="O81" s="98"/>
      <c r="P81" s="98"/>
      <c r="Q81" s="98"/>
      <c r="R81" s="97"/>
      <c r="Z81" s="85"/>
    </row>
    <row r="82" spans="1:26" s="23" customFormat="1" ht="15.75" thickBot="1">
      <c r="A82" s="23" t="s">
        <v>140</v>
      </c>
      <c r="B82" s="23" t="s">
        <v>223</v>
      </c>
      <c r="C82" s="26"/>
      <c r="D82" s="23" t="str">
        <f t="shared" ref="D82:D88" si="43">IF(Z82="","UC-UP_"&amp;A6,"\I: DISABLED")</f>
        <v>\I: DISABLED</v>
      </c>
      <c r="E82" s="23" t="str">
        <f>A82</f>
        <v>RSDCOA</v>
      </c>
      <c r="F82" s="23" t="str">
        <f t="shared" ref="F82:F107" si="44">H82</f>
        <v>RSDSH_Att</v>
      </c>
      <c r="H82" s="23" t="str">
        <f t="shared" ref="H82:H107" si="45">B82</f>
        <v>RSDSH_Att</v>
      </c>
      <c r="I82" s="24">
        <v>1</v>
      </c>
      <c r="J82" s="34">
        <f t="shared" ref="J82:O85" si="46">IF(L6="","",-L6)</f>
        <v>-0.13691657231658602</v>
      </c>
      <c r="K82" s="34">
        <f t="shared" si="46"/>
        <v>-0.15060822954824465</v>
      </c>
      <c r="L82" s="34">
        <f t="shared" si="46"/>
        <v>-0.24255605976974359</v>
      </c>
      <c r="M82" s="34">
        <f t="shared" si="46"/>
        <v>-0.39063895981976982</v>
      </c>
      <c r="N82" s="34">
        <f t="shared" si="46"/>
        <v>-0.9</v>
      </c>
      <c r="O82" s="34">
        <f t="shared" si="46"/>
        <v>-0.9</v>
      </c>
      <c r="P82" s="24">
        <v>0</v>
      </c>
      <c r="Q82" s="24">
        <v>5</v>
      </c>
      <c r="R82" s="23" t="s">
        <v>251</v>
      </c>
      <c r="Z82" s="84" t="s">
        <v>289</v>
      </c>
    </row>
    <row r="83" spans="1:26" s="23" customFormat="1" ht="15">
      <c r="A83" s="23" t="s">
        <v>198</v>
      </c>
      <c r="B83" s="23" t="s">
        <v>223</v>
      </c>
      <c r="C83" s="26"/>
      <c r="D83" s="23" t="str">
        <f t="shared" si="43"/>
        <v>\I: DISABLED</v>
      </c>
      <c r="E83" s="77" t="str">
        <f t="shared" ref="E83:E107" si="47">A83</f>
        <v>RSDBDL</v>
      </c>
      <c r="F83" s="77" t="str">
        <f t="shared" si="44"/>
        <v>RSDSH_Att</v>
      </c>
      <c r="G83" s="77"/>
      <c r="H83" s="78" t="str">
        <f t="shared" si="45"/>
        <v>RSDSH_Att</v>
      </c>
      <c r="I83" s="77">
        <v>1</v>
      </c>
      <c r="J83" s="79">
        <f t="shared" si="46"/>
        <v>-1.3915855478463148E-6</v>
      </c>
      <c r="K83" s="80">
        <f t="shared" si="46"/>
        <v>-1.5307441026309463E-6</v>
      </c>
      <c r="L83" s="80">
        <f t="shared" si="46"/>
        <v>-2.4652786847281664E-6</v>
      </c>
      <c r="M83" s="80">
        <f t="shared" si="46"/>
        <v>-3.9703559745415606E-6</v>
      </c>
      <c r="N83" s="80">
        <f t="shared" si="46"/>
        <v>-2.6710569617532978E-5</v>
      </c>
      <c r="O83" s="80">
        <f t="shared" si="46"/>
        <v>-1.7969535574841129E-4</v>
      </c>
      <c r="P83" s="79">
        <v>0</v>
      </c>
      <c r="Q83" s="79">
        <v>5</v>
      </c>
      <c r="R83" s="79" t="s">
        <v>252</v>
      </c>
      <c r="Z83" s="84" t="s">
        <v>289</v>
      </c>
    </row>
    <row r="84" spans="1:26" s="23" customFormat="1" ht="15">
      <c r="A84" s="23" t="s">
        <v>199</v>
      </c>
      <c r="B84" s="23" t="s">
        <v>223</v>
      </c>
      <c r="C84" s="26"/>
      <c r="D84" s="23" t="str">
        <f t="shared" si="43"/>
        <v>\I: DISABLED</v>
      </c>
      <c r="E84" s="77" t="str">
        <f t="shared" si="47"/>
        <v>RSDETH</v>
      </c>
      <c r="F84" s="23" t="str">
        <f t="shared" si="44"/>
        <v>RSDSH_Att</v>
      </c>
      <c r="H84" s="23" t="str">
        <f t="shared" si="45"/>
        <v>RSDSH_Att</v>
      </c>
      <c r="I84" s="24">
        <v>1</v>
      </c>
      <c r="J84" s="34" t="str">
        <f t="shared" si="46"/>
        <v/>
      </c>
      <c r="K84" s="34" t="str">
        <f t="shared" si="46"/>
        <v/>
      </c>
      <c r="L84" s="34" t="str">
        <f t="shared" si="46"/>
        <v/>
      </c>
      <c r="M84" s="34" t="str">
        <f t="shared" si="46"/>
        <v/>
      </c>
      <c r="N84" s="34" t="str">
        <f t="shared" si="46"/>
        <v/>
      </c>
      <c r="O84" s="34" t="str">
        <f t="shared" si="46"/>
        <v/>
      </c>
      <c r="P84" s="24">
        <v>0</v>
      </c>
      <c r="Q84" s="24">
        <v>5</v>
      </c>
      <c r="R84" s="23" t="s">
        <v>253</v>
      </c>
      <c r="Z84" s="84" t="s">
        <v>289</v>
      </c>
    </row>
    <row r="85" spans="1:26" s="23" customFormat="1" ht="15">
      <c r="A85" s="23" t="s">
        <v>200</v>
      </c>
      <c r="B85" s="23" t="s">
        <v>223</v>
      </c>
      <c r="C85" s="26"/>
      <c r="D85" s="23" t="str">
        <f t="shared" si="43"/>
        <v>UC-UP_R-SH_Att_LPG_X0</v>
      </c>
      <c r="E85" s="23" t="str">
        <f t="shared" si="47"/>
        <v>RSDLPG</v>
      </c>
      <c r="F85" s="23" t="str">
        <f t="shared" si="44"/>
        <v>RSDSH_Att</v>
      </c>
      <c r="H85" s="23" t="str">
        <f t="shared" si="45"/>
        <v>RSDSH_Att</v>
      </c>
      <c r="I85" s="24">
        <v>1</v>
      </c>
      <c r="J85" s="34">
        <f t="shared" si="46"/>
        <v>-1.2824422145620854E-2</v>
      </c>
      <c r="K85" s="34">
        <f t="shared" si="46"/>
        <v>-1.4106864360182941E-2</v>
      </c>
      <c r="L85" s="34">
        <f t="shared" si="46"/>
        <v>-2.2719246120718239E-2</v>
      </c>
      <c r="M85" s="34">
        <f t="shared" si="46"/>
        <v>-3.6589573069877937E-2</v>
      </c>
      <c r="N85" s="34">
        <f t="shared" si="46"/>
        <v>-0.24615635097344951</v>
      </c>
      <c r="O85" s="34">
        <f t="shared" si="46"/>
        <v>-0.9</v>
      </c>
      <c r="P85" s="24">
        <v>0</v>
      </c>
      <c r="Q85" s="24">
        <v>5</v>
      </c>
      <c r="R85" s="23" t="s">
        <v>254</v>
      </c>
      <c r="Z85" s="84"/>
    </row>
    <row r="86" spans="1:26" s="23" customFormat="1" ht="15">
      <c r="A86" s="23" t="s">
        <v>201</v>
      </c>
      <c r="B86" s="23" t="s">
        <v>223</v>
      </c>
      <c r="C86" s="26"/>
      <c r="D86" s="88" t="str">
        <f t="shared" si="43"/>
        <v>UC-UP_R-SH_Att_ELC_X0</v>
      </c>
      <c r="E86" s="23" t="str">
        <f t="shared" si="47"/>
        <v>RSDELC</v>
      </c>
      <c r="F86" s="23" t="str">
        <f t="shared" si="44"/>
        <v>RSDSH_Att</v>
      </c>
      <c r="H86" s="23" t="str">
        <f t="shared" si="45"/>
        <v>RSDSH_Att</v>
      </c>
      <c r="I86" s="24">
        <v>1</v>
      </c>
      <c r="J86" s="89">
        <f>MAX(IF(L10+L11="","",-L10-L11),-$T$10)</f>
        <v>-0.12553413361510005</v>
      </c>
      <c r="K86" s="89">
        <f t="shared" ref="K86:O86" si="48">MAX(IF(M10+M11="","",-M10-M11),-$T$10)</f>
        <v>-0.13808754697661008</v>
      </c>
      <c r="L86" s="89">
        <f t="shared" si="48"/>
        <v>-0.22239137528130037</v>
      </c>
      <c r="M86" s="89">
        <f t="shared" si="48"/>
        <v>-0.35816353380428712</v>
      </c>
      <c r="N86" s="89">
        <f t="shared" si="48"/>
        <v>-0.9</v>
      </c>
      <c r="O86" s="89">
        <f t="shared" si="48"/>
        <v>-0.9</v>
      </c>
      <c r="P86" s="24">
        <v>0</v>
      </c>
      <c r="Q86" s="24">
        <v>5</v>
      </c>
      <c r="R86" s="23" t="s">
        <v>255</v>
      </c>
      <c r="Z86" s="84"/>
    </row>
    <row r="87" spans="1:26" s="23" customFormat="1" ht="15">
      <c r="A87" s="23" t="s">
        <v>201</v>
      </c>
      <c r="B87" s="23" t="s">
        <v>223</v>
      </c>
      <c r="C87" s="26"/>
      <c r="D87" s="23" t="str">
        <f t="shared" si="43"/>
        <v>\I: DISABLED</v>
      </c>
      <c r="E87" s="23" t="str">
        <f t="shared" si="47"/>
        <v>RSDELC</v>
      </c>
      <c r="F87" s="23" t="str">
        <f t="shared" si="44"/>
        <v>RSDSH_Att</v>
      </c>
      <c r="H87" s="23" t="str">
        <f t="shared" si="45"/>
        <v>RSDSH_Att</v>
      </c>
      <c r="I87" s="24">
        <v>1</v>
      </c>
      <c r="J87" s="34">
        <f t="shared" ref="J87:O88" si="49">IF(L11="","",-L11)</f>
        <v>-7.7691195848107866E-2</v>
      </c>
      <c r="K87" s="34">
        <f t="shared" si="49"/>
        <v>-8.5460315432918654E-2</v>
      </c>
      <c r="L87" s="34">
        <f t="shared" si="49"/>
        <v>-0.1376346926078699</v>
      </c>
      <c r="M87" s="34">
        <f t="shared" si="49"/>
        <v>-0.22166204879190057</v>
      </c>
      <c r="N87" s="34">
        <f t="shared" si="49"/>
        <v>-0.9</v>
      </c>
      <c r="O87" s="34">
        <f t="shared" si="49"/>
        <v>-0.9</v>
      </c>
      <c r="P87" s="24">
        <v>0</v>
      </c>
      <c r="Q87" s="24">
        <v>5</v>
      </c>
      <c r="R87" s="23" t="s">
        <v>256</v>
      </c>
      <c r="Z87" s="84" t="s">
        <v>289</v>
      </c>
    </row>
    <row r="88" spans="1:26" s="23" customFormat="1" ht="15">
      <c r="A88" s="23" t="s">
        <v>202</v>
      </c>
      <c r="B88" s="23" t="s">
        <v>223</v>
      </c>
      <c r="C88" s="26"/>
      <c r="D88" s="23" t="str">
        <f t="shared" si="43"/>
        <v>UC-UP_R-SH_Att_KER_X0</v>
      </c>
      <c r="E88" s="23" t="str">
        <f t="shared" si="47"/>
        <v>RSDKER</v>
      </c>
      <c r="F88" s="23" t="str">
        <f t="shared" si="44"/>
        <v>RSDSH_Att</v>
      </c>
      <c r="H88" s="23" t="str">
        <f t="shared" si="45"/>
        <v>RSDSH_Att</v>
      </c>
      <c r="I88" s="24">
        <v>1</v>
      </c>
      <c r="J88" s="34">
        <f t="shared" si="49"/>
        <v>-0.31555131073670489</v>
      </c>
      <c r="K88" s="34">
        <f t="shared" si="49"/>
        <v>-0.34710644181037542</v>
      </c>
      <c r="L88" s="34">
        <f t="shared" si="49"/>
        <v>-0.55901839560002797</v>
      </c>
      <c r="M88" s="34">
        <f t="shared" si="49"/>
        <v>-0.9</v>
      </c>
      <c r="N88" s="34">
        <f t="shared" si="49"/>
        <v>-0.9</v>
      </c>
      <c r="O88" s="34">
        <f t="shared" si="49"/>
        <v>-0.9</v>
      </c>
      <c r="P88" s="24">
        <v>0</v>
      </c>
      <c r="Q88" s="24">
        <v>5</v>
      </c>
      <c r="R88" s="23" t="s">
        <v>257</v>
      </c>
      <c r="Z88" s="84"/>
    </row>
    <row r="89" spans="1:26" ht="15">
      <c r="A89" s="23" t="s">
        <v>141</v>
      </c>
      <c r="B89" s="23" t="s">
        <v>223</v>
      </c>
      <c r="D89" s="23" t="str">
        <f>IF(Z89="","UC-UP_"&amp;A14,"\I: DISABLED")</f>
        <v>\I: DISABLED</v>
      </c>
      <c r="E89" s="23" t="str">
        <f t="shared" si="47"/>
        <v>RSDPEA</v>
      </c>
      <c r="F89" s="23" t="str">
        <f t="shared" si="44"/>
        <v>RSDSH_Att</v>
      </c>
      <c r="H89" s="23" t="str">
        <f t="shared" si="45"/>
        <v>RSDSH_Att</v>
      </c>
      <c r="I89" s="24">
        <v>1</v>
      </c>
      <c r="J89" s="34">
        <f t="shared" ref="J89:O93" si="50">IF(L14="","",-L14)</f>
        <v>-5.4695311690257389E-2</v>
      </c>
      <c r="K89" s="34">
        <f t="shared" si="50"/>
        <v>-6.0164842859283127E-2</v>
      </c>
      <c r="L89" s="34">
        <f t="shared" si="50"/>
        <v>-9.6896081073304122E-2</v>
      </c>
      <c r="M89" s="34">
        <f t="shared" si="50"/>
        <v>-0.15605210752936705</v>
      </c>
      <c r="N89" s="34">
        <f t="shared" si="50"/>
        <v>-0.9</v>
      </c>
      <c r="O89" s="34">
        <f t="shared" si="50"/>
        <v>-0.9</v>
      </c>
      <c r="P89" s="24">
        <v>0</v>
      </c>
      <c r="Q89" s="24">
        <v>5</v>
      </c>
      <c r="R89" s="23" t="s">
        <v>259</v>
      </c>
      <c r="Z89" s="84" t="s">
        <v>289</v>
      </c>
    </row>
    <row r="90" spans="1:26" ht="15">
      <c r="A90" s="56" t="s">
        <v>170</v>
      </c>
      <c r="B90" s="23" t="s">
        <v>223</v>
      </c>
      <c r="D90" s="23" t="str">
        <f>IF(Z90="","UC-UP_"&amp;A15,"\I: DISABLED")</f>
        <v>\I: DISABLED</v>
      </c>
      <c r="E90" s="23"/>
      <c r="F90" s="23" t="str">
        <f t="shared" si="44"/>
        <v>RSDSH_Att</v>
      </c>
      <c r="H90" s="23" t="str">
        <f t="shared" si="45"/>
        <v>RSDSH_Att</v>
      </c>
      <c r="I90" s="24">
        <v>1</v>
      </c>
      <c r="J90" s="34">
        <f t="shared" si="50"/>
        <v>-7.0186614974086348E-2</v>
      </c>
      <c r="K90" s="34">
        <f t="shared" si="50"/>
        <v>-7.7205276471494985E-2</v>
      </c>
      <c r="L90" s="34">
        <f t="shared" si="50"/>
        <v>-0.12433986981010745</v>
      </c>
      <c r="M90" s="34">
        <f t="shared" si="50"/>
        <v>-0.20025060372787618</v>
      </c>
      <c r="N90" s="34">
        <f t="shared" si="50"/>
        <v>-0.9</v>
      </c>
      <c r="O90" s="34">
        <f t="shared" si="50"/>
        <v>-0.9</v>
      </c>
      <c r="P90" s="24">
        <v>0</v>
      </c>
      <c r="Q90" s="24">
        <v>5</v>
      </c>
      <c r="R90" s="23" t="s">
        <v>260</v>
      </c>
      <c r="Z90" s="84" t="s">
        <v>289</v>
      </c>
    </row>
    <row r="91" spans="1:26" ht="15">
      <c r="A91" s="23" t="s">
        <v>142</v>
      </c>
      <c r="B91" s="23" t="s">
        <v>223</v>
      </c>
      <c r="D91" s="23" t="str">
        <f>IF(Z91="","UC-UP_"&amp;A16,"\I: DISABLED")</f>
        <v>UC-UP_R-SH_Att_WOO_X0</v>
      </c>
      <c r="E91" s="23" t="str">
        <f t="shared" si="47"/>
        <v>RSDWOO</v>
      </c>
      <c r="F91" s="23" t="str">
        <f t="shared" si="44"/>
        <v>RSDSH_Att</v>
      </c>
      <c r="H91" s="23" t="str">
        <f t="shared" si="45"/>
        <v>RSDSH_Att</v>
      </c>
      <c r="I91" s="24">
        <v>1</v>
      </c>
      <c r="J91" s="34">
        <f t="shared" si="50"/>
        <v>-7.5956721994508494E-3</v>
      </c>
      <c r="K91" s="34">
        <f t="shared" si="50"/>
        <v>-8.3552394193959351E-3</v>
      </c>
      <c r="L91" s="34">
        <f t="shared" si="50"/>
        <v>-1.3456196637331353E-2</v>
      </c>
      <c r="M91" s="34">
        <f t="shared" si="50"/>
        <v>-2.1671339246388522E-2</v>
      </c>
      <c r="N91" s="34">
        <f t="shared" si="50"/>
        <v>-0.14579393368189686</v>
      </c>
      <c r="O91" s="34">
        <f t="shared" si="50"/>
        <v>-0.9</v>
      </c>
      <c r="P91" s="24">
        <v>0</v>
      </c>
      <c r="Q91" s="24">
        <v>5</v>
      </c>
      <c r="R91" s="23" t="s">
        <v>261</v>
      </c>
      <c r="Z91" s="84"/>
    </row>
    <row r="92" spans="1:26" ht="15">
      <c r="A92" s="23" t="s">
        <v>143</v>
      </c>
      <c r="B92" s="26" t="s">
        <v>223</v>
      </c>
      <c r="D92" s="23" t="str">
        <f>IF(Z92="","UC-UP_"&amp;A17,"\I: DISABLED")</f>
        <v>UC-UP_R-SH_Att_HET_X0</v>
      </c>
      <c r="E92" s="23" t="str">
        <f t="shared" si="47"/>
        <v>RSDHET</v>
      </c>
      <c r="F92" s="23" t="str">
        <f t="shared" si="44"/>
        <v>RSDSH_Att</v>
      </c>
      <c r="H92" s="23" t="str">
        <f t="shared" si="45"/>
        <v>RSDSH_Att</v>
      </c>
      <c r="I92" s="24">
        <v>1</v>
      </c>
      <c r="J92" s="34">
        <f t="shared" si="50"/>
        <v>-1.3127370722496236E-3</v>
      </c>
      <c r="K92" s="34">
        <f t="shared" si="50"/>
        <v>-1.4440107794745861E-3</v>
      </c>
      <c r="L92" s="34">
        <f t="shared" si="50"/>
        <v>-2.3255938004516168E-3</v>
      </c>
      <c r="M92" s="34">
        <f t="shared" si="50"/>
        <v>-3.7453920715653341E-3</v>
      </c>
      <c r="N92" s="34">
        <f t="shared" si="50"/>
        <v>-2.5197124971660323E-2</v>
      </c>
      <c r="O92" s="34">
        <f t="shared" si="50"/>
        <v>-0.16951365696999587</v>
      </c>
      <c r="P92" s="24">
        <v>0</v>
      </c>
      <c r="Q92" s="24">
        <v>5</v>
      </c>
      <c r="R92" s="23" t="s">
        <v>262</v>
      </c>
      <c r="Z92" s="84"/>
    </row>
    <row r="93" spans="1:26" ht="15.75" thickBot="1">
      <c r="A93" s="53" t="s">
        <v>144</v>
      </c>
      <c r="B93" s="53" t="s">
        <v>223</v>
      </c>
      <c r="C93" s="58"/>
      <c r="D93" s="53" t="str">
        <f>IF(Z93="","UC-UP_"&amp;A18,"\I: DISABLED")</f>
        <v>UC-UP_R-SH_Att_GEO_X0</v>
      </c>
      <c r="E93" s="53" t="str">
        <f t="shared" si="47"/>
        <v>RSDGEO</v>
      </c>
      <c r="F93" s="53" t="str">
        <f t="shared" si="44"/>
        <v>RSDSH_Att</v>
      </c>
      <c r="G93" s="58"/>
      <c r="H93" s="53" t="str">
        <f t="shared" si="45"/>
        <v>RSDSH_Att</v>
      </c>
      <c r="I93" s="54">
        <v>1</v>
      </c>
      <c r="J93" s="59" t="str">
        <f t="shared" si="50"/>
        <v/>
      </c>
      <c r="K93" s="59" t="str">
        <f t="shared" si="50"/>
        <v/>
      </c>
      <c r="L93" s="59" t="str">
        <f t="shared" si="50"/>
        <v/>
      </c>
      <c r="M93" s="59" t="str">
        <f t="shared" si="50"/>
        <v/>
      </c>
      <c r="N93" s="59" t="str">
        <f t="shared" si="50"/>
        <v/>
      </c>
      <c r="O93" s="59" t="str">
        <f t="shared" si="50"/>
        <v/>
      </c>
      <c r="P93" s="54">
        <v>0</v>
      </c>
      <c r="Q93" s="54">
        <v>5</v>
      </c>
      <c r="R93" s="53" t="s">
        <v>263</v>
      </c>
      <c r="S93" s="58"/>
      <c r="T93" s="58"/>
      <c r="U93" s="58"/>
      <c r="Z93" s="84"/>
    </row>
    <row r="94" spans="1:26" ht="15">
      <c r="A94" s="26"/>
      <c r="B94" s="26"/>
      <c r="C94" s="93"/>
      <c r="D94" s="26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.75" thickBot="1">
      <c r="A97" s="23" t="s">
        <v>140</v>
      </c>
      <c r="B97" s="26" t="s">
        <v>224</v>
      </c>
      <c r="D97" s="23" t="str">
        <f t="shared" ref="D97:D103" si="51">IF(Z97="","UC-UP_"&amp;A21,"\I: DISABLED")</f>
        <v>\I: DISABLED</v>
      </c>
      <c r="E97" s="23" t="str">
        <f t="shared" si="47"/>
        <v>RSDCOA</v>
      </c>
      <c r="F97" s="23" t="str">
        <f t="shared" si="44"/>
        <v>RSDWH_Att</v>
      </c>
      <c r="G97" s="38" t="str">
        <f>LEFT(A21,12)&amp;"*"</f>
        <v>R-WH_Att_COA*</v>
      </c>
      <c r="H97" s="23" t="str">
        <f t="shared" si="45"/>
        <v>RSDWH_Att</v>
      </c>
      <c r="I97" s="24">
        <v>1</v>
      </c>
      <c r="J97" s="34">
        <f t="shared" ref="J97:J103" si="52">IF(L21="","",-L21)</f>
        <v>-2.5682457111127471E-2</v>
      </c>
      <c r="K97" s="34">
        <f t="shared" ref="K97:K103" si="53">IF(M21="","",-M21)</f>
        <v>-2.8250702822240219E-2</v>
      </c>
      <c r="L97" s="34">
        <f t="shared" ref="L97:L103" si="54">IF(N21="","",-N21)</f>
        <v>-4.5498039402246115E-2</v>
      </c>
      <c r="M97" s="34">
        <f t="shared" ref="M97:M103" si="55">IF(O21="","",-O21)</f>
        <v>-7.3275047437711405E-2</v>
      </c>
      <c r="N97" s="34">
        <f t="shared" ref="N97:N103" si="56">IF(P21="","",-P21)</f>
        <v>-0.49295787792403511</v>
      </c>
      <c r="O97" s="34">
        <f t="shared" ref="O97:O103" si="57">IF(Q21="","",-Q21)</f>
        <v>-0.9</v>
      </c>
      <c r="P97" s="24">
        <v>0</v>
      </c>
      <c r="Q97" s="24">
        <v>5</v>
      </c>
      <c r="R97" s="23" t="s">
        <v>264</v>
      </c>
      <c r="Z97" s="84" t="s">
        <v>289</v>
      </c>
    </row>
    <row r="98" spans="1:26" ht="15.75" thickBot="1">
      <c r="A98" s="23" t="s">
        <v>198</v>
      </c>
      <c r="B98" s="26" t="s">
        <v>224</v>
      </c>
      <c r="D98" s="23" t="str">
        <f t="shared" si="51"/>
        <v>\I: DISABLED</v>
      </c>
      <c r="E98" s="77" t="str">
        <f t="shared" si="47"/>
        <v>RSDBDL</v>
      </c>
      <c r="F98" s="77" t="str">
        <f t="shared" si="44"/>
        <v>RSDWH_Att</v>
      </c>
      <c r="G98" s="38" t="str">
        <f t="shared" ref="G98:G103" si="58">LEFT(A22,12)&amp;"*"</f>
        <v>R-WH_Att_BDL*</v>
      </c>
      <c r="H98" s="78" t="str">
        <f t="shared" si="45"/>
        <v>RSDWH_Att</v>
      </c>
      <c r="I98" s="77">
        <v>1</v>
      </c>
      <c r="J98" s="79">
        <f t="shared" si="52"/>
        <v>-8.703376213369261E-6</v>
      </c>
      <c r="K98" s="80">
        <f t="shared" si="53"/>
        <v>-9.5737138347061886E-6</v>
      </c>
      <c r="L98" s="80">
        <f t="shared" si="54"/>
        <v>-1.541856186793267E-5</v>
      </c>
      <c r="M98" s="80">
        <f t="shared" si="55"/>
        <v>-2.4831748073924251E-5</v>
      </c>
      <c r="N98" s="80">
        <f t="shared" si="56"/>
        <v>-1.6705558390899168E-4</v>
      </c>
      <c r="O98" s="80">
        <f t="shared" si="57"/>
        <v>-1.1238664322823018E-3</v>
      </c>
      <c r="P98" s="79">
        <v>0</v>
      </c>
      <c r="Q98" s="79">
        <v>5</v>
      </c>
      <c r="R98" s="79" t="s">
        <v>265</v>
      </c>
      <c r="Z98" s="84" t="s">
        <v>289</v>
      </c>
    </row>
    <row r="99" spans="1:26" ht="15">
      <c r="A99" s="23" t="s">
        <v>199</v>
      </c>
      <c r="B99" s="26" t="s">
        <v>224</v>
      </c>
      <c r="D99" s="23" t="str">
        <f t="shared" si="51"/>
        <v>\I: DISABLED</v>
      </c>
      <c r="E99" s="77" t="str">
        <f t="shared" si="47"/>
        <v>RSDETH</v>
      </c>
      <c r="F99" s="77" t="str">
        <f t="shared" si="44"/>
        <v>RSDWH_Att</v>
      </c>
      <c r="G99" s="38" t="str">
        <f t="shared" si="58"/>
        <v>R-WH_Att_ETH*</v>
      </c>
      <c r="H99" s="78" t="str">
        <f t="shared" si="45"/>
        <v>RSDWH_Att</v>
      </c>
      <c r="I99" s="77">
        <v>1</v>
      </c>
      <c r="J99" s="79">
        <f t="shared" si="52"/>
        <v>-2.1929021939864622E-6</v>
      </c>
      <c r="K99" s="80">
        <f t="shared" si="53"/>
        <v>-2.4121924133851085E-6</v>
      </c>
      <c r="L99" s="80">
        <f t="shared" si="54"/>
        <v>-3.8848600036808533E-6</v>
      </c>
      <c r="M99" s="80">
        <f t="shared" si="55"/>
        <v>-6.2566058845280523E-6</v>
      </c>
      <c r="N99" s="80">
        <f t="shared" si="56"/>
        <v>-4.2091315771112777E-5</v>
      </c>
      <c r="O99" s="80">
        <f t="shared" si="57"/>
        <v>-2.8316932471720945E-4</v>
      </c>
      <c r="P99" s="79">
        <v>0</v>
      </c>
      <c r="Q99" s="79">
        <v>5</v>
      </c>
      <c r="R99" s="79" t="s">
        <v>266</v>
      </c>
      <c r="Z99" s="84" t="s">
        <v>289</v>
      </c>
    </row>
    <row r="100" spans="1:26" ht="15">
      <c r="A100" s="23" t="s">
        <v>200</v>
      </c>
      <c r="B100" s="26" t="s">
        <v>224</v>
      </c>
      <c r="D100" s="23" t="str">
        <f t="shared" si="51"/>
        <v>UC-UP_R-WH_Att_LPG_X0</v>
      </c>
      <c r="E100" s="23" t="str">
        <f t="shared" si="47"/>
        <v>RSDLPG</v>
      </c>
      <c r="F100" s="23" t="str">
        <f t="shared" si="44"/>
        <v>RSDWH_Att</v>
      </c>
      <c r="G100" s="38" t="str">
        <f t="shared" si="58"/>
        <v>R-WH_Att_LPG*</v>
      </c>
      <c r="H100" s="23" t="str">
        <f t="shared" si="45"/>
        <v>RSDWH_Att</v>
      </c>
      <c r="I100" s="24">
        <v>1</v>
      </c>
      <c r="J100" s="34">
        <f t="shared" si="52"/>
        <v>-1.3455321918863665E-2</v>
      </c>
      <c r="K100" s="34">
        <f t="shared" si="53"/>
        <v>-1.4800854110750033E-2</v>
      </c>
      <c r="L100" s="34">
        <f t="shared" si="54"/>
        <v>-2.3836923553904047E-2</v>
      </c>
      <c r="M100" s="34">
        <f t="shared" si="55"/>
        <v>-3.8389603752798013E-2</v>
      </c>
      <c r="N100" s="34">
        <f t="shared" si="56"/>
        <v>-0.25826605730157887</v>
      </c>
      <c r="O100" s="34">
        <f t="shared" si="57"/>
        <v>-0.9</v>
      </c>
      <c r="P100" s="24">
        <v>0</v>
      </c>
      <c r="Q100" s="24">
        <v>5</v>
      </c>
      <c r="R100" s="23" t="s">
        <v>267</v>
      </c>
      <c r="Z100" s="84"/>
    </row>
    <row r="101" spans="1:26" ht="15">
      <c r="A101" s="23" t="s">
        <v>201</v>
      </c>
      <c r="B101" s="26" t="s">
        <v>224</v>
      </c>
      <c r="D101" s="88" t="str">
        <f t="shared" si="51"/>
        <v>UC-UP_R-WH_Att_ELC_X0</v>
      </c>
      <c r="E101" s="23" t="str">
        <f t="shared" si="47"/>
        <v>RSDELC</v>
      </c>
      <c r="F101" s="23" t="str">
        <f t="shared" si="44"/>
        <v>RSDWH_Att</v>
      </c>
      <c r="G101" s="38" t="str">
        <f t="shared" si="58"/>
        <v>R-WH_Att_ELC*</v>
      </c>
      <c r="H101" s="23" t="str">
        <f t="shared" si="45"/>
        <v>RSDWH_Att</v>
      </c>
      <c r="I101" s="24">
        <v>1</v>
      </c>
      <c r="J101" s="89">
        <f>MAX(IF(L25+L26="","",-L25-L26),-$T$25)</f>
        <v>-0.29718610457163652</v>
      </c>
      <c r="K101" s="89">
        <f t="shared" ref="K101:O101" si="59">MAX(IF(M25+M26="","",-M25-M26),-$T$25)</f>
        <v>-0.32690471502880014</v>
      </c>
      <c r="L101" s="89">
        <f t="shared" si="59"/>
        <v>-0.52648331260103332</v>
      </c>
      <c r="M101" s="89">
        <f t="shared" si="59"/>
        <v>-0.84790663977709024</v>
      </c>
      <c r="N101" s="89">
        <f t="shared" si="59"/>
        <v>-0.9</v>
      </c>
      <c r="O101" s="89">
        <f t="shared" si="59"/>
        <v>-0.9</v>
      </c>
      <c r="P101" s="24">
        <v>0</v>
      </c>
      <c r="Q101" s="24">
        <v>5</v>
      </c>
      <c r="R101" s="23" t="s">
        <v>268</v>
      </c>
      <c r="Z101" s="84"/>
    </row>
    <row r="102" spans="1:26" ht="15">
      <c r="A102" s="23" t="s">
        <v>201</v>
      </c>
      <c r="B102" s="26" t="s">
        <v>224</v>
      </c>
      <c r="D102" s="23" t="str">
        <f t="shared" si="51"/>
        <v>\I: DISABLED</v>
      </c>
      <c r="E102" s="23" t="str">
        <f t="shared" si="47"/>
        <v>RSDELC</v>
      </c>
      <c r="F102" s="23" t="str">
        <f t="shared" si="44"/>
        <v>RSDWH_Att</v>
      </c>
      <c r="G102" s="38" t="str">
        <f t="shared" si="58"/>
        <v>R-WH_Att_ELC*</v>
      </c>
      <c r="H102" s="23" t="str">
        <f t="shared" si="45"/>
        <v>RSDWH_Att</v>
      </c>
      <c r="I102" s="24">
        <v>1</v>
      </c>
      <c r="J102" s="34">
        <f t="shared" si="52"/>
        <v>-0.24996378037108846</v>
      </c>
      <c r="K102" s="34">
        <f t="shared" si="53"/>
        <v>-0.27496015840819732</v>
      </c>
      <c r="L102" s="34">
        <f t="shared" si="54"/>
        <v>-0.44282608471798612</v>
      </c>
      <c r="M102" s="34">
        <f t="shared" si="55"/>
        <v>-0.71317583769916393</v>
      </c>
      <c r="N102" s="34">
        <f t="shared" si="56"/>
        <v>-0.9</v>
      </c>
      <c r="O102" s="34">
        <f t="shared" si="57"/>
        <v>-0.9</v>
      </c>
      <c r="P102" s="24">
        <v>0</v>
      </c>
      <c r="Q102" s="24">
        <v>5</v>
      </c>
      <c r="R102" s="23" t="s">
        <v>269</v>
      </c>
      <c r="Z102" s="84" t="s">
        <v>289</v>
      </c>
    </row>
    <row r="103" spans="1:26" ht="15">
      <c r="A103" s="23" t="s">
        <v>202</v>
      </c>
      <c r="B103" s="26" t="s">
        <v>224</v>
      </c>
      <c r="D103" s="23" t="str">
        <f t="shared" si="51"/>
        <v>UC-UP_R-WH_Att_KER_X0</v>
      </c>
      <c r="E103" s="23" t="str">
        <f t="shared" si="47"/>
        <v>RSDKER</v>
      </c>
      <c r="F103" s="23" t="str">
        <f t="shared" si="44"/>
        <v>RSDWH_Att</v>
      </c>
      <c r="G103" s="38" t="str">
        <f t="shared" si="58"/>
        <v>R-WH_Att_KER*</v>
      </c>
      <c r="H103" s="23" t="str">
        <f t="shared" si="45"/>
        <v>RSDWH_Att</v>
      </c>
      <c r="I103" s="24">
        <v>1</v>
      </c>
      <c r="J103" s="34">
        <f t="shared" si="52"/>
        <v>-0.27970125361705983</v>
      </c>
      <c r="K103" s="34">
        <f t="shared" si="53"/>
        <v>-0.30767137897876579</v>
      </c>
      <c r="L103" s="34">
        <f t="shared" si="54"/>
        <v>-0.49550783255909236</v>
      </c>
      <c r="M103" s="34">
        <f t="shared" si="55"/>
        <v>-0.79802031941474394</v>
      </c>
      <c r="N103" s="34">
        <f t="shared" si="56"/>
        <v>-0.9</v>
      </c>
      <c r="O103" s="34">
        <f t="shared" si="57"/>
        <v>-0.9</v>
      </c>
      <c r="P103" s="24">
        <v>0</v>
      </c>
      <c r="Q103" s="24">
        <v>5</v>
      </c>
      <c r="R103" s="23" t="s">
        <v>270</v>
      </c>
      <c r="Z103" s="84"/>
    </row>
    <row r="104" spans="1:26" ht="15">
      <c r="A104" s="23" t="s">
        <v>141</v>
      </c>
      <c r="B104" s="26" t="s">
        <v>224</v>
      </c>
      <c r="D104" s="23" t="str">
        <f>IF(Z104="","UC-UP_"&amp;A29,"\I: DISABLED")</f>
        <v>\I: DISABLED</v>
      </c>
      <c r="E104" s="23" t="str">
        <f t="shared" si="47"/>
        <v>RSDPEA</v>
      </c>
      <c r="F104" s="23" t="str">
        <f t="shared" si="44"/>
        <v>RSDWH_Att</v>
      </c>
      <c r="G104" s="38" t="str">
        <f>LEFT(A29,12)&amp;"*"</f>
        <v>R-WH_Att_PEA*</v>
      </c>
      <c r="H104" s="23" t="str">
        <f t="shared" si="45"/>
        <v>RSDWH_Att</v>
      </c>
      <c r="I104" s="24">
        <v>1</v>
      </c>
      <c r="J104" s="34">
        <f t="shared" ref="J104:O107" si="60">IF(L29="","",-L29)</f>
        <v>-2.4500265077402696E-2</v>
      </c>
      <c r="K104" s="34">
        <f t="shared" si="60"/>
        <v>-2.6950291585142967E-2</v>
      </c>
      <c r="L104" s="34">
        <f t="shared" si="60"/>
        <v>-4.3403714100788623E-2</v>
      </c>
      <c r="M104" s="34">
        <f t="shared" si="60"/>
        <v>-6.990211559646109E-2</v>
      </c>
      <c r="N104" s="34">
        <f t="shared" si="60"/>
        <v>-0.47026647913294489</v>
      </c>
      <c r="O104" s="34">
        <f t="shared" si="60"/>
        <v>-0.9</v>
      </c>
      <c r="P104" s="24">
        <v>0</v>
      </c>
      <c r="Q104" s="24">
        <v>5</v>
      </c>
      <c r="R104" s="23" t="s">
        <v>272</v>
      </c>
      <c r="Z104" s="84" t="s">
        <v>289</v>
      </c>
    </row>
    <row r="105" spans="1:26" ht="15">
      <c r="A105" s="56" t="s">
        <v>170</v>
      </c>
      <c r="B105" s="26" t="s">
        <v>224</v>
      </c>
      <c r="D105" s="23" t="str">
        <f>IF(Z105="","UC-UP_"&amp;A30,"\I: DISABLED")</f>
        <v>\I: DISABLED</v>
      </c>
      <c r="E105" s="23"/>
      <c r="F105" s="23" t="str">
        <f t="shared" si="44"/>
        <v>RSDWH_Att</v>
      </c>
      <c r="G105" s="38" t="str">
        <f>LEFT(A30,12)&amp;"*"</f>
        <v>R-WH_Att_SMF*</v>
      </c>
      <c r="H105" s="23" t="str">
        <f t="shared" si="45"/>
        <v>RSDWH_Att</v>
      </c>
      <c r="I105" s="24">
        <v>1</v>
      </c>
      <c r="J105" s="34">
        <f t="shared" si="60"/>
        <v>-3.0995486933976933E-2</v>
      </c>
      <c r="K105" s="34">
        <f t="shared" si="60"/>
        <v>-3.4095035627374627E-2</v>
      </c>
      <c r="L105" s="34">
        <f t="shared" si="60"/>
        <v>-5.4910395828243135E-2</v>
      </c>
      <c r="M105" s="34">
        <f t="shared" si="60"/>
        <v>-8.8433741585343881E-2</v>
      </c>
      <c r="N105" s="34">
        <f t="shared" si="60"/>
        <v>-0.59493799203407494</v>
      </c>
      <c r="O105" s="34">
        <f t="shared" si="60"/>
        <v>-0.9</v>
      </c>
      <c r="P105" s="24">
        <v>0</v>
      </c>
      <c r="Q105" s="24">
        <v>5</v>
      </c>
      <c r="R105" s="23" t="s">
        <v>273</v>
      </c>
      <c r="Z105" s="84" t="s">
        <v>289</v>
      </c>
    </row>
    <row r="106" spans="1:26" ht="15">
      <c r="A106" s="23" t="s">
        <v>142</v>
      </c>
      <c r="B106" s="26" t="s">
        <v>224</v>
      </c>
      <c r="D106" s="23" t="str">
        <f>IF(Z106="","UC-UP_"&amp;A31,"\I: DISABLED")</f>
        <v>UC-UP_R-WH_Att_WOO_X0</v>
      </c>
      <c r="E106" s="23" t="str">
        <f t="shared" si="47"/>
        <v>RSDWOO</v>
      </c>
      <c r="F106" s="23" t="str">
        <f t="shared" si="44"/>
        <v>RSDWH_Att</v>
      </c>
      <c r="G106" s="38" t="str">
        <f>LEFT(A31,12)&amp;"*"</f>
        <v>R-WH_Att_WOO*</v>
      </c>
      <c r="H106" s="23" t="str">
        <f t="shared" si="45"/>
        <v>RSDWH_Att</v>
      </c>
      <c r="I106" s="24">
        <v>1</v>
      </c>
      <c r="J106" s="34">
        <f t="shared" si="60"/>
        <v>-3.0100549044788103E-3</v>
      </c>
      <c r="K106" s="34">
        <f t="shared" si="60"/>
        <v>-3.3110603949266918E-3</v>
      </c>
      <c r="L106" s="34">
        <f t="shared" si="60"/>
        <v>-5.3324958766333887E-3</v>
      </c>
      <c r="M106" s="34">
        <f t="shared" si="60"/>
        <v>-8.5880379342768414E-3</v>
      </c>
      <c r="N106" s="34">
        <f t="shared" si="60"/>
        <v>-5.7776024767653852E-2</v>
      </c>
      <c r="O106" s="34">
        <f t="shared" si="60"/>
        <v>-0.38868820369662649</v>
      </c>
      <c r="P106" s="24">
        <v>0</v>
      </c>
      <c r="Q106" s="24">
        <v>5</v>
      </c>
      <c r="R106" s="23" t="s">
        <v>274</v>
      </c>
      <c r="Z106" s="84"/>
    </row>
    <row r="107" spans="1:26" ht="15">
      <c r="A107" s="23" t="s">
        <v>143</v>
      </c>
      <c r="B107" s="26" t="s">
        <v>224</v>
      </c>
      <c r="D107" s="23" t="str">
        <f>IF(Z107="","UC-UP_"&amp;A32,"\I: DISABLED")</f>
        <v>UC-UP_R-WH_Att_HET_X0</v>
      </c>
      <c r="E107" s="23" t="str">
        <f t="shared" si="47"/>
        <v>RSDHET</v>
      </c>
      <c r="F107" s="23" t="str">
        <f t="shared" si="44"/>
        <v>RSDWH_Att</v>
      </c>
      <c r="G107" s="38" t="str">
        <f>LEFT(A32,12)&amp;"*"</f>
        <v>R-WH_Att_HET*</v>
      </c>
      <c r="H107" s="23" t="str">
        <f t="shared" si="45"/>
        <v>RSDWH_Att</v>
      </c>
      <c r="I107" s="24">
        <v>1</v>
      </c>
      <c r="J107" s="34">
        <f t="shared" si="60"/>
        <v>-1.6190598160155967E-4</v>
      </c>
      <c r="K107" s="34">
        <f t="shared" si="60"/>
        <v>-1.7809657976171564E-4</v>
      </c>
      <c r="L107" s="34">
        <f t="shared" si="60"/>
        <v>-2.8682632267204079E-4</v>
      </c>
      <c r="M107" s="34">
        <f t="shared" si="60"/>
        <v>-4.6193666092654849E-4</v>
      </c>
      <c r="N107" s="34">
        <f t="shared" si="60"/>
        <v>-3.1076788629749962E-3</v>
      </c>
      <c r="O107" s="34">
        <f t="shared" si="60"/>
        <v>-2.0906909393184556E-2</v>
      </c>
      <c r="P107" s="24">
        <v>0</v>
      </c>
      <c r="Q107" s="24">
        <v>5</v>
      </c>
      <c r="R107" s="23" t="s">
        <v>275</v>
      </c>
      <c r="Z107" s="84"/>
    </row>
    <row r="108" spans="1:26" ht="15">
      <c r="K108" s="34" t="str">
        <f t="shared" ref="K108" si="61">IF(L34="","",-L34)</f>
        <v/>
      </c>
      <c r="L108" s="34" t="str">
        <f t="shared" ref="L108:P108" si="62">IF(M34="","",-M34)</f>
        <v/>
      </c>
      <c r="M108" s="34" t="str">
        <f t="shared" si="62"/>
        <v/>
      </c>
      <c r="N108" s="34" t="str">
        <f t="shared" si="62"/>
        <v/>
      </c>
      <c r="O108" s="34" t="str">
        <f t="shared" si="62"/>
        <v/>
      </c>
      <c r="P108" s="34" t="str">
        <f t="shared" si="62"/>
        <v/>
      </c>
    </row>
  </sheetData>
  <mergeCells count="5">
    <mergeCell ref="S3:V3"/>
    <mergeCell ref="E4:J4"/>
    <mergeCell ref="E19:I19"/>
    <mergeCell ref="L19:P19"/>
    <mergeCell ref="Y7:Z7"/>
  </mergeCells>
  <conditionalFormatting sqref="F47 D62:D73 E64:E73 D46:D58 E56:E58 D59:E61 D73:E73 D98:D103 E100:E103 D104:E107 D83:D96 E85:E97 D77:E79">
    <cfRule type="containsText" dxfId="19" priority="14" operator="containsText" text="\I: DISABLED">
      <formula>NOT(ISERROR(SEARCH("\I: DISABLED",D46)))</formula>
    </cfRule>
  </conditionalFormatting>
  <conditionalFormatting sqref="F62:F63">
    <cfRule type="containsText" dxfId="18" priority="13" operator="containsText" text="\I: DISABLED">
      <formula>NOT(ISERROR(SEARCH("\I: DISABLED",F62)))</formula>
    </cfRule>
  </conditionalFormatting>
  <conditionalFormatting sqref="F83">
    <cfRule type="containsText" dxfId="17" priority="12" operator="containsText" text="\I: DISABLED">
      <formula>NOT(ISERROR(SEARCH("\I: DISABLED",F83)))</formula>
    </cfRule>
  </conditionalFormatting>
  <conditionalFormatting sqref="F98:F99">
    <cfRule type="containsText" dxfId="16" priority="11" operator="containsText" text="\I: DISABLED">
      <formula>NOT(ISERROR(SEARCH("\I: DISABLED",F98)))</formula>
    </cfRule>
  </conditionalFormatting>
  <conditionalFormatting sqref="D82">
    <cfRule type="containsText" dxfId="15" priority="8" operator="containsText" text="\I: DISABLED">
      <formula>NOT(ISERROR(SEARCH("\I: DISABLED",D82)))</formula>
    </cfRule>
  </conditionalFormatting>
  <conditionalFormatting sqref="D97">
    <cfRule type="containsText" dxfId="14" priority="6" operator="containsText" text="\I: DISABLED">
      <formula>NOT(ISERROR(SEARCH("\I: DISABLED",D97)))</formula>
    </cfRule>
  </conditionalFormatting>
  <conditionalFormatting sqref="E82 E46:E54">
    <cfRule type="containsText" dxfId="13" priority="4" operator="containsText" text="\I: DISABLED">
      <formula>NOT(ISERROR(SEARCH("\I: DISABLED",E46)))</formula>
    </cfRule>
  </conditionalFormatting>
  <conditionalFormatting sqref="E62:E63">
    <cfRule type="containsText" dxfId="12" priority="3" operator="containsText" text="\I: DISABLED">
      <formula>NOT(ISERROR(SEARCH("\I: DISABLED",E62)))</formula>
    </cfRule>
  </conditionalFormatting>
  <conditionalFormatting sqref="E83:E84">
    <cfRule type="containsText" dxfId="11" priority="2" operator="containsText" text="\I: DISABLED">
      <formula>NOT(ISERROR(SEARCH("\I: DISABLED",E83)))</formula>
    </cfRule>
  </conditionalFormatting>
  <conditionalFormatting sqref="E98:E99">
    <cfRule type="containsText" dxfId="10" priority="1" operator="containsText" text="\I: DISABLED">
      <formula>NOT(ISERROR(SEARCH("\I: DISABLED",E98)))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Z107"/>
  <sheetViews>
    <sheetView topLeftCell="A47" zoomScale="70" zoomScaleNormal="70" workbookViewId="0">
      <selection activeCell="G79" sqref="G79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7.3103850373479773E-2</v>
      </c>
      <c r="E6" s="46">
        <f>IF($D6=0,"",MAX($D6*(1-$S$4)^($E$5-$D$5),S6))</f>
        <v>6.5793465336131798E-2</v>
      </c>
      <c r="F6" s="46">
        <f>IF($D6=0,"",MAX($D6*(1-$S$4)^($F$5-$D$5),S6))</f>
        <v>5.9214118802518617E-2</v>
      </c>
      <c r="G6" s="46">
        <f>IF($D6=0,"",MAX($D6*(1-$S$4)^($G$5-$D$5),S6))</f>
        <v>3.4965345011699227E-2</v>
      </c>
      <c r="H6" s="46">
        <f>IF($D6=0,"",MAX($D6*(1-$S$4)^($H$5-$D$5),S6))</f>
        <v>2.0646686575958282E-2</v>
      </c>
      <c r="I6" s="46">
        <f>IF($D6=0,"",MAX($D6*(1-$S$4)^($I$5-$D$5),S6))</f>
        <v>2.5101550822850265E-3</v>
      </c>
      <c r="J6" s="46">
        <f>IF($D6=0,"",MAX($D6*(1-$S$4)^($J$5-$D$5),S6))</f>
        <v>3.0517625740772897E-4</v>
      </c>
      <c r="K6" s="23"/>
      <c r="L6" s="47">
        <f>IF($D6=0,"",MIN($D6*(1+$S$4)^($L$5-$D$5),T6))</f>
        <v>8.0414235410827761E-2</v>
      </c>
      <c r="M6" s="47">
        <f>IF($D6=0,"",MIN($D6*(1+$S$4)^($M$5-$D$5),T6))</f>
        <v>8.8455658951910543E-2</v>
      </c>
      <c r="N6" s="47">
        <f>IF($D6=0,"",MIN($D6*(1+$S$4)^($N$5-$D$5),T6))</f>
        <v>0.14245872329864151</v>
      </c>
      <c r="O6" s="47">
        <f>IF($D6=0,"",MIN($D6*(1+$S$4)^($O$5-$D$5),T6))</f>
        <v>0.22943119845969517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 t="str">
        <f t="shared" ref="E7:E18" si="0">IF($D7=0,"",MAX($D7*(1-$S$4)^($E$5-$D$5),S7))</f>
        <v/>
      </c>
      <c r="F7" s="46" t="str">
        <f t="shared" ref="F7:F18" si="1">IF($D7=0,"",MAX($D7*(1-$S$4)^($F$5-$D$5),S7))</f>
        <v/>
      </c>
      <c r="G7" s="46" t="str">
        <f t="shared" ref="G7:G18" si="2">IF($D7=0,"",MAX($D7*(1-$S$4)^($G$5-$D$5),S7))</f>
        <v/>
      </c>
      <c r="H7" s="46" t="str">
        <f t="shared" ref="H7:H18" si="3">IF($D7=0,"",MAX($D7*(1-$S$4)^($H$5-$D$5),S7))</f>
        <v/>
      </c>
      <c r="I7" s="46" t="str">
        <f t="shared" ref="I7:I18" si="4">IF($D7=0,"",MAX($D7*(1-$S$4)^($I$5-$D$5),S7))</f>
        <v/>
      </c>
      <c r="J7" s="46" t="str">
        <f t="shared" ref="J7:J18" si="5">IF($D7=0,"",MAX($D7*(1-$S$4)^($J$5-$D$5),S7))</f>
        <v/>
      </c>
      <c r="K7" s="23"/>
      <c r="L7" s="47" t="str">
        <f t="shared" ref="L7:L18" si="6">IF($D7=0,"",MIN($D7*(1+$S$4)^($L$5-$D$5),T7))</f>
        <v/>
      </c>
      <c r="M7" s="47" t="str">
        <f t="shared" ref="M7:M18" si="7">IF($D7=0,"",MIN($D7*(1+$S$4)^($M$5-$D$5),T7))</f>
        <v/>
      </c>
      <c r="N7" s="47" t="str">
        <f t="shared" ref="N7:N18" si="8">IF($D7=0,"",MIN($D7*(1+$S$4)^($N$5-$D$5),T7))</f>
        <v/>
      </c>
      <c r="O7" s="47" t="str">
        <f t="shared" ref="O7:O18" si="9">IF($D7=0,"",MIN($D7*(1+$S$4)^($O$5-$D$5),T7))</f>
        <v/>
      </c>
      <c r="P7" s="47" t="str">
        <f t="shared" ref="P7:P18" si="10">IF($D7=0,"",MIN($D7*(1+$S$4)^($P$5-$D$5),T7))</f>
        <v/>
      </c>
      <c r="Q7" s="47" t="str">
        <f t="shared" ref="Q7:Q18" si="11">IF($D7=0,"",MIN($D7*(1+$S$4)^($Q$5-$D$5),T7))</f>
        <v/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2.8513318686626193E-2</v>
      </c>
      <c r="E9" s="46">
        <f t="shared" si="0"/>
        <v>2.5661986817963573E-2</v>
      </c>
      <c r="F9" s="46">
        <f t="shared" si="1"/>
        <v>2.3095788136167219E-2</v>
      </c>
      <c r="G9" s="46">
        <f t="shared" si="2"/>
        <v>1.3637831936525383E-2</v>
      </c>
      <c r="H9" s="46">
        <f t="shared" si="3"/>
        <v>8.0530033801988754E-3</v>
      </c>
      <c r="I9" s="46">
        <f t="shared" si="4"/>
        <v>9.7905721037112653E-4</v>
      </c>
      <c r="J9" s="46">
        <f t="shared" si="5"/>
        <v>1.1903050028969692E-4</v>
      </c>
      <c r="K9" s="23"/>
      <c r="L9" s="47">
        <f t="shared" si="6"/>
        <v>3.1364650555288816E-2</v>
      </c>
      <c r="M9" s="47">
        <f t="shared" si="7"/>
        <v>3.4501115610817701E-2</v>
      </c>
      <c r="N9" s="47">
        <f t="shared" si="8"/>
        <v>5.5564391702378035E-2</v>
      </c>
      <c r="O9" s="47">
        <f t="shared" si="9"/>
        <v>8.9487008480596875E-2</v>
      </c>
      <c r="P9" s="47">
        <f t="shared" si="10"/>
        <v>0.6020238450185158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3.9279505077462092E-2</v>
      </c>
      <c r="E10" s="46">
        <f t="shared" si="0"/>
        <v>3.5351554569715886E-2</v>
      </c>
      <c r="F10" s="46">
        <f t="shared" si="1"/>
        <v>3.1816399112744295E-2</v>
      </c>
      <c r="G10" s="46">
        <f t="shared" si="2"/>
        <v>1.8787265512084383E-2</v>
      </c>
      <c r="H10" s="46">
        <f t="shared" si="3"/>
        <v>1.1093692412230712E-2</v>
      </c>
      <c r="I10" s="46">
        <f t="shared" si="4"/>
        <v>1.3487340105357939E-3</v>
      </c>
      <c r="J10" s="46">
        <f t="shared" si="5"/>
        <v>1.6397456893346363E-4</v>
      </c>
      <c r="K10" s="23"/>
      <c r="L10" s="47">
        <f t="shared" si="6"/>
        <v>4.3207455585208304E-2</v>
      </c>
      <c r="M10" s="47">
        <f t="shared" si="7"/>
        <v>4.7528201143729139E-2</v>
      </c>
      <c r="N10" s="47">
        <f t="shared" si="8"/>
        <v>7.6544643223987255E-2</v>
      </c>
      <c r="O10" s="47">
        <f t="shared" si="9"/>
        <v>0.12327591335866374</v>
      </c>
      <c r="P10" s="47">
        <f t="shared" si="10"/>
        <v>0.8293387008734785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1.6929501665023491E-2</v>
      </c>
      <c r="E11" s="46">
        <f t="shared" si="0"/>
        <v>1.5236551498521142E-2</v>
      </c>
      <c r="F11" s="46">
        <f t="shared" si="1"/>
        <v>1.3712896348669028E-2</v>
      </c>
      <c r="G11" s="46">
        <f t="shared" si="2"/>
        <v>8.0973281649255758E-3</v>
      </c>
      <c r="H11" s="46">
        <f t="shared" si="3"/>
        <v>4.7813913081069049E-3</v>
      </c>
      <c r="I11" s="46">
        <f t="shared" si="4"/>
        <v>5.8130555952806402E-4</v>
      </c>
      <c r="J11" s="46">
        <f t="shared" si="5"/>
        <v>7.0673185222321129E-5</v>
      </c>
      <c r="K11" s="23"/>
      <c r="L11" s="47">
        <f t="shared" si="6"/>
        <v>1.8622451831525843E-2</v>
      </c>
      <c r="M11" s="47">
        <f t="shared" si="7"/>
        <v>2.0484697014678428E-2</v>
      </c>
      <c r="N11" s="47">
        <f t="shared" si="8"/>
        <v>3.2990809389109768E-2</v>
      </c>
      <c r="O11" s="47">
        <f t="shared" si="9"/>
        <v>5.3132028429255185E-2</v>
      </c>
      <c r="P11" s="47">
        <f t="shared" si="10"/>
        <v>0.3574457185653811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0.62502650889195266</v>
      </c>
      <c r="E12" s="46">
        <f t="shared" si="0"/>
        <v>0.56252385800275739</v>
      </c>
      <c r="F12" s="46">
        <f t="shared" si="1"/>
        <v>0.5062714722024817</v>
      </c>
      <c r="G12" s="46">
        <f t="shared" si="2"/>
        <v>0.29894824162084349</v>
      </c>
      <c r="H12" s="46">
        <f t="shared" si="3"/>
        <v>0.17652594719469192</v>
      </c>
      <c r="I12" s="46">
        <f t="shared" si="4"/>
        <v>2.1461434108362154E-2</v>
      </c>
      <c r="J12" s="46">
        <f t="shared" si="5"/>
        <v>2.6092093616106107E-3</v>
      </c>
      <c r="K12" s="23"/>
      <c r="L12" s="47">
        <f t="shared" si="6"/>
        <v>0.68752915978114792</v>
      </c>
      <c r="M12" s="47">
        <f t="shared" si="7"/>
        <v>0.75628207575926287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0.11206176956824203</v>
      </c>
      <c r="E13" s="46">
        <f t="shared" si="0"/>
        <v>0.10085559261141783</v>
      </c>
      <c r="F13" s="46">
        <f t="shared" si="1"/>
        <v>9.0770033350276044E-2</v>
      </c>
      <c r="G13" s="46">
        <f t="shared" si="2"/>
        <v>5.3598796993004516E-2</v>
      </c>
      <c r="H13" s="46">
        <f t="shared" si="3"/>
        <v>3.1649553636399243E-2</v>
      </c>
      <c r="I13" s="46">
        <f t="shared" si="4"/>
        <v>3.8478468503982109E-3</v>
      </c>
      <c r="J13" s="46">
        <f t="shared" si="5"/>
        <v>4.6780834744827372E-4</v>
      </c>
      <c r="K13" s="23"/>
      <c r="L13" s="47">
        <f t="shared" si="6"/>
        <v>0.12326794652506624</v>
      </c>
      <c r="M13" s="47">
        <f t="shared" si="7"/>
        <v>0.13559474117757286</v>
      </c>
      <c r="N13" s="47">
        <f t="shared" si="8"/>
        <v>0.21837668661389298</v>
      </c>
      <c r="O13" s="47">
        <f t="shared" si="9"/>
        <v>0.35169783755854089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8.6941702851067754E-2</v>
      </c>
      <c r="E14" s="46">
        <f t="shared" si="0"/>
        <v>7.8247532565960981E-2</v>
      </c>
      <c r="F14" s="46">
        <f t="shared" si="1"/>
        <v>7.0422779309364886E-2</v>
      </c>
      <c r="G14" s="46">
        <f t="shared" si="2"/>
        <v>4.1583946954386879E-2</v>
      </c>
      <c r="H14" s="46">
        <f t="shared" si="3"/>
        <v>2.4554904837095916E-2</v>
      </c>
      <c r="I14" s="46">
        <f t="shared" si="4"/>
        <v>2.9853031838839119E-3</v>
      </c>
      <c r="J14" s="46">
        <f t="shared" si="5"/>
        <v>3.6294317403518151E-4</v>
      </c>
      <c r="K14" s="23"/>
      <c r="L14" s="47">
        <f t="shared" si="6"/>
        <v>9.563587313617454E-2</v>
      </c>
      <c r="M14" s="47">
        <f t="shared" si="7"/>
        <v>0.105199460449792</v>
      </c>
      <c r="N14" s="47">
        <f t="shared" si="8"/>
        <v>0.16942478304899458</v>
      </c>
      <c r="O14" s="47">
        <f t="shared" si="9"/>
        <v>0.27286030734823635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0.10970584232446616</v>
      </c>
      <c r="E15" s="46">
        <f t="shared" si="0"/>
        <v>9.8735258092019551E-2</v>
      </c>
      <c r="F15" s="46">
        <f t="shared" si="1"/>
        <v>8.8861732282817602E-2</v>
      </c>
      <c r="G15" s="46">
        <f t="shared" si="2"/>
        <v>5.2471964295680976E-2</v>
      </c>
      <c r="H15" s="46">
        <f t="shared" si="3"/>
        <v>3.0984170196956668E-2</v>
      </c>
      <c r="I15" s="46">
        <f t="shared" si="4"/>
        <v>3.7669517578108156E-3</v>
      </c>
      <c r="J15" s="46">
        <f t="shared" si="5"/>
        <v>4.5797339271870383E-4</v>
      </c>
      <c r="K15" s="23"/>
      <c r="L15" s="47">
        <f t="shared" si="6"/>
        <v>0.12067642655691278</v>
      </c>
      <c r="M15" s="47">
        <f t="shared" si="7"/>
        <v>0.13274406921260407</v>
      </c>
      <c r="N15" s="47">
        <f t="shared" si="8"/>
        <v>0.21378565090759108</v>
      </c>
      <c r="O15" s="47">
        <f t="shared" si="9"/>
        <v>0.3443039286431846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1.5521719634775912E-2</v>
      </c>
      <c r="E16" s="46">
        <f t="shared" si="0"/>
        <v>1.3969547671298321E-2</v>
      </c>
      <c r="F16" s="46">
        <f t="shared" si="1"/>
        <v>1.2572592904168489E-2</v>
      </c>
      <c r="G16" s="46">
        <f t="shared" si="2"/>
        <v>7.4239903839824527E-3</v>
      </c>
      <c r="H16" s="46">
        <f t="shared" si="3"/>
        <v>4.3837920818377996E-3</v>
      </c>
      <c r="I16" s="46">
        <f t="shared" si="4"/>
        <v>5.3296677573046734E-4</v>
      </c>
      <c r="J16" s="46">
        <f t="shared" si="5"/>
        <v>6.4796317601232512E-5</v>
      </c>
      <c r="K16" s="23"/>
      <c r="L16" s="47">
        <f t="shared" si="6"/>
        <v>1.7073891598253503E-2</v>
      </c>
      <c r="M16" s="47">
        <f t="shared" si="7"/>
        <v>1.8781280758078858E-2</v>
      </c>
      <c r="N16" s="47">
        <f t="shared" si="8"/>
        <v>3.0247440473693592E-2</v>
      </c>
      <c r="O16" s="47">
        <f t="shared" si="9"/>
        <v>4.8713805357288281E-2</v>
      </c>
      <c r="P16" s="47">
        <f t="shared" si="10"/>
        <v>0.3277221230726145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2.6221232513702194E-3</v>
      </c>
      <c r="E17" s="46">
        <f t="shared" si="0"/>
        <v>2.3599109262331976E-3</v>
      </c>
      <c r="F17" s="46">
        <f t="shared" si="1"/>
        <v>2.1239198336098779E-3</v>
      </c>
      <c r="G17" s="46">
        <f t="shared" si="2"/>
        <v>1.254153422548297E-3</v>
      </c>
      <c r="H17" s="46">
        <f t="shared" si="3"/>
        <v>7.405650544805442E-4</v>
      </c>
      <c r="I17" s="46">
        <f t="shared" si="4"/>
        <v>9.0035421830427333E-5</v>
      </c>
      <c r="J17" s="46">
        <f t="shared" si="5"/>
        <v>1.0946205380794077E-5</v>
      </c>
      <c r="K17" s="23"/>
      <c r="L17" s="47">
        <f t="shared" si="6"/>
        <v>2.8843355765072417E-3</v>
      </c>
      <c r="M17" s="47">
        <f t="shared" si="7"/>
        <v>3.1727691341579662E-3</v>
      </c>
      <c r="N17" s="47">
        <f t="shared" si="8"/>
        <v>5.1097764182527483E-3</v>
      </c>
      <c r="O17" s="47">
        <f t="shared" si="9"/>
        <v>8.2293460193602359E-3</v>
      </c>
      <c r="P17" s="47">
        <f t="shared" si="10"/>
        <v>5.5362924928228884E-2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4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1.069952869439459E-2</v>
      </c>
      <c r="E21" s="46">
        <f>IF($D21=0,"",MAX($D21*(1-$S$4)^($E$5-$D$5),S21))</f>
        <v>9.6295758249551316E-3</v>
      </c>
      <c r="F21" s="46">
        <f>IF($D21=0,"",MAX($D21*(1-$S$4)^($F$5-$D$5),S21))</f>
        <v>8.6666182424596193E-3</v>
      </c>
      <c r="G21" s="46">
        <f>IF($D21=0,"",MAX($D21*(1-$S$4)^($G$5-$D$5),S21))</f>
        <v>5.1175514059899818E-3</v>
      </c>
      <c r="H21" s="46">
        <f>IF($D21=0,"",MAX($D21*(1-$S$4)^($H$5-$D$5),S21))</f>
        <v>3.0218629297230249E-3</v>
      </c>
      <c r="I21" s="46">
        <f>IF($D21=0,"",MAX($D21*(1-$S$4)^($I$5-$D$5),S21))</f>
        <v>3.6738798562698232E-4</v>
      </c>
      <c r="J21" s="46">
        <f>IF($D21=0,"",MAX($D21*(1-$S$4)^($J$5-$D$5),S21))</f>
        <v>4.4665802229296712E-5</v>
      </c>
      <c r="K21" s="23"/>
      <c r="L21" s="47">
        <f>IF($D21=0,"",MIN($D21*(1+$S$4)^($L$5-$D$5),T21))</f>
        <v>1.1769481563834051E-2</v>
      </c>
      <c r="M21" s="47">
        <f>IF($D21=0,"",MIN($D21*(1+$S$4)^($M$5-$D$5),T21))</f>
        <v>1.2946429720217456E-2</v>
      </c>
      <c r="N21" s="47">
        <f>IF($D21=0,"",MIN($D21*(1+$S$4)^($N$5-$D$5),T21))</f>
        <v>2.0850354528707427E-2</v>
      </c>
      <c r="O21" s="47">
        <f>IF($D21=0,"",MIN($D21*(1+$S$4)^($O$5-$D$5),T21))</f>
        <v>3.3579704472028606E-2</v>
      </c>
      <c r="P21" s="47">
        <f>IF($D21=0,"",MIN($D21*(1+$S$4)^($P$5-$D$5),T21))</f>
        <v>0.22590746013394136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5.2957423746862658E-6</v>
      </c>
      <c r="E22" s="46">
        <f t="shared" ref="E22:E33" si="12">IF($D22=0,"",MAX($D22*(1-$S$4)^($E$5-$D$5),S22))</f>
        <v>4.7661681372176393E-6</v>
      </c>
      <c r="F22" s="46">
        <f t="shared" ref="F22:F33" si="13">IF($D22=0,"",MAX($D22*(1-$S$4)^($F$5-$D$5),S22))</f>
        <v>4.2895513234958752E-6</v>
      </c>
      <c r="G22" s="46">
        <f t="shared" ref="G22:G33" si="14">IF($D22=0,"",MAX($D22*(1-$S$4)^($G$5-$D$5),S22))</f>
        <v>2.53293716101108E-6</v>
      </c>
      <c r="H22" s="46">
        <f t="shared" ref="H22:H33" si="15">IF($D22=0,"",MAX($D22*(1-$S$4)^($H$5-$D$5),S22))</f>
        <v>1.4956740642054331E-6</v>
      </c>
      <c r="I22" s="46">
        <f t="shared" ref="I22:I33" si="16">IF($D22=0,"",MAX($D22*(1-$S$4)^($I$5-$D$5),S22))</f>
        <v>1.8183904908397708E-7</v>
      </c>
      <c r="J22" s="46">
        <f t="shared" ref="J22:J33" si="17">IF($D22=0,"",MAX($D22*(1-$S$4)^($J$5-$D$5),S22))</f>
        <v>2.2107383261560277E-8</v>
      </c>
      <c r="K22" s="23"/>
      <c r="L22" s="47">
        <f t="shared" ref="L22:L33" si="18">IF($D22=0,"",MIN($D22*(1+$S$4)^($L$5-$D$5),T22))</f>
        <v>5.8253166121548932E-6</v>
      </c>
      <c r="M22" s="47">
        <f t="shared" ref="M22:M33" si="19">IF($D22=0,"",MIN($D22*(1+$S$4)^($M$5-$D$5),T22))</f>
        <v>6.4078482733703829E-6</v>
      </c>
      <c r="N22" s="47">
        <f t="shared" ref="N22:N33" si="20">IF($D22=0,"",MIN($D22*(1+$S$4)^($N$5-$D$5),T22))</f>
        <v>1.031990372274574E-5</v>
      </c>
      <c r="O22" s="47">
        <f t="shared" ref="O22:O33" si="21">IF($D22=0,"",MIN($D22*(1+$S$4)^($O$5-$D$5),T22))</f>
        <v>1.6620308144519246E-5</v>
      </c>
      <c r="P22" s="47">
        <f t="shared" ref="P22:P33" si="22">IF($D22=0,"",MIN($D22*(1+$S$4)^($P$5-$D$5),T22))</f>
        <v>1.1181312220002922E-4</v>
      </c>
      <c r="Q22" s="47">
        <f t="shared" ref="Q22:Q33" si="23">IF($D22=0,"",MIN($D22*(1+$S$4)^($Q$5-$D$5),T22))</f>
        <v>7.5222277393463489E-4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5.9986814793359139E-6</v>
      </c>
      <c r="E23" s="46">
        <f t="shared" si="12"/>
        <v>5.3988133314023229E-6</v>
      </c>
      <c r="F23" s="46">
        <f t="shared" si="13"/>
        <v>4.8589319982620902E-6</v>
      </c>
      <c r="G23" s="46">
        <f t="shared" si="14"/>
        <v>2.8691507556537826E-6</v>
      </c>
      <c r="H23" s="46">
        <f t="shared" si="15"/>
        <v>1.6942048297060024E-6</v>
      </c>
      <c r="I23" s="46">
        <f t="shared" si="16"/>
        <v>2.0597575538684114E-7</v>
      </c>
      <c r="J23" s="46">
        <f t="shared" si="17"/>
        <v>2.5041843266697601E-8</v>
      </c>
      <c r="K23" s="23"/>
      <c r="L23" s="47">
        <f t="shared" si="18"/>
        <v>6.5985496272695057E-6</v>
      </c>
      <c r="M23" s="47">
        <f t="shared" si="19"/>
        <v>7.2584045899964566E-6</v>
      </c>
      <c r="N23" s="47">
        <f t="shared" si="20"/>
        <v>1.1689733176235199E-5</v>
      </c>
      <c r="O23" s="47">
        <f t="shared" si="21"/>
        <v>1.8826432177658555E-5</v>
      </c>
      <c r="P23" s="47">
        <f t="shared" si="22"/>
        <v>1.2665482152117994E-4</v>
      </c>
      <c r="Q23" s="47">
        <f t="shared" si="23"/>
        <v>8.5207030536558223E-4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2.3492415291843399E-2</v>
      </c>
      <c r="E24" s="46">
        <f t="shared" si="12"/>
        <v>2.1143173762659059E-2</v>
      </c>
      <c r="F24" s="46">
        <f t="shared" si="13"/>
        <v>1.9028856386393154E-2</v>
      </c>
      <c r="G24" s="46">
        <f t="shared" si="14"/>
        <v>1.1236349407601296E-2</v>
      </c>
      <c r="H24" s="46">
        <f t="shared" si="15"/>
        <v>6.6349519616944914E-3</v>
      </c>
      <c r="I24" s="46">
        <f t="shared" si="16"/>
        <v>8.0665526287195205E-4</v>
      </c>
      <c r="J24" s="46">
        <f t="shared" si="17"/>
        <v>9.8070448267848298E-5</v>
      </c>
      <c r="K24" s="23"/>
      <c r="L24" s="47">
        <f t="shared" si="18"/>
        <v>2.584165682102774E-2</v>
      </c>
      <c r="M24" s="47">
        <f t="shared" si="19"/>
        <v>2.8425822503130516E-2</v>
      </c>
      <c r="N24" s="47">
        <f t="shared" si="20"/>
        <v>4.5780071399516752E-2</v>
      </c>
      <c r="O24" s="47">
        <f t="shared" si="21"/>
        <v>7.3729262789635736E-2</v>
      </c>
      <c r="P24" s="47">
        <f t="shared" si="22"/>
        <v>0.49601361168108893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3.5211377259603154E-2</v>
      </c>
      <c r="E25" s="46">
        <f t="shared" si="12"/>
        <v>3.169023953364284E-2</v>
      </c>
      <c r="F25" s="46">
        <f t="shared" si="13"/>
        <v>2.8521215580278557E-2</v>
      </c>
      <c r="G25" s="46">
        <f t="shared" si="14"/>
        <v>1.6841492587998688E-2</v>
      </c>
      <c r="H25" s="46">
        <f t="shared" si="15"/>
        <v>9.9447329582873483E-3</v>
      </c>
      <c r="I25" s="46">
        <f t="shared" si="16"/>
        <v>1.2090473638651524E-3</v>
      </c>
      <c r="J25" s="46">
        <f t="shared" si="17"/>
        <v>1.4699193374027213E-4</v>
      </c>
      <c r="K25" s="23"/>
      <c r="L25" s="47">
        <f t="shared" si="18"/>
        <v>3.8732514985563474E-2</v>
      </c>
      <c r="M25" s="47">
        <f t="shared" si="19"/>
        <v>4.2605766484119824E-2</v>
      </c>
      <c r="N25" s="47">
        <f t="shared" si="20"/>
        <v>6.8617012980339842E-2</v>
      </c>
      <c r="O25" s="47">
        <f t="shared" si="21"/>
        <v>0.11050838557496714</v>
      </c>
      <c r="P25" s="47">
        <f t="shared" si="22"/>
        <v>0.7434451583556464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0.14301220858172525</v>
      </c>
      <c r="E26" s="46">
        <f t="shared" si="12"/>
        <v>0.12871098772355274</v>
      </c>
      <c r="F26" s="46">
        <f t="shared" si="13"/>
        <v>0.11583988895119746</v>
      </c>
      <c r="G26" s="46">
        <f t="shared" si="14"/>
        <v>6.8402296026792611E-2</v>
      </c>
      <c r="H26" s="46">
        <f t="shared" si="15"/>
        <v>4.0390871780860781E-2</v>
      </c>
      <c r="I26" s="46">
        <f t="shared" si="16"/>
        <v>4.910587067113688E-3</v>
      </c>
      <c r="J26" s="46">
        <f t="shared" si="17"/>
        <v>5.9701274769539817E-4</v>
      </c>
      <c r="K26" s="23"/>
      <c r="L26" s="47">
        <f t="shared" si="18"/>
        <v>0.15731342943989779</v>
      </c>
      <c r="M26" s="47">
        <f t="shared" si="19"/>
        <v>0.17304477238388757</v>
      </c>
      <c r="N26" s="47">
        <f t="shared" si="20"/>
        <v>0.27869033637197493</v>
      </c>
      <c r="O26" s="47">
        <f t="shared" si="21"/>
        <v>0.44883357363042942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0.61353048045976422</v>
      </c>
      <c r="E27" s="46">
        <f t="shared" si="12"/>
        <v>0.55217743241378781</v>
      </c>
      <c r="F27" s="46">
        <f t="shared" si="13"/>
        <v>0.49695968917240907</v>
      </c>
      <c r="G27" s="46">
        <f t="shared" si="14"/>
        <v>0.29344972685941589</v>
      </c>
      <c r="H27" s="46">
        <f t="shared" si="15"/>
        <v>0.17327912921321653</v>
      </c>
      <c r="I27" s="46">
        <f t="shared" si="16"/>
        <v>2.106669684010987E-2</v>
      </c>
      <c r="J27" s="46">
        <f t="shared" si="17"/>
        <v>2.561218525094278E-3</v>
      </c>
      <c r="K27" s="23"/>
      <c r="L27" s="47">
        <f t="shared" si="18"/>
        <v>0.67488352850574074</v>
      </c>
      <c r="M27" s="47">
        <f t="shared" si="19"/>
        <v>0.74237188135631482</v>
      </c>
      <c r="N27" s="47">
        <f t="shared" si="20"/>
        <v>0.9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0.12098901780717917</v>
      </c>
      <c r="E28" s="46">
        <f t="shared" si="12"/>
        <v>0.10889011602646126</v>
      </c>
      <c r="F28" s="46">
        <f t="shared" si="13"/>
        <v>9.8001104423815141E-2</v>
      </c>
      <c r="G28" s="46">
        <f t="shared" si="14"/>
        <v>5.7868672151218617E-2</v>
      </c>
      <c r="H28" s="46">
        <f t="shared" si="15"/>
        <v>3.4170872218573088E-2</v>
      </c>
      <c r="I28" s="46">
        <f t="shared" si="16"/>
        <v>4.1543803287759449E-3</v>
      </c>
      <c r="J28" s="46">
        <f t="shared" si="17"/>
        <v>5.0507566226944925E-4</v>
      </c>
      <c r="K28" s="23"/>
      <c r="L28" s="47">
        <f t="shared" si="18"/>
        <v>0.13308791958789709</v>
      </c>
      <c r="M28" s="47">
        <f t="shared" si="19"/>
        <v>0.14639671154668682</v>
      </c>
      <c r="N28" s="47">
        <f t="shared" si="20"/>
        <v>0.2357733679130547</v>
      </c>
      <c r="O28" s="47">
        <f t="shared" si="21"/>
        <v>0.37971536675765383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2.2657374889380386E-2</v>
      </c>
      <c r="E29" s="46">
        <f t="shared" si="12"/>
        <v>2.0391637400442347E-2</v>
      </c>
      <c r="F29" s="46">
        <f t="shared" si="13"/>
        <v>1.8352473660398116E-2</v>
      </c>
      <c r="G29" s="46">
        <f t="shared" si="14"/>
        <v>1.0836952171728484E-2</v>
      </c>
      <c r="H29" s="46">
        <f t="shared" si="15"/>
        <v>6.3991118878839546E-3</v>
      </c>
      <c r="I29" s="46">
        <f t="shared" si="16"/>
        <v>7.7798261567967411E-4</v>
      </c>
      <c r="J29" s="46">
        <f t="shared" si="17"/>
        <v>9.4584523743955446E-5</v>
      </c>
      <c r="K29" s="23"/>
      <c r="L29" s="47">
        <f t="shared" si="18"/>
        <v>2.4923112378318426E-2</v>
      </c>
      <c r="M29" s="47">
        <f t="shared" si="19"/>
        <v>2.7415423616150271E-2</v>
      </c>
      <c r="N29" s="47">
        <f t="shared" si="20"/>
        <v>4.4152813888046191E-2</v>
      </c>
      <c r="O29" s="47">
        <f t="shared" si="21"/>
        <v>7.1108548294837287E-2</v>
      </c>
      <c r="P29" s="47">
        <f t="shared" si="22"/>
        <v>0.4783827550501355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2.8879817851354548E-2</v>
      </c>
      <c r="E30" s="46">
        <f t="shared" si="12"/>
        <v>2.5991836066219094E-2</v>
      </c>
      <c r="F30" s="46">
        <f t="shared" si="13"/>
        <v>2.3392652459597187E-2</v>
      </c>
      <c r="G30" s="46">
        <f t="shared" si="14"/>
        <v>1.3813127350867545E-2</v>
      </c>
      <c r="H30" s="46">
        <f t="shared" si="15"/>
        <v>8.1565135694137789E-3</v>
      </c>
      <c r="I30" s="46">
        <f t="shared" si="16"/>
        <v>9.9164163289191132E-4</v>
      </c>
      <c r="J30" s="46">
        <f t="shared" si="17"/>
        <v>1.2056047227972815E-4</v>
      </c>
      <c r="K30" s="23"/>
      <c r="L30" s="47">
        <f t="shared" si="18"/>
        <v>3.1767799636490006E-2</v>
      </c>
      <c r="M30" s="47">
        <f t="shared" si="19"/>
        <v>3.4944579600139011E-2</v>
      </c>
      <c r="N30" s="47">
        <f t="shared" si="20"/>
        <v>5.6278594891819904E-2</v>
      </c>
      <c r="O30" s="47">
        <f t="shared" si="21"/>
        <v>9.0637239859224894E-2</v>
      </c>
      <c r="P30" s="47">
        <f t="shared" si="22"/>
        <v>0.60976202655994849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6.4004415924182757E-3</v>
      </c>
      <c r="E31" s="46">
        <f t="shared" si="12"/>
        <v>5.7603974331764483E-3</v>
      </c>
      <c r="F31" s="46">
        <f t="shared" si="13"/>
        <v>5.1843576898588034E-3</v>
      </c>
      <c r="G31" s="46">
        <f t="shared" si="14"/>
        <v>3.0613113722847258E-3</v>
      </c>
      <c r="H31" s="46">
        <f t="shared" si="15"/>
        <v>1.8076737522204082E-3</v>
      </c>
      <c r="I31" s="46">
        <f t="shared" si="16"/>
        <v>2.1977092738613912E-4</v>
      </c>
      <c r="J31" s="46">
        <f t="shared" si="17"/>
        <v>2.6719014127873746E-5</v>
      </c>
      <c r="K31" s="23"/>
      <c r="L31" s="47">
        <f t="shared" si="18"/>
        <v>7.0404857516601039E-3</v>
      </c>
      <c r="M31" s="47">
        <f t="shared" si="19"/>
        <v>7.7445343268261147E-3</v>
      </c>
      <c r="N31" s="47">
        <f t="shared" si="20"/>
        <v>1.2472649978696732E-2</v>
      </c>
      <c r="O31" s="47">
        <f t="shared" si="21"/>
        <v>2.0087327517190879E-2</v>
      </c>
      <c r="P31" s="47">
        <f t="shared" si="22"/>
        <v>0.13513749485398854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6.0654109034716144E-5</v>
      </c>
      <c r="E32" s="46">
        <f t="shared" si="12"/>
        <v>5.4588698131244532E-5</v>
      </c>
      <c r="F32" s="46">
        <f t="shared" si="13"/>
        <v>4.9129828318120078E-5</v>
      </c>
      <c r="G32" s="46">
        <f t="shared" si="14"/>
        <v>2.9010672323566732E-5</v>
      </c>
      <c r="H32" s="46">
        <f t="shared" si="15"/>
        <v>1.7130511900342926E-5</v>
      </c>
      <c r="I32" s="46">
        <f t="shared" si="16"/>
        <v>2.0826703282676306E-6</v>
      </c>
      <c r="J32" s="46">
        <f t="shared" si="17"/>
        <v>2.5320409112582154E-7</v>
      </c>
      <c r="K32" s="23"/>
      <c r="L32" s="47">
        <f t="shared" si="18"/>
        <v>6.6719519938187769E-5</v>
      </c>
      <c r="M32" s="47">
        <f t="shared" si="19"/>
        <v>7.3391471932006551E-5</v>
      </c>
      <c r="N32" s="47">
        <f t="shared" si="20"/>
        <v>1.1819769946121591E-4</v>
      </c>
      <c r="O32" s="47">
        <f t="shared" si="21"/>
        <v>1.9035857695928288E-4</v>
      </c>
      <c r="P32" s="47">
        <f t="shared" si="22"/>
        <v>1.2806373168472707E-3</v>
      </c>
      <c r="Q32" s="47">
        <f t="shared" si="23"/>
        <v>8.6154874841944985E-3</v>
      </c>
      <c r="S32" s="81">
        <v>0</v>
      </c>
      <c r="T32" s="81">
        <v>0.25</v>
      </c>
      <c r="V32" s="76" t="s">
        <v>285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2.3935206890802765E-2</v>
      </c>
      <c r="E33" s="46">
        <f t="shared" si="12"/>
        <v>2.154168620172249E-2</v>
      </c>
      <c r="F33" s="46">
        <f t="shared" si="13"/>
        <v>1.9387517581550242E-2</v>
      </c>
      <c r="G33" s="46">
        <f t="shared" si="14"/>
        <v>1.1448135256729604E-2</v>
      </c>
      <c r="H33" s="46">
        <f t="shared" si="15"/>
        <v>6.7600093877462665E-3</v>
      </c>
      <c r="I33" s="46">
        <f t="shared" si="16"/>
        <v>8.2185932636303434E-4</v>
      </c>
      <c r="J33" s="46">
        <f t="shared" si="17"/>
        <v>9.9918907443276691E-5</v>
      </c>
      <c r="K33" s="23"/>
      <c r="L33" s="47">
        <f t="shared" si="18"/>
        <v>2.6328727579883044E-2</v>
      </c>
      <c r="M33" s="47">
        <f t="shared" si="19"/>
        <v>2.8961600337871349E-2</v>
      </c>
      <c r="N33" s="47">
        <f t="shared" si="20"/>
        <v>4.6642946960145211E-2</v>
      </c>
      <c r="O33" s="47">
        <f t="shared" si="21"/>
        <v>7.5118932508783473E-2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277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RSDSH_Det</v>
      </c>
      <c r="G46" s="29"/>
      <c r="H46" s="23" t="str">
        <f t="shared" ref="H46:H72" si="26">B46</f>
        <v>RSDSH_Det</v>
      </c>
      <c r="I46" s="24">
        <v>1</v>
      </c>
      <c r="J46" s="32">
        <f t="shared" ref="J46:J58" si="27">IF(E6="","",-E6)</f>
        <v>-6.5793465336131798E-2</v>
      </c>
      <c r="K46" s="32">
        <f t="shared" ref="K46:K58" si="28">IF(F6="","",-F6)</f>
        <v>-5.9214118802518617E-2</v>
      </c>
      <c r="L46" s="32">
        <f t="shared" ref="L46:L58" si="29">IF(G6="","",-G6)</f>
        <v>-3.4965345011699227E-2</v>
      </c>
      <c r="M46" s="32">
        <f t="shared" ref="M46:M58" si="30">IF(H6="","",-H6)</f>
        <v>-2.0646686575958282E-2</v>
      </c>
      <c r="N46" s="32">
        <f t="shared" ref="N46:N58" si="31">IF(I6="","",-I6)</f>
        <v>-2.5101550822850265E-3</v>
      </c>
      <c r="O46" s="32">
        <f t="shared" ref="O46:O58" si="32">IF(J6="","",-J6)</f>
        <v>-3.0517625740772897E-4</v>
      </c>
      <c r="P46" s="24">
        <v>0</v>
      </c>
      <c r="Q46" s="24">
        <v>5</v>
      </c>
      <c r="R46" s="23" t="s">
        <v>353</v>
      </c>
      <c r="Z46" s="84" t="s">
        <v>289</v>
      </c>
    </row>
    <row r="47" spans="1:26" s="23" customFormat="1" ht="15.75" thickBot="1">
      <c r="A47" s="23" t="s">
        <v>198</v>
      </c>
      <c r="B47" s="23" t="s">
        <v>277</v>
      </c>
      <c r="D47" s="23" t="str">
        <f t="shared" si="24"/>
        <v>\I: DISABLED</v>
      </c>
      <c r="E47" s="77" t="str">
        <f t="shared" ref="E47:E72" si="33">A47</f>
        <v>RSDBDL</v>
      </c>
      <c r="F47" s="23" t="str">
        <f t="shared" si="25"/>
        <v>RSDSH_Det</v>
      </c>
      <c r="G47" s="26"/>
      <c r="H47" s="23" t="str">
        <f t="shared" si="26"/>
        <v>RSDSH_Det</v>
      </c>
      <c r="I47" s="24">
        <v>1</v>
      </c>
      <c r="J47" s="32" t="str">
        <f t="shared" si="27"/>
        <v/>
      </c>
      <c r="K47" s="32" t="str">
        <f t="shared" si="28"/>
        <v/>
      </c>
      <c r="L47" s="32" t="str">
        <f t="shared" si="29"/>
        <v/>
      </c>
      <c r="M47" s="32" t="str">
        <f t="shared" si="30"/>
        <v/>
      </c>
      <c r="N47" s="32" t="str">
        <f t="shared" si="31"/>
        <v/>
      </c>
      <c r="O47" s="32" t="str">
        <f t="shared" si="32"/>
        <v/>
      </c>
      <c r="P47" s="24">
        <v>0</v>
      </c>
      <c r="Q47" s="24">
        <v>5</v>
      </c>
      <c r="R47" s="23" t="s">
        <v>354</v>
      </c>
      <c r="Z47" s="84" t="s">
        <v>289</v>
      </c>
    </row>
    <row r="48" spans="1:26" s="23" customFormat="1" ht="15.75" thickBot="1">
      <c r="A48" s="23" t="s">
        <v>199</v>
      </c>
      <c r="B48" s="23" t="s">
        <v>277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RSDSH_Det</v>
      </c>
      <c r="G48" s="26"/>
      <c r="H48" s="23" t="str">
        <f t="shared" si="26"/>
        <v>RSDSH_Det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355</v>
      </c>
      <c r="Z48" s="84" t="s">
        <v>289</v>
      </c>
    </row>
    <row r="49" spans="1:26" s="23" customFormat="1" ht="15.75" thickBot="1">
      <c r="A49" s="23" t="s">
        <v>200</v>
      </c>
      <c r="B49" s="23" t="s">
        <v>277</v>
      </c>
      <c r="D49" s="23" t="str">
        <f t="shared" si="24"/>
        <v>UC-LO_R-SH_Det_LPG_X0</v>
      </c>
      <c r="E49" s="23" t="str">
        <f t="shared" si="33"/>
        <v>RSDLPG</v>
      </c>
      <c r="F49" s="23" t="str">
        <f t="shared" si="25"/>
        <v>RSDSH_Det</v>
      </c>
      <c r="G49" s="26"/>
      <c r="H49" s="23" t="str">
        <f t="shared" si="26"/>
        <v>RSDSH_Det</v>
      </c>
      <c r="I49" s="24">
        <v>1</v>
      </c>
      <c r="J49" s="32">
        <f t="shared" si="27"/>
        <v>-2.5661986817963573E-2</v>
      </c>
      <c r="K49" s="32">
        <f t="shared" si="28"/>
        <v>-2.3095788136167219E-2</v>
      </c>
      <c r="L49" s="32">
        <f t="shared" si="29"/>
        <v>-1.3637831936525383E-2</v>
      </c>
      <c r="M49" s="32">
        <f t="shared" si="30"/>
        <v>-8.0530033801988754E-3</v>
      </c>
      <c r="N49" s="32">
        <f t="shared" si="31"/>
        <v>-9.7905721037112653E-4</v>
      </c>
      <c r="O49" s="32">
        <f t="shared" si="32"/>
        <v>-1.1903050028969692E-4</v>
      </c>
      <c r="P49" s="24">
        <v>0</v>
      </c>
      <c r="Q49" s="24">
        <v>5</v>
      </c>
      <c r="R49" s="23" t="s">
        <v>356</v>
      </c>
      <c r="Z49" s="84"/>
    </row>
    <row r="50" spans="1:26" s="23" customFormat="1" ht="15.75" thickBot="1">
      <c r="A50" s="23" t="s">
        <v>201</v>
      </c>
      <c r="B50" s="23" t="s">
        <v>277</v>
      </c>
      <c r="D50" s="88" t="str">
        <f t="shared" si="24"/>
        <v>UC-LO_R-SH_Det_ELC_X0</v>
      </c>
      <c r="E50" s="23" t="str">
        <f t="shared" si="33"/>
        <v>RSDELC</v>
      </c>
      <c r="F50" s="23" t="str">
        <f t="shared" si="25"/>
        <v>RSDSH_Det</v>
      </c>
      <c r="G50" s="26"/>
      <c r="H50" s="23" t="str">
        <f t="shared" si="26"/>
        <v>RSDSH_Det</v>
      </c>
      <c r="I50" s="24">
        <v>1</v>
      </c>
      <c r="J50" s="86">
        <f>MAX(IF(IF(E10="",0,E10)+IF(E11="",0,E11)=0,"",IF(E10="",0,-E10)+IF(E11="",0,-E11)),-$T$10)</f>
        <v>-5.0588106068237028E-2</v>
      </c>
      <c r="K50" s="86">
        <f t="shared" ref="K50:O50" si="34">MAX(IF(IF(F10="",0,F10)+IF(F11="",0,F11)=0,"",IF(F10="",0,-F10)+IF(F11="",0,-F11)),-$T$10)</f>
        <v>-4.5529295461413322E-2</v>
      </c>
      <c r="L50" s="86">
        <f t="shared" si="34"/>
        <v>-2.688459367700996E-2</v>
      </c>
      <c r="M50" s="86">
        <f t="shared" si="34"/>
        <v>-1.5875083720337618E-2</v>
      </c>
      <c r="N50" s="86">
        <f t="shared" si="34"/>
        <v>-1.9300395700638578E-3</v>
      </c>
      <c r="O50" s="86">
        <f t="shared" si="34"/>
        <v>-2.3464775415578474E-4</v>
      </c>
      <c r="P50" s="24">
        <v>0</v>
      </c>
      <c r="Q50" s="24">
        <v>5</v>
      </c>
      <c r="R50" s="23" t="s">
        <v>357</v>
      </c>
      <c r="Z50" s="84"/>
    </row>
    <row r="51" spans="1:26" s="23" customFormat="1" ht="15.75" thickBot="1">
      <c r="A51" s="23" t="s">
        <v>201</v>
      </c>
      <c r="B51" s="23" t="s">
        <v>277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RSDSH_Det</v>
      </c>
      <c r="G51" s="26"/>
      <c r="H51" s="23" t="str">
        <f t="shared" si="26"/>
        <v>RSDSH_Det</v>
      </c>
      <c r="I51" s="24">
        <v>1</v>
      </c>
      <c r="J51" s="32">
        <f t="shared" si="27"/>
        <v>-1.5236551498521142E-2</v>
      </c>
      <c r="K51" s="32">
        <f t="shared" si="28"/>
        <v>-1.3712896348669028E-2</v>
      </c>
      <c r="L51" s="32">
        <f t="shared" si="29"/>
        <v>-8.0973281649255758E-3</v>
      </c>
      <c r="M51" s="32">
        <f t="shared" si="30"/>
        <v>-4.7813913081069049E-3</v>
      </c>
      <c r="N51" s="32">
        <f t="shared" si="31"/>
        <v>-5.8130555952806402E-4</v>
      </c>
      <c r="O51" s="32">
        <f t="shared" si="32"/>
        <v>-7.0673185222321129E-5</v>
      </c>
      <c r="P51" s="24">
        <v>0</v>
      </c>
      <c r="Q51" s="24">
        <v>5</v>
      </c>
      <c r="R51" s="23" t="s">
        <v>358</v>
      </c>
      <c r="Z51" s="84" t="s">
        <v>289</v>
      </c>
    </row>
    <row r="52" spans="1:26" s="23" customFormat="1" ht="15.75" thickBot="1">
      <c r="A52" s="23" t="s">
        <v>202</v>
      </c>
      <c r="B52" s="23" t="s">
        <v>277</v>
      </c>
      <c r="D52" s="23" t="str">
        <f t="shared" si="24"/>
        <v>UC-LO_R-SH_Det_KER_X0</v>
      </c>
      <c r="E52" s="23" t="str">
        <f t="shared" si="33"/>
        <v>RSDKER</v>
      </c>
      <c r="F52" s="23" t="str">
        <f t="shared" si="25"/>
        <v>RSDSH_Det</v>
      </c>
      <c r="G52" s="26"/>
      <c r="H52" s="23" t="str">
        <f t="shared" si="26"/>
        <v>RSDSH_Det</v>
      </c>
      <c r="I52" s="24">
        <v>1</v>
      </c>
      <c r="J52" s="32">
        <f t="shared" si="27"/>
        <v>-0.56252385800275739</v>
      </c>
      <c r="K52" s="32">
        <f t="shared" si="28"/>
        <v>-0.5062714722024817</v>
      </c>
      <c r="L52" s="32">
        <f t="shared" si="29"/>
        <v>-0.29894824162084349</v>
      </c>
      <c r="M52" s="32">
        <f t="shared" si="30"/>
        <v>-0.17652594719469192</v>
      </c>
      <c r="N52" s="32">
        <f t="shared" si="31"/>
        <v>-2.1461434108362154E-2</v>
      </c>
      <c r="O52" s="32">
        <f t="shared" si="32"/>
        <v>-2.6092093616106107E-3</v>
      </c>
      <c r="P52" s="24">
        <v>0</v>
      </c>
      <c r="Q52" s="24">
        <v>5</v>
      </c>
      <c r="R52" s="23" t="s">
        <v>359</v>
      </c>
      <c r="Z52" s="84"/>
    </row>
    <row r="53" spans="1:26" s="23" customFormat="1" ht="15.75" thickBot="1">
      <c r="A53" s="23" t="s">
        <v>203</v>
      </c>
      <c r="B53" s="23" t="s">
        <v>277</v>
      </c>
      <c r="D53" s="23" t="str">
        <f t="shared" si="24"/>
        <v>UC-LO_R-SH_Det_GAS_X0</v>
      </c>
      <c r="E53" s="23" t="str">
        <f t="shared" si="33"/>
        <v>RSDGAS</v>
      </c>
      <c r="F53" s="23" t="str">
        <f t="shared" si="25"/>
        <v>RSDSH_Det</v>
      </c>
      <c r="G53" s="26"/>
      <c r="H53" s="23" t="str">
        <f t="shared" si="26"/>
        <v>RSDSH_Det</v>
      </c>
      <c r="I53" s="24">
        <v>1</v>
      </c>
      <c r="J53" s="32">
        <f t="shared" si="27"/>
        <v>-0.10085559261141783</v>
      </c>
      <c r="K53" s="32">
        <f t="shared" si="28"/>
        <v>-9.0770033350276044E-2</v>
      </c>
      <c r="L53" s="32">
        <f t="shared" si="29"/>
        <v>-5.3598796993004516E-2</v>
      </c>
      <c r="M53" s="32">
        <f t="shared" si="30"/>
        <v>-3.1649553636399243E-2</v>
      </c>
      <c r="N53" s="32">
        <f t="shared" si="31"/>
        <v>-3.8478468503982109E-3</v>
      </c>
      <c r="O53" s="32">
        <f t="shared" si="32"/>
        <v>-4.6780834744827372E-4</v>
      </c>
      <c r="P53" s="24">
        <v>0</v>
      </c>
      <c r="Q53" s="24">
        <v>5</v>
      </c>
      <c r="R53" s="23" t="s">
        <v>360</v>
      </c>
      <c r="Z53" s="84"/>
    </row>
    <row r="54" spans="1:26" s="23" customFormat="1" ht="15.75" thickBot="1">
      <c r="A54" s="23" t="s">
        <v>141</v>
      </c>
      <c r="B54" s="23" t="s">
        <v>277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RSDSH_Det</v>
      </c>
      <c r="G54" s="26"/>
      <c r="H54" s="23" t="str">
        <f t="shared" si="26"/>
        <v>RSDSH_Det</v>
      </c>
      <c r="I54" s="24">
        <v>1</v>
      </c>
      <c r="J54" s="32">
        <f t="shared" si="27"/>
        <v>-7.8247532565960981E-2</v>
      </c>
      <c r="K54" s="32">
        <f t="shared" si="28"/>
        <v>-7.0422779309364886E-2</v>
      </c>
      <c r="L54" s="32">
        <f t="shared" si="29"/>
        <v>-4.1583946954386879E-2</v>
      </c>
      <c r="M54" s="32">
        <f t="shared" si="30"/>
        <v>-2.4554904837095916E-2</v>
      </c>
      <c r="N54" s="32">
        <f t="shared" si="31"/>
        <v>-2.9853031838839119E-3</v>
      </c>
      <c r="O54" s="32">
        <f t="shared" si="32"/>
        <v>-3.6294317403518151E-4</v>
      </c>
      <c r="P54" s="24">
        <v>0</v>
      </c>
      <c r="Q54" s="24">
        <v>5</v>
      </c>
      <c r="R54" s="23" t="s">
        <v>361</v>
      </c>
      <c r="Z54" s="84" t="s">
        <v>289</v>
      </c>
    </row>
    <row r="55" spans="1:26" s="23" customFormat="1" ht="15.75" thickBot="1">
      <c r="A55" s="56" t="s">
        <v>170</v>
      </c>
      <c r="B55" s="23" t="s">
        <v>277</v>
      </c>
      <c r="D55" s="23" t="str">
        <f t="shared" si="24"/>
        <v>\I: DISABLED</v>
      </c>
      <c r="F55" s="23" t="str">
        <f t="shared" si="25"/>
        <v>RSDSH_Det</v>
      </c>
      <c r="G55" s="26"/>
      <c r="H55" s="23" t="str">
        <f t="shared" si="26"/>
        <v>RSDSH_Det</v>
      </c>
      <c r="I55" s="24">
        <v>1</v>
      </c>
      <c r="J55" s="32">
        <f t="shared" si="27"/>
        <v>-9.8735258092019551E-2</v>
      </c>
      <c r="K55" s="32">
        <f t="shared" si="28"/>
        <v>-8.8861732282817602E-2</v>
      </c>
      <c r="L55" s="32">
        <f t="shared" si="29"/>
        <v>-5.2471964295680976E-2</v>
      </c>
      <c r="M55" s="32">
        <f t="shared" si="30"/>
        <v>-3.0984170196956668E-2</v>
      </c>
      <c r="N55" s="32">
        <f t="shared" si="31"/>
        <v>-3.7669517578108156E-3</v>
      </c>
      <c r="O55" s="32">
        <f t="shared" si="32"/>
        <v>-4.5797339271870383E-4</v>
      </c>
      <c r="P55" s="24">
        <v>0</v>
      </c>
      <c r="Q55" s="24">
        <v>5</v>
      </c>
      <c r="R55" s="23" t="s">
        <v>362</v>
      </c>
      <c r="Z55" s="84" t="s">
        <v>289</v>
      </c>
    </row>
    <row r="56" spans="1:26" s="23" customFormat="1" ht="15.75" thickBot="1">
      <c r="A56" s="23" t="s">
        <v>142</v>
      </c>
      <c r="B56" s="23" t="s">
        <v>277</v>
      </c>
      <c r="D56" s="23" t="str">
        <f t="shared" si="24"/>
        <v>UC-LO_R-SH_Det_WOO_X0</v>
      </c>
      <c r="E56" s="23" t="str">
        <f t="shared" si="33"/>
        <v>RSDWOO</v>
      </c>
      <c r="F56" s="23" t="str">
        <f t="shared" si="25"/>
        <v>RSDSH_Det</v>
      </c>
      <c r="G56" s="26"/>
      <c r="H56" s="23" t="str">
        <f t="shared" si="26"/>
        <v>RSDSH_Det</v>
      </c>
      <c r="I56" s="24">
        <v>1</v>
      </c>
      <c r="J56" s="32">
        <f>IF(E16="","",-E16)</f>
        <v>-1.3969547671298321E-2</v>
      </c>
      <c r="K56" s="32">
        <f t="shared" si="28"/>
        <v>-1.2572592904168489E-2</v>
      </c>
      <c r="L56" s="32">
        <f t="shared" si="29"/>
        <v>-7.4239903839824527E-3</v>
      </c>
      <c r="M56" s="32">
        <f t="shared" si="30"/>
        <v>-4.3837920818377996E-3</v>
      </c>
      <c r="N56" s="32">
        <f t="shared" si="31"/>
        <v>-5.3296677573046734E-4</v>
      </c>
      <c r="O56" s="32">
        <f t="shared" si="32"/>
        <v>-6.4796317601232512E-5</v>
      </c>
      <c r="P56" s="24">
        <v>0</v>
      </c>
      <c r="Q56" s="24">
        <v>5</v>
      </c>
      <c r="R56" s="23" t="s">
        <v>363</v>
      </c>
      <c r="Z56" s="84"/>
    </row>
    <row r="57" spans="1:26" s="23" customFormat="1" ht="15.75" thickBot="1">
      <c r="A57" s="23" t="s">
        <v>143</v>
      </c>
      <c r="B57" s="26" t="s">
        <v>277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RSDSH_Det</v>
      </c>
      <c r="G57" s="26"/>
      <c r="H57" s="23" t="str">
        <f t="shared" si="26"/>
        <v>RSDSH_Det</v>
      </c>
      <c r="I57" s="24">
        <v>1</v>
      </c>
      <c r="J57" s="32">
        <f t="shared" si="27"/>
        <v>-2.3599109262331976E-3</v>
      </c>
      <c r="K57" s="32">
        <f t="shared" si="28"/>
        <v>-2.1239198336098779E-3</v>
      </c>
      <c r="L57" s="32">
        <f t="shared" si="29"/>
        <v>-1.254153422548297E-3</v>
      </c>
      <c r="M57" s="32">
        <f t="shared" si="30"/>
        <v>-7.405650544805442E-4</v>
      </c>
      <c r="N57" s="32">
        <f t="shared" si="31"/>
        <v>-9.0035421830427333E-5</v>
      </c>
      <c r="O57" s="32">
        <f t="shared" si="32"/>
        <v>-1.0946205380794077E-5</v>
      </c>
      <c r="P57" s="24">
        <v>0</v>
      </c>
      <c r="Q57" s="24">
        <v>5</v>
      </c>
      <c r="R57" s="23" t="s">
        <v>364</v>
      </c>
      <c r="Z57" s="84" t="s">
        <v>289</v>
      </c>
    </row>
    <row r="58" spans="1:26" s="23" customFormat="1" ht="15.75" thickBot="1">
      <c r="A58" s="53" t="s">
        <v>144</v>
      </c>
      <c r="B58" s="53" t="s">
        <v>277</v>
      </c>
      <c r="C58" s="26"/>
      <c r="D58" s="23" t="str">
        <f t="shared" si="24"/>
        <v>\I: DISABLED</v>
      </c>
      <c r="E58" s="53" t="str">
        <f t="shared" si="33"/>
        <v>RSDGEO</v>
      </c>
      <c r="F58" s="53" t="str">
        <f t="shared" si="25"/>
        <v>RSDSH_Det</v>
      </c>
      <c r="G58" s="53"/>
      <c r="H58" s="53" t="str">
        <f t="shared" si="26"/>
        <v>RSDSH_Det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365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.75" thickBot="1">
      <c r="A60" s="23" t="s">
        <v>140</v>
      </c>
      <c r="B60" s="26" t="s">
        <v>278</v>
      </c>
      <c r="C60" s="26"/>
      <c r="D60" s="23" t="str">
        <f t="shared" ref="D60:D72" si="35">IF(Z60="","UC-LO_"&amp;A21,"\I: DISABLED")</f>
        <v>\I: DISABLED</v>
      </c>
      <c r="E60" s="23" t="str">
        <f t="shared" si="33"/>
        <v>RSDCOA</v>
      </c>
      <c r="F60" s="23" t="str">
        <f t="shared" si="25"/>
        <v>RSDWH_Det</v>
      </c>
      <c r="G60" s="26" t="str">
        <f t="shared" ref="G60:G68" si="36">LEFT(A21,12)&amp;"*"</f>
        <v>R-WH_Det_COA*</v>
      </c>
      <c r="H60" s="23" t="str">
        <f t="shared" si="26"/>
        <v>RSDWH_Det</v>
      </c>
      <c r="I60" s="24">
        <v>1</v>
      </c>
      <c r="J60" s="33">
        <f t="shared" ref="J60:O63" si="37">IF(E21="","",-E21)</f>
        <v>-9.6295758249551316E-3</v>
      </c>
      <c r="K60" s="33">
        <f t="shared" si="37"/>
        <v>-8.6666182424596193E-3</v>
      </c>
      <c r="L60" s="33">
        <f t="shared" si="37"/>
        <v>-5.1175514059899818E-3</v>
      </c>
      <c r="M60" s="33">
        <f t="shared" si="37"/>
        <v>-3.0218629297230249E-3</v>
      </c>
      <c r="N60" s="33">
        <f t="shared" si="37"/>
        <v>-3.6738798562698232E-4</v>
      </c>
      <c r="O60" s="33">
        <f t="shared" si="37"/>
        <v>-4.4665802229296712E-5</v>
      </c>
      <c r="P60" s="24">
        <v>0</v>
      </c>
      <c r="Q60" s="24">
        <v>5</v>
      </c>
      <c r="R60" s="23" t="s">
        <v>366</v>
      </c>
      <c r="Z60" s="84" t="s">
        <v>289</v>
      </c>
    </row>
    <row r="61" spans="1:26" s="23" customFormat="1" ht="15.75" thickBot="1">
      <c r="A61" s="23" t="s">
        <v>198</v>
      </c>
      <c r="B61" s="26" t="s">
        <v>278</v>
      </c>
      <c r="C61" s="26"/>
      <c r="D61" s="23" t="str">
        <f t="shared" si="35"/>
        <v>\I: DISABLED</v>
      </c>
      <c r="E61" s="77" t="str">
        <f t="shared" si="33"/>
        <v>RSDBDL</v>
      </c>
      <c r="F61" s="77" t="str">
        <f t="shared" si="25"/>
        <v>RSDWH_Det</v>
      </c>
      <c r="G61" s="26" t="str">
        <f t="shared" si="36"/>
        <v>R-WH_Det_BDL*</v>
      </c>
      <c r="H61" s="78" t="str">
        <f t="shared" si="26"/>
        <v>RSDWH_Det</v>
      </c>
      <c r="I61" s="77">
        <v>1</v>
      </c>
      <c r="J61" s="79">
        <f t="shared" si="37"/>
        <v>-4.7661681372176393E-6</v>
      </c>
      <c r="K61" s="80">
        <f t="shared" si="37"/>
        <v>-4.2895513234958752E-6</v>
      </c>
      <c r="L61" s="80">
        <f t="shared" si="37"/>
        <v>-2.53293716101108E-6</v>
      </c>
      <c r="M61" s="80">
        <f t="shared" si="37"/>
        <v>-1.4956740642054331E-6</v>
      </c>
      <c r="N61" s="80">
        <f t="shared" si="37"/>
        <v>-1.8183904908397708E-7</v>
      </c>
      <c r="O61" s="80">
        <f t="shared" si="37"/>
        <v>-2.2107383261560277E-8</v>
      </c>
      <c r="P61" s="79">
        <v>0</v>
      </c>
      <c r="Q61" s="79">
        <v>5</v>
      </c>
      <c r="R61" s="79" t="s">
        <v>367</v>
      </c>
      <c r="Z61" s="84" t="s">
        <v>289</v>
      </c>
    </row>
    <row r="62" spans="1:26" s="23" customFormat="1" ht="15">
      <c r="A62" s="23" t="s">
        <v>199</v>
      </c>
      <c r="B62" s="26" t="s">
        <v>278</v>
      </c>
      <c r="C62" s="26"/>
      <c r="D62" s="23" t="str">
        <f t="shared" si="35"/>
        <v>\I: DISABLED</v>
      </c>
      <c r="E62" s="77" t="str">
        <f t="shared" si="33"/>
        <v>RSDETH</v>
      </c>
      <c r="F62" s="77" t="str">
        <f t="shared" si="25"/>
        <v>RSDWH_Det</v>
      </c>
      <c r="G62" s="26" t="str">
        <f t="shared" si="36"/>
        <v>R-WH_Det_ETH*</v>
      </c>
      <c r="H62" s="78" t="str">
        <f t="shared" si="26"/>
        <v>RSDWH_Det</v>
      </c>
      <c r="I62" s="77">
        <v>1</v>
      </c>
      <c r="J62" s="79">
        <f t="shared" si="37"/>
        <v>-5.3988133314023229E-6</v>
      </c>
      <c r="K62" s="80">
        <f t="shared" si="37"/>
        <v>-4.8589319982620902E-6</v>
      </c>
      <c r="L62" s="80">
        <f t="shared" si="37"/>
        <v>-2.8691507556537826E-6</v>
      </c>
      <c r="M62" s="80">
        <f t="shared" si="37"/>
        <v>-1.6942048297060024E-6</v>
      </c>
      <c r="N62" s="80">
        <f t="shared" si="37"/>
        <v>-2.0597575538684114E-7</v>
      </c>
      <c r="O62" s="80">
        <f t="shared" si="37"/>
        <v>-2.5041843266697601E-8</v>
      </c>
      <c r="P62" s="79">
        <v>0</v>
      </c>
      <c r="Q62" s="79">
        <v>5</v>
      </c>
      <c r="R62" s="79" t="s">
        <v>368</v>
      </c>
      <c r="Z62" s="84" t="s">
        <v>289</v>
      </c>
    </row>
    <row r="63" spans="1:26" s="23" customFormat="1" ht="15">
      <c r="A63" s="23" t="s">
        <v>200</v>
      </c>
      <c r="B63" s="26" t="s">
        <v>278</v>
      </c>
      <c r="C63" s="26"/>
      <c r="D63" s="23" t="str">
        <f t="shared" si="35"/>
        <v>UC-LO_R-WH_Det_LPG_X0</v>
      </c>
      <c r="E63" s="23" t="str">
        <f t="shared" si="33"/>
        <v>RSDLPG</v>
      </c>
      <c r="F63" s="23" t="str">
        <f t="shared" si="25"/>
        <v>RSDWH_Det</v>
      </c>
      <c r="G63" s="26" t="str">
        <f t="shared" si="36"/>
        <v>R-WH_Det_LPG*</v>
      </c>
      <c r="H63" s="23" t="str">
        <f t="shared" si="26"/>
        <v>RSDWH_Det</v>
      </c>
      <c r="I63" s="24">
        <v>1</v>
      </c>
      <c r="J63" s="33">
        <f t="shared" si="37"/>
        <v>-2.1143173762659059E-2</v>
      </c>
      <c r="K63" s="33">
        <f t="shared" si="37"/>
        <v>-1.9028856386393154E-2</v>
      </c>
      <c r="L63" s="33">
        <f t="shared" si="37"/>
        <v>-1.1236349407601296E-2</v>
      </c>
      <c r="M63" s="33">
        <f t="shared" si="37"/>
        <v>-6.6349519616944914E-3</v>
      </c>
      <c r="N63" s="33">
        <f t="shared" si="37"/>
        <v>-8.0665526287195205E-4</v>
      </c>
      <c r="O63" s="33">
        <f t="shared" si="37"/>
        <v>-9.8070448267848298E-5</v>
      </c>
      <c r="P63" s="24">
        <v>0</v>
      </c>
      <c r="Q63" s="24">
        <v>5</v>
      </c>
      <c r="R63" s="23" t="s">
        <v>369</v>
      </c>
      <c r="Z63" s="84"/>
    </row>
    <row r="64" spans="1:26" s="23" customFormat="1" ht="15">
      <c r="A64" s="23" t="s">
        <v>201</v>
      </c>
      <c r="B64" s="26" t="s">
        <v>278</v>
      </c>
      <c r="C64" s="26"/>
      <c r="D64" s="88" t="str">
        <f t="shared" si="35"/>
        <v>UC-LO_R-WH_Det_ELC_X0</v>
      </c>
      <c r="E64" s="23" t="str">
        <f t="shared" si="33"/>
        <v>RSDELC</v>
      </c>
      <c r="F64" s="23" t="str">
        <f t="shared" si="25"/>
        <v>RSDWH_Det</v>
      </c>
      <c r="G64" s="26" t="str">
        <f t="shared" si="36"/>
        <v>R-WH_Det_ELC*</v>
      </c>
      <c r="H64" s="23" t="str">
        <f t="shared" si="26"/>
        <v>RSDWH_Det</v>
      </c>
      <c r="I64" s="24">
        <v>1</v>
      </c>
      <c r="J64" s="87">
        <f>MAX(IF(E25+E26="","",-E25-E26),-$T$25)</f>
        <v>-0.16040122725719558</v>
      </c>
      <c r="K64" s="87">
        <f t="shared" ref="K64:O64" si="38">MAX(IF(F25+F26="","",-F25-F26),-$T$25)</f>
        <v>-0.14436110453147602</v>
      </c>
      <c r="L64" s="87">
        <f t="shared" si="38"/>
        <v>-8.5243788614791302E-2</v>
      </c>
      <c r="M64" s="87">
        <f t="shared" si="38"/>
        <v>-5.0335604739148131E-2</v>
      </c>
      <c r="N64" s="87">
        <f t="shared" si="38"/>
        <v>-6.11963443097884E-3</v>
      </c>
      <c r="O64" s="87">
        <f t="shared" si="38"/>
        <v>-7.440046814356703E-4</v>
      </c>
      <c r="P64" s="24">
        <v>0</v>
      </c>
      <c r="Q64" s="24">
        <v>5</v>
      </c>
      <c r="R64" s="23" t="s">
        <v>370</v>
      </c>
      <c r="Z64" s="84"/>
    </row>
    <row r="65" spans="1:26" s="23" customFormat="1" ht="15">
      <c r="A65" s="23" t="s">
        <v>201</v>
      </c>
      <c r="B65" s="26" t="s">
        <v>278</v>
      </c>
      <c r="C65" s="26"/>
      <c r="D65" s="23" t="str">
        <f t="shared" si="35"/>
        <v>\I: DISABLED</v>
      </c>
      <c r="E65" s="23" t="str">
        <f t="shared" si="33"/>
        <v>RSDELC</v>
      </c>
      <c r="F65" s="23" t="str">
        <f t="shared" si="25"/>
        <v>RSDWH_Det</v>
      </c>
      <c r="G65" s="26" t="str">
        <f t="shared" si="36"/>
        <v>R-WH_Det_ELC*</v>
      </c>
      <c r="H65" s="23" t="str">
        <f t="shared" si="26"/>
        <v>RSDWH_Det</v>
      </c>
      <c r="I65" s="24">
        <v>1</v>
      </c>
      <c r="J65" s="33">
        <f t="shared" ref="J65:O72" si="39">IF(E26="","",-E26)</f>
        <v>-0.12871098772355274</v>
      </c>
      <c r="K65" s="33">
        <f t="shared" si="39"/>
        <v>-0.11583988895119746</v>
      </c>
      <c r="L65" s="33">
        <f t="shared" si="39"/>
        <v>-6.8402296026792611E-2</v>
      </c>
      <c r="M65" s="33">
        <f t="shared" si="39"/>
        <v>-4.0390871780860781E-2</v>
      </c>
      <c r="N65" s="33">
        <f t="shared" si="39"/>
        <v>-4.910587067113688E-3</v>
      </c>
      <c r="O65" s="33">
        <f t="shared" si="39"/>
        <v>-5.9701274769539817E-4</v>
      </c>
      <c r="P65" s="24">
        <v>0</v>
      </c>
      <c r="Q65" s="24">
        <v>5</v>
      </c>
      <c r="R65" s="23" t="s">
        <v>371</v>
      </c>
      <c r="Z65" s="84" t="s">
        <v>289</v>
      </c>
    </row>
    <row r="66" spans="1:26" s="23" customFormat="1" ht="15">
      <c r="A66" s="23" t="s">
        <v>202</v>
      </c>
      <c r="B66" s="26" t="s">
        <v>278</v>
      </c>
      <c r="C66" s="26"/>
      <c r="D66" s="23" t="str">
        <f t="shared" si="35"/>
        <v>UC-LO_R-WH_Det_KER_X0</v>
      </c>
      <c r="E66" s="23" t="str">
        <f t="shared" si="33"/>
        <v>RSDKER</v>
      </c>
      <c r="F66" s="23" t="str">
        <f t="shared" si="25"/>
        <v>RSDWH_Det</v>
      </c>
      <c r="G66" s="26" t="str">
        <f t="shared" si="36"/>
        <v>R-WH_Det_KER*</v>
      </c>
      <c r="H66" s="23" t="str">
        <f t="shared" si="26"/>
        <v>RSDWH_Det</v>
      </c>
      <c r="I66" s="24">
        <v>1</v>
      </c>
      <c r="J66" s="33">
        <f t="shared" si="39"/>
        <v>-0.55217743241378781</v>
      </c>
      <c r="K66" s="33">
        <f t="shared" si="39"/>
        <v>-0.49695968917240907</v>
      </c>
      <c r="L66" s="33">
        <f t="shared" si="39"/>
        <v>-0.29344972685941589</v>
      </c>
      <c r="M66" s="33">
        <f t="shared" si="39"/>
        <v>-0.17327912921321653</v>
      </c>
      <c r="N66" s="33">
        <f t="shared" si="39"/>
        <v>-2.106669684010987E-2</v>
      </c>
      <c r="O66" s="33">
        <f t="shared" si="39"/>
        <v>-2.561218525094278E-3</v>
      </c>
      <c r="P66" s="24">
        <v>0</v>
      </c>
      <c r="Q66" s="24">
        <v>5</v>
      </c>
      <c r="R66" s="23" t="s">
        <v>372</v>
      </c>
      <c r="Z66" s="84"/>
    </row>
    <row r="67" spans="1:26" s="23" customFormat="1" ht="15">
      <c r="A67" s="23" t="s">
        <v>203</v>
      </c>
      <c r="B67" s="26" t="s">
        <v>278</v>
      </c>
      <c r="C67" s="26"/>
      <c r="D67" s="23" t="str">
        <f t="shared" si="35"/>
        <v>UC-LO_R-WH_Det_GAS_X0</v>
      </c>
      <c r="E67" s="23" t="str">
        <f t="shared" si="33"/>
        <v>RSDGAS</v>
      </c>
      <c r="F67" s="23" t="str">
        <f t="shared" si="25"/>
        <v>RSDWH_Det</v>
      </c>
      <c r="G67" s="26" t="str">
        <f t="shared" si="36"/>
        <v>R-WH_Det_GAS*</v>
      </c>
      <c r="H67" s="23" t="str">
        <f t="shared" si="26"/>
        <v>RSDWH_Det</v>
      </c>
      <c r="I67" s="24">
        <v>1</v>
      </c>
      <c r="J67" s="33">
        <f t="shared" si="39"/>
        <v>-0.10889011602646126</v>
      </c>
      <c r="K67" s="33">
        <f t="shared" si="39"/>
        <v>-9.8001104423815141E-2</v>
      </c>
      <c r="L67" s="33">
        <f t="shared" si="39"/>
        <v>-5.7868672151218617E-2</v>
      </c>
      <c r="M67" s="33">
        <f t="shared" si="39"/>
        <v>-3.4170872218573088E-2</v>
      </c>
      <c r="N67" s="33">
        <f t="shared" si="39"/>
        <v>-4.1543803287759449E-3</v>
      </c>
      <c r="O67" s="33">
        <f t="shared" si="39"/>
        <v>-5.0507566226944925E-4</v>
      </c>
      <c r="P67" s="24">
        <v>0</v>
      </c>
      <c r="Q67" s="24">
        <v>5</v>
      </c>
      <c r="R67" s="23" t="s">
        <v>373</v>
      </c>
      <c r="Z67" s="84"/>
    </row>
    <row r="68" spans="1:26" s="23" customFormat="1" ht="15">
      <c r="A68" s="23" t="s">
        <v>141</v>
      </c>
      <c r="B68" s="26" t="s">
        <v>278</v>
      </c>
      <c r="C68" s="26"/>
      <c r="D68" s="23" t="str">
        <f t="shared" si="35"/>
        <v>\I: DISABLED</v>
      </c>
      <c r="E68" s="23" t="str">
        <f t="shared" si="33"/>
        <v>RSDPEA</v>
      </c>
      <c r="F68" s="23" t="str">
        <f t="shared" si="25"/>
        <v>RSDWH_Det</v>
      </c>
      <c r="G68" s="26" t="str">
        <f t="shared" si="36"/>
        <v>R-WH_Det_PEA*</v>
      </c>
      <c r="H68" s="23" t="str">
        <f t="shared" si="26"/>
        <v>RSDWH_Det</v>
      </c>
      <c r="I68" s="24">
        <v>1</v>
      </c>
      <c r="J68" s="33">
        <f t="shared" si="39"/>
        <v>-2.0391637400442347E-2</v>
      </c>
      <c r="K68" s="33">
        <f t="shared" si="39"/>
        <v>-1.8352473660398116E-2</v>
      </c>
      <c r="L68" s="33">
        <f t="shared" si="39"/>
        <v>-1.0836952171728484E-2</v>
      </c>
      <c r="M68" s="33">
        <f t="shared" si="39"/>
        <v>-6.3991118878839546E-3</v>
      </c>
      <c r="N68" s="33">
        <f t="shared" si="39"/>
        <v>-7.7798261567967411E-4</v>
      </c>
      <c r="O68" s="33">
        <f t="shared" si="39"/>
        <v>-9.4584523743955446E-5</v>
      </c>
      <c r="P68" s="24">
        <v>0</v>
      </c>
      <c r="Q68" s="24">
        <v>5</v>
      </c>
      <c r="R68" s="23" t="s">
        <v>374</v>
      </c>
      <c r="Z68" s="84" t="s">
        <v>289</v>
      </c>
    </row>
    <row r="69" spans="1:26" s="23" customFormat="1" ht="15">
      <c r="A69" s="56" t="s">
        <v>170</v>
      </c>
      <c r="B69" s="26" t="s">
        <v>278</v>
      </c>
      <c r="C69" s="26"/>
      <c r="D69" s="23" t="str">
        <f t="shared" si="35"/>
        <v>\I: DISABLED</v>
      </c>
      <c r="F69" s="23" t="str">
        <f t="shared" si="25"/>
        <v>RSDWH_Det</v>
      </c>
      <c r="G69" s="26"/>
      <c r="H69" s="23" t="str">
        <f t="shared" si="26"/>
        <v>RSDWH_Det</v>
      </c>
      <c r="I69" s="24">
        <v>1</v>
      </c>
      <c r="J69" s="33">
        <f t="shared" si="39"/>
        <v>-2.5991836066219094E-2</v>
      </c>
      <c r="K69" s="33">
        <f t="shared" si="39"/>
        <v>-2.3392652459597187E-2</v>
      </c>
      <c r="L69" s="33">
        <f t="shared" si="39"/>
        <v>-1.3813127350867545E-2</v>
      </c>
      <c r="M69" s="33">
        <f t="shared" si="39"/>
        <v>-8.1565135694137789E-3</v>
      </c>
      <c r="N69" s="33">
        <f t="shared" si="39"/>
        <v>-9.9164163289191132E-4</v>
      </c>
      <c r="O69" s="33">
        <f t="shared" si="39"/>
        <v>-1.2056047227972815E-4</v>
      </c>
      <c r="P69" s="24">
        <v>0</v>
      </c>
      <c r="Q69" s="24">
        <v>5</v>
      </c>
      <c r="R69" s="23" t="s">
        <v>375</v>
      </c>
      <c r="Z69" s="84" t="s">
        <v>289</v>
      </c>
    </row>
    <row r="70" spans="1:26" s="23" customFormat="1" ht="15">
      <c r="A70" s="23" t="s">
        <v>142</v>
      </c>
      <c r="B70" s="26" t="s">
        <v>278</v>
      </c>
      <c r="C70" s="26"/>
      <c r="D70" s="23" t="str">
        <f t="shared" si="35"/>
        <v>UC-LO_R-WH_Det_WOO_X0</v>
      </c>
      <c r="E70" s="23" t="str">
        <f t="shared" si="33"/>
        <v>RSDWOO</v>
      </c>
      <c r="F70" s="23" t="str">
        <f t="shared" si="25"/>
        <v>RSDWH_Det</v>
      </c>
      <c r="G70" s="26" t="str">
        <f>LEFT(A31,12)&amp;"*"</f>
        <v>R-WH_Det_WOO*</v>
      </c>
      <c r="H70" s="23" t="str">
        <f t="shared" si="26"/>
        <v>RSDWH_Det</v>
      </c>
      <c r="I70" s="24">
        <v>1</v>
      </c>
      <c r="J70" s="33">
        <f t="shared" si="39"/>
        <v>-5.7603974331764483E-3</v>
      </c>
      <c r="K70" s="33">
        <f t="shared" si="39"/>
        <v>-5.1843576898588034E-3</v>
      </c>
      <c r="L70" s="33">
        <f t="shared" si="39"/>
        <v>-3.0613113722847258E-3</v>
      </c>
      <c r="M70" s="33">
        <f t="shared" si="39"/>
        <v>-1.8076737522204082E-3</v>
      </c>
      <c r="N70" s="33">
        <f t="shared" si="39"/>
        <v>-2.1977092738613912E-4</v>
      </c>
      <c r="O70" s="33">
        <f t="shared" si="39"/>
        <v>-2.6719014127873746E-5</v>
      </c>
      <c r="P70" s="25">
        <v>0</v>
      </c>
      <c r="Q70" s="25">
        <v>5</v>
      </c>
      <c r="R70" s="23" t="s">
        <v>376</v>
      </c>
      <c r="Z70" s="84"/>
    </row>
    <row r="71" spans="1:26" s="23" customFormat="1" ht="15">
      <c r="A71" s="23" t="s">
        <v>143</v>
      </c>
      <c r="B71" s="26" t="s">
        <v>278</v>
      </c>
      <c r="C71" s="26"/>
      <c r="D71" s="23" t="str">
        <f t="shared" si="35"/>
        <v>\I: DISABLED</v>
      </c>
      <c r="E71" s="23" t="str">
        <f t="shared" si="33"/>
        <v>RSDHET</v>
      </c>
      <c r="F71" s="23" t="str">
        <f t="shared" si="25"/>
        <v>RSDWH_Det</v>
      </c>
      <c r="G71" s="26" t="str">
        <f>LEFT(A32,12)&amp;"*"</f>
        <v>R-WH_Det_HET*</v>
      </c>
      <c r="H71" s="23" t="str">
        <f t="shared" si="26"/>
        <v>RSDWH_Det</v>
      </c>
      <c r="I71" s="24">
        <v>1</v>
      </c>
      <c r="J71" s="33">
        <f t="shared" si="39"/>
        <v>-5.4588698131244532E-5</v>
      </c>
      <c r="K71" s="33">
        <f t="shared" si="39"/>
        <v>-4.9129828318120078E-5</v>
      </c>
      <c r="L71" s="33">
        <f t="shared" si="39"/>
        <v>-2.9010672323566732E-5</v>
      </c>
      <c r="M71" s="33">
        <f t="shared" si="39"/>
        <v>-1.7130511900342926E-5</v>
      </c>
      <c r="N71" s="33">
        <f t="shared" si="39"/>
        <v>-2.0826703282676306E-6</v>
      </c>
      <c r="O71" s="33">
        <f t="shared" si="39"/>
        <v>-2.5320409112582154E-7</v>
      </c>
      <c r="P71" s="24">
        <v>0</v>
      </c>
      <c r="Q71" s="24">
        <v>5</v>
      </c>
      <c r="R71" s="23" t="s">
        <v>377</v>
      </c>
      <c r="Z71" s="84" t="s">
        <v>289</v>
      </c>
    </row>
    <row r="72" spans="1:26" s="23" customFormat="1" ht="15">
      <c r="A72" s="26" t="s">
        <v>145</v>
      </c>
      <c r="B72" s="26" t="s">
        <v>278</v>
      </c>
      <c r="C72" s="26"/>
      <c r="D72" s="23" t="str">
        <f t="shared" si="35"/>
        <v>\I: DISABLED</v>
      </c>
      <c r="E72" s="23" t="str">
        <f t="shared" si="33"/>
        <v>RSDSOL</v>
      </c>
      <c r="F72" s="23" t="str">
        <f t="shared" si="25"/>
        <v>RSDWH_Det</v>
      </c>
      <c r="G72" s="26" t="str">
        <f>LEFT(A33,12)&amp;"*"</f>
        <v>R-WH_Det_SOL*</v>
      </c>
      <c r="H72" s="23" t="str">
        <f t="shared" si="26"/>
        <v>RSDWH_Det</v>
      </c>
      <c r="I72" s="24">
        <v>1</v>
      </c>
      <c r="J72" s="33">
        <f t="shared" si="39"/>
        <v>-2.154168620172249E-2</v>
      </c>
      <c r="K72" s="33">
        <f t="shared" si="39"/>
        <v>-1.9387517581550242E-2</v>
      </c>
      <c r="L72" s="33">
        <f t="shared" si="39"/>
        <v>-1.1448135256729604E-2</v>
      </c>
      <c r="M72" s="33">
        <f t="shared" si="39"/>
        <v>-6.7600093877462665E-3</v>
      </c>
      <c r="N72" s="33">
        <f t="shared" si="39"/>
        <v>-8.2185932636303434E-4</v>
      </c>
      <c r="O72" s="33">
        <f t="shared" si="39"/>
        <v>-9.9918907443276691E-5</v>
      </c>
      <c r="P72" s="25">
        <v>0</v>
      </c>
      <c r="Q72" s="25">
        <v>5</v>
      </c>
      <c r="R72" s="23" t="s">
        <v>378</v>
      </c>
      <c r="Z72" s="84" t="s">
        <v>289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291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290</v>
      </c>
    </row>
    <row r="76" spans="1:26" ht="15">
      <c r="A76" s="26" t="s">
        <v>145</v>
      </c>
      <c r="B76" s="26" t="s">
        <v>278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t="shared" ref="J76:O76" si="40">IF(L33="","",-L33)</f>
        <v>-2.6328727579883044E-2</v>
      </c>
      <c r="K76" s="34">
        <f t="shared" si="40"/>
        <v>-2.8961600337871349E-2</v>
      </c>
      <c r="L76" s="34">
        <f t="shared" si="40"/>
        <v>-4.6642946960145211E-2</v>
      </c>
      <c r="M76" s="34">
        <f t="shared" si="40"/>
        <v>-7.5118932508783473E-2</v>
      </c>
      <c r="N76" s="34">
        <f t="shared" si="40"/>
        <v>-0.5</v>
      </c>
      <c r="O76" s="34">
        <f t="shared" si="40"/>
        <v>-0.5</v>
      </c>
      <c r="P76" s="24">
        <v>0</v>
      </c>
      <c r="Q76" s="24">
        <v>5</v>
      </c>
      <c r="R76" s="23" t="s">
        <v>379</v>
      </c>
      <c r="Z76" s="84"/>
    </row>
    <row r="77" spans="1:26" ht="15">
      <c r="A77" s="23" t="s">
        <v>203</v>
      </c>
      <c r="B77" s="26" t="s">
        <v>278</v>
      </c>
      <c r="D77" s="23" t="str">
        <f>IF(Z77="","UC-UP_"&amp;A28,"\I: DISABLED")</f>
        <v>UC-UP_R-WH_Det_GAS_X0</v>
      </c>
      <c r="E77" s="23" t="str">
        <f>A77</f>
        <v>RSDGAS</v>
      </c>
      <c r="F77" s="23" t="str">
        <f>H77</f>
        <v>RSDWH_Det</v>
      </c>
      <c r="G77" s="38" t="str">
        <f>LEFT(A28,12)&amp;"*"</f>
        <v>R-WH_Det_GAS*</v>
      </c>
      <c r="H77" s="23" t="str">
        <f>B77</f>
        <v>RSDWH_Det</v>
      </c>
      <c r="I77" s="24">
        <v>1</v>
      </c>
      <c r="J77" s="34">
        <f t="shared" ref="J77:O77" si="41">IF(L28="","",-L28)</f>
        <v>-0.13308791958789709</v>
      </c>
      <c r="K77" s="34">
        <f t="shared" si="41"/>
        <v>-0.14639671154668682</v>
      </c>
      <c r="L77" s="34">
        <f t="shared" si="41"/>
        <v>-0.2357733679130547</v>
      </c>
      <c r="M77" s="34">
        <f t="shared" si="41"/>
        <v>-0.37971536675765383</v>
      </c>
      <c r="N77" s="34">
        <f t="shared" si="41"/>
        <v>-0.5</v>
      </c>
      <c r="O77" s="34">
        <f t="shared" si="41"/>
        <v>-0.5</v>
      </c>
      <c r="P77" s="24">
        <v>0</v>
      </c>
      <c r="Q77" s="24">
        <v>5</v>
      </c>
      <c r="R77" s="23" t="s">
        <v>380</v>
      </c>
      <c r="Z77" s="84"/>
    </row>
    <row r="78" spans="1:26" s="23" customFormat="1" ht="15">
      <c r="A78" s="23" t="s">
        <v>203</v>
      </c>
      <c r="B78" s="23" t="s">
        <v>277</v>
      </c>
      <c r="C78" s="26"/>
      <c r="D78" s="23" t="str">
        <f>IF(Z78="","UC-UP_"&amp;A13,"\I: DISABLED")</f>
        <v>UC-UP_R-SH_Det_GAS_X0</v>
      </c>
      <c r="E78" s="23" t="str">
        <f>A78</f>
        <v>RSDGAS</v>
      </c>
      <c r="F78" s="23" t="str">
        <f>H78</f>
        <v>RSDSH_Det</v>
      </c>
      <c r="G78" s="38" t="str">
        <f>LEFT(A13,12)&amp;"*"</f>
        <v>R-SH_Det_GAS*</v>
      </c>
      <c r="H78" s="23" t="str">
        <f>B78</f>
        <v>RSDSH_Det</v>
      </c>
      <c r="I78" s="24">
        <v>1</v>
      </c>
      <c r="J78" s="34">
        <f t="shared" ref="J78:O78" si="42">IF(L13="","",-L13)</f>
        <v>-0.12326794652506624</v>
      </c>
      <c r="K78" s="34">
        <f t="shared" si="42"/>
        <v>-0.13559474117757286</v>
      </c>
      <c r="L78" s="34">
        <f t="shared" si="42"/>
        <v>-0.21837668661389298</v>
      </c>
      <c r="M78" s="34">
        <f t="shared" si="42"/>
        <v>-0.35169783755854089</v>
      </c>
      <c r="N78" s="34">
        <f t="shared" si="42"/>
        <v>-0.5</v>
      </c>
      <c r="O78" s="34">
        <f t="shared" si="42"/>
        <v>-0.5</v>
      </c>
      <c r="P78" s="24">
        <v>0</v>
      </c>
      <c r="Q78" s="24">
        <v>5</v>
      </c>
      <c r="R78" s="23" t="s">
        <v>381</v>
      </c>
      <c r="Z78" s="84"/>
    </row>
    <row r="79" spans="1:26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Z79" s="85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15">
      <c r="A81" s="23" t="s">
        <v>140</v>
      </c>
      <c r="B81" s="23" t="s">
        <v>277</v>
      </c>
      <c r="C81" s="26"/>
      <c r="D81" s="23" t="str">
        <f t="shared" ref="D81:D87" si="43">IF(Z81="","UC-UP_"&amp;A6,"\I: DISABLED")</f>
        <v>\I: DISABLED</v>
      </c>
      <c r="E81" s="23" t="str">
        <f>A81</f>
        <v>RSDCOA</v>
      </c>
      <c r="F81" s="23" t="str">
        <f t="shared" ref="F81:F106" si="44">H81</f>
        <v>RSDSH_Det</v>
      </c>
      <c r="H81" s="23" t="str">
        <f t="shared" ref="H81:H106" si="45">B81</f>
        <v>RSDSH_Det</v>
      </c>
      <c r="I81" s="24">
        <v>1</v>
      </c>
      <c r="J81" s="34">
        <f t="shared" ref="J81:O84" si="46">IF(L6="","",-L6)</f>
        <v>-8.0414235410827761E-2</v>
      </c>
      <c r="K81" s="34">
        <f t="shared" si="46"/>
        <v>-8.8455658951910543E-2</v>
      </c>
      <c r="L81" s="34">
        <f t="shared" si="46"/>
        <v>-0.14245872329864151</v>
      </c>
      <c r="M81" s="34">
        <f t="shared" si="46"/>
        <v>-0.22943119845969517</v>
      </c>
      <c r="N81" s="34">
        <f t="shared" si="46"/>
        <v>-0.9</v>
      </c>
      <c r="O81" s="34">
        <f t="shared" si="46"/>
        <v>-0.9</v>
      </c>
      <c r="P81" s="24">
        <v>0</v>
      </c>
      <c r="Q81" s="24">
        <v>5</v>
      </c>
      <c r="R81" s="23" t="s">
        <v>382</v>
      </c>
      <c r="Z81" s="84" t="s">
        <v>289</v>
      </c>
    </row>
    <row r="82" spans="1:26" s="23" customFormat="1" ht="15">
      <c r="A82" s="23" t="s">
        <v>198</v>
      </c>
      <c r="B82" s="23" t="s">
        <v>277</v>
      </c>
      <c r="C82" s="26"/>
      <c r="D82" s="23" t="str">
        <f t="shared" si="43"/>
        <v>\I: DISABLED</v>
      </c>
      <c r="E82" s="77" t="str">
        <f t="shared" ref="E82:E106" si="47">A82</f>
        <v>RSDBDL</v>
      </c>
      <c r="F82" s="23" t="str">
        <f t="shared" si="44"/>
        <v>RSDSH_Det</v>
      </c>
      <c r="H82" s="23" t="str">
        <f t="shared" si="45"/>
        <v>RSDSH_Det</v>
      </c>
      <c r="I82" s="24">
        <v>1</v>
      </c>
      <c r="J82" s="34" t="str">
        <f t="shared" si="46"/>
        <v/>
      </c>
      <c r="K82" s="34" t="str">
        <f t="shared" si="46"/>
        <v/>
      </c>
      <c r="L82" s="34" t="str">
        <f t="shared" si="46"/>
        <v/>
      </c>
      <c r="M82" s="34" t="str">
        <f t="shared" si="46"/>
        <v/>
      </c>
      <c r="N82" s="34" t="str">
        <f t="shared" si="46"/>
        <v/>
      </c>
      <c r="O82" s="34" t="str">
        <f t="shared" si="46"/>
        <v/>
      </c>
      <c r="P82" s="24">
        <v>0</v>
      </c>
      <c r="Q82" s="24">
        <v>5</v>
      </c>
      <c r="R82" s="23" t="s">
        <v>383</v>
      </c>
      <c r="Z82" s="84" t="s">
        <v>289</v>
      </c>
    </row>
    <row r="83" spans="1:26" s="23" customFormat="1" ht="15">
      <c r="A83" s="23" t="s">
        <v>199</v>
      </c>
      <c r="B83" s="23" t="s">
        <v>277</v>
      </c>
      <c r="C83" s="26"/>
      <c r="D83" s="23" t="str">
        <f t="shared" si="43"/>
        <v>\I: DISABLED</v>
      </c>
      <c r="E83" s="77" t="str">
        <f t="shared" si="47"/>
        <v>RSDETH</v>
      </c>
      <c r="F83" s="23" t="str">
        <f t="shared" si="44"/>
        <v>RSDSH_Det</v>
      </c>
      <c r="H83" s="23" t="str">
        <f t="shared" si="45"/>
        <v>RSDSH_Det</v>
      </c>
      <c r="I83" s="24">
        <v>1</v>
      </c>
      <c r="J83" s="34" t="str">
        <f t="shared" si="46"/>
        <v/>
      </c>
      <c r="K83" s="34" t="str">
        <f t="shared" si="46"/>
        <v/>
      </c>
      <c r="L83" s="34" t="str">
        <f t="shared" si="46"/>
        <v/>
      </c>
      <c r="M83" s="34" t="str">
        <f t="shared" si="46"/>
        <v/>
      </c>
      <c r="N83" s="34" t="str">
        <f t="shared" si="46"/>
        <v/>
      </c>
      <c r="O83" s="34" t="str">
        <f t="shared" si="46"/>
        <v/>
      </c>
      <c r="P83" s="24">
        <v>0</v>
      </c>
      <c r="Q83" s="24">
        <v>5</v>
      </c>
      <c r="R83" s="23" t="s">
        <v>384</v>
      </c>
      <c r="Z83" s="84" t="s">
        <v>289</v>
      </c>
    </row>
    <row r="84" spans="1:26" s="23" customFormat="1" ht="15">
      <c r="A84" s="23" t="s">
        <v>200</v>
      </c>
      <c r="B84" s="23" t="s">
        <v>277</v>
      </c>
      <c r="C84" s="26"/>
      <c r="D84" s="23" t="str">
        <f t="shared" si="43"/>
        <v>UC-UP_R-SH_Det_LPG_X0</v>
      </c>
      <c r="E84" s="23" t="str">
        <f t="shared" si="47"/>
        <v>RSDLPG</v>
      </c>
      <c r="F84" s="23" t="str">
        <f t="shared" si="44"/>
        <v>RSDSH_Det</v>
      </c>
      <c r="H84" s="23" t="str">
        <f t="shared" si="45"/>
        <v>RSDSH_Det</v>
      </c>
      <c r="I84" s="24">
        <v>1</v>
      </c>
      <c r="J84" s="34">
        <f t="shared" si="46"/>
        <v>-3.1364650555288816E-2</v>
      </c>
      <c r="K84" s="34">
        <f t="shared" si="46"/>
        <v>-3.4501115610817701E-2</v>
      </c>
      <c r="L84" s="34">
        <f t="shared" si="46"/>
        <v>-5.5564391702378035E-2</v>
      </c>
      <c r="M84" s="34">
        <f t="shared" si="46"/>
        <v>-8.9487008480596875E-2</v>
      </c>
      <c r="N84" s="34">
        <f t="shared" si="46"/>
        <v>-0.6020238450185158</v>
      </c>
      <c r="O84" s="34">
        <f t="shared" si="46"/>
        <v>-0.9</v>
      </c>
      <c r="P84" s="24">
        <v>0</v>
      </c>
      <c r="Q84" s="24">
        <v>5</v>
      </c>
      <c r="R84" s="23" t="s">
        <v>385</v>
      </c>
      <c r="Z84" s="84"/>
    </row>
    <row r="85" spans="1:26" s="23" customFormat="1" ht="15">
      <c r="A85" s="23" t="s">
        <v>201</v>
      </c>
      <c r="B85" s="23" t="s">
        <v>277</v>
      </c>
      <c r="C85" s="26"/>
      <c r="D85" s="88" t="str">
        <f t="shared" si="43"/>
        <v>UC-UP_R-SH_Det_ELC_X0</v>
      </c>
      <c r="E85" s="23" t="str">
        <f t="shared" si="47"/>
        <v>RSDELC</v>
      </c>
      <c r="F85" s="23" t="str">
        <f t="shared" si="44"/>
        <v>RSDSH_Det</v>
      </c>
      <c r="H85" s="23" t="str">
        <f t="shared" si="45"/>
        <v>RSDSH_Det</v>
      </c>
      <c r="I85" s="24">
        <v>1</v>
      </c>
      <c r="J85" s="89">
        <f>MAX(IF(IF(L10="",0,L10)+IF(L11="",0,L11)=0,"",IF(L10="",0,-L10)+IF(L11="",0,-L11)),-$T$10)</f>
        <v>-6.1829907416734151E-2</v>
      </c>
      <c r="K85" s="89">
        <f t="shared" ref="K85:O85" si="48">MAX(IF(IF(M10="",0,M10)+IF(M11="",0,M11)=0,"",IF(M10="",0,-M10)+IF(M11="",0,-M11)),-$T$10)</f>
        <v>-6.8012898158407567E-2</v>
      </c>
      <c r="L85" s="89">
        <f t="shared" si="48"/>
        <v>-0.10953545261309702</v>
      </c>
      <c r="M85" s="89">
        <f t="shared" si="48"/>
        <v>-0.17640794178791891</v>
      </c>
      <c r="N85" s="89">
        <f t="shared" si="48"/>
        <v>-0.9</v>
      </c>
      <c r="O85" s="89">
        <f t="shared" si="48"/>
        <v>-0.9</v>
      </c>
      <c r="P85" s="24">
        <v>0</v>
      </c>
      <c r="Q85" s="24">
        <v>5</v>
      </c>
      <c r="R85" s="23" t="s">
        <v>386</v>
      </c>
      <c r="Z85" s="84"/>
    </row>
    <row r="86" spans="1:26" s="23" customFormat="1" ht="15">
      <c r="A86" s="23" t="s">
        <v>201</v>
      </c>
      <c r="B86" s="23" t="s">
        <v>277</v>
      </c>
      <c r="C86" s="26"/>
      <c r="D86" s="23" t="str">
        <f t="shared" si="43"/>
        <v>\I: DISABLED</v>
      </c>
      <c r="E86" s="23" t="str">
        <f t="shared" si="47"/>
        <v>RSDELC</v>
      </c>
      <c r="F86" s="23" t="str">
        <f t="shared" si="44"/>
        <v>RSDSH_Det</v>
      </c>
      <c r="H86" s="23" t="str">
        <f t="shared" si="45"/>
        <v>RSDSH_Det</v>
      </c>
      <c r="I86" s="24">
        <v>1</v>
      </c>
      <c r="J86" s="34">
        <f t="shared" ref="J86:O87" si="49">IF(L11="","",-L11)</f>
        <v>-1.8622451831525843E-2</v>
      </c>
      <c r="K86" s="34">
        <f t="shared" si="49"/>
        <v>-2.0484697014678428E-2</v>
      </c>
      <c r="L86" s="34">
        <f t="shared" si="49"/>
        <v>-3.2990809389109768E-2</v>
      </c>
      <c r="M86" s="34">
        <f t="shared" si="49"/>
        <v>-5.3132028429255185E-2</v>
      </c>
      <c r="N86" s="34">
        <f t="shared" si="49"/>
        <v>-0.3574457185653811</v>
      </c>
      <c r="O86" s="34">
        <f t="shared" si="49"/>
        <v>-0.9</v>
      </c>
      <c r="P86" s="24">
        <v>0</v>
      </c>
      <c r="Q86" s="24">
        <v>5</v>
      </c>
      <c r="R86" s="23" t="s">
        <v>387</v>
      </c>
      <c r="Z86" s="84" t="s">
        <v>289</v>
      </c>
    </row>
    <row r="87" spans="1:26" s="23" customFormat="1" ht="15">
      <c r="A87" s="23" t="s">
        <v>202</v>
      </c>
      <c r="B87" s="23" t="s">
        <v>277</v>
      </c>
      <c r="C87" s="26"/>
      <c r="D87" s="23" t="str">
        <f t="shared" si="43"/>
        <v>UC-UP_R-SH_Det_KER_X0</v>
      </c>
      <c r="E87" s="23" t="str">
        <f t="shared" si="47"/>
        <v>RSDKER</v>
      </c>
      <c r="F87" s="23" t="str">
        <f t="shared" si="44"/>
        <v>RSDSH_Det</v>
      </c>
      <c r="H87" s="23" t="str">
        <f t="shared" si="45"/>
        <v>RSDSH_Det</v>
      </c>
      <c r="I87" s="24">
        <v>1</v>
      </c>
      <c r="J87" s="34">
        <f t="shared" si="49"/>
        <v>-0.68752915978114792</v>
      </c>
      <c r="K87" s="34">
        <f t="shared" si="49"/>
        <v>-0.75628207575926287</v>
      </c>
      <c r="L87" s="34">
        <f t="shared" si="49"/>
        <v>-0.9</v>
      </c>
      <c r="M87" s="34">
        <f t="shared" si="49"/>
        <v>-0.9</v>
      </c>
      <c r="N87" s="34">
        <f t="shared" si="49"/>
        <v>-0.9</v>
      </c>
      <c r="O87" s="34">
        <f t="shared" si="49"/>
        <v>-0.9</v>
      </c>
      <c r="P87" s="24">
        <v>0</v>
      </c>
      <c r="Q87" s="24">
        <v>5</v>
      </c>
      <c r="R87" s="23" t="s">
        <v>388</v>
      </c>
      <c r="Z87" s="84"/>
    </row>
    <row r="88" spans="1:26" ht="15">
      <c r="A88" s="23" t="s">
        <v>141</v>
      </c>
      <c r="B88" s="23" t="s">
        <v>277</v>
      </c>
      <c r="D88" s="23" t="str">
        <f>IF(Z88="","UC-UP_"&amp;A14,"\I: DISABLED")</f>
        <v>\I: DISABLED</v>
      </c>
      <c r="E88" s="23" t="str">
        <f t="shared" si="47"/>
        <v>RSDPEA</v>
      </c>
      <c r="F88" s="23" t="str">
        <f t="shared" si="44"/>
        <v>RSDSH_Det</v>
      </c>
      <c r="H88" s="23" t="str">
        <f t="shared" si="45"/>
        <v>RSDSH_Det</v>
      </c>
      <c r="I88" s="24">
        <v>1</v>
      </c>
      <c r="J88" s="34">
        <f t="shared" ref="J88:O92" si="50">IF(L14="","",-L14)</f>
        <v>-9.563587313617454E-2</v>
      </c>
      <c r="K88" s="34">
        <f t="shared" si="50"/>
        <v>-0.105199460449792</v>
      </c>
      <c r="L88" s="34">
        <f t="shared" si="50"/>
        <v>-0.16942478304899458</v>
      </c>
      <c r="M88" s="34">
        <f t="shared" si="50"/>
        <v>-0.27286030734823635</v>
      </c>
      <c r="N88" s="34">
        <f t="shared" si="50"/>
        <v>-0.9</v>
      </c>
      <c r="O88" s="34">
        <f t="shared" si="50"/>
        <v>-0.9</v>
      </c>
      <c r="P88" s="24">
        <v>0</v>
      </c>
      <c r="Q88" s="24">
        <v>5</v>
      </c>
      <c r="R88" s="23" t="s">
        <v>389</v>
      </c>
      <c r="Z88" s="84" t="s">
        <v>289</v>
      </c>
    </row>
    <row r="89" spans="1:26" ht="15">
      <c r="A89" s="56" t="s">
        <v>170</v>
      </c>
      <c r="B89" s="23" t="s">
        <v>277</v>
      </c>
      <c r="D89" s="23" t="str">
        <f>IF(Z89="","UC-UP_"&amp;A15,"\I: DISABLED")</f>
        <v>\I: DISABLED</v>
      </c>
      <c r="E89" s="23"/>
      <c r="F89" s="23" t="str">
        <f t="shared" si="44"/>
        <v>RSDSH_Det</v>
      </c>
      <c r="H89" s="23" t="str">
        <f t="shared" si="45"/>
        <v>RSDSH_Det</v>
      </c>
      <c r="I89" s="24">
        <v>1</v>
      </c>
      <c r="J89" s="34">
        <f t="shared" si="50"/>
        <v>-0.12067642655691278</v>
      </c>
      <c r="K89" s="34">
        <f t="shared" si="50"/>
        <v>-0.13274406921260407</v>
      </c>
      <c r="L89" s="34">
        <f t="shared" si="50"/>
        <v>-0.21378565090759108</v>
      </c>
      <c r="M89" s="34">
        <f t="shared" si="50"/>
        <v>-0.3443039286431846</v>
      </c>
      <c r="N89" s="34">
        <f t="shared" si="50"/>
        <v>-0.9</v>
      </c>
      <c r="O89" s="34">
        <f t="shared" si="50"/>
        <v>-0.9</v>
      </c>
      <c r="P89" s="24">
        <v>0</v>
      </c>
      <c r="Q89" s="24">
        <v>5</v>
      </c>
      <c r="R89" s="23" t="s">
        <v>390</v>
      </c>
      <c r="Z89" s="84" t="s">
        <v>289</v>
      </c>
    </row>
    <row r="90" spans="1:26" ht="15">
      <c r="A90" s="23" t="s">
        <v>142</v>
      </c>
      <c r="B90" s="23" t="s">
        <v>277</v>
      </c>
      <c r="D90" s="23" t="str">
        <f>IF(Z90="","UC-UP_"&amp;A16,"\I: DISABLED")</f>
        <v>UC-UP_R-SH_Det_WOO_X0</v>
      </c>
      <c r="E90" s="23" t="str">
        <f t="shared" si="47"/>
        <v>RSDWOO</v>
      </c>
      <c r="F90" s="23" t="str">
        <f t="shared" si="44"/>
        <v>RSDSH_Det</v>
      </c>
      <c r="H90" s="23" t="str">
        <f t="shared" si="45"/>
        <v>RSDSH_Det</v>
      </c>
      <c r="I90" s="24">
        <v>1</v>
      </c>
      <c r="J90" s="34">
        <f t="shared" si="50"/>
        <v>-1.7073891598253503E-2</v>
      </c>
      <c r="K90" s="34">
        <f t="shared" si="50"/>
        <v>-1.8781280758078858E-2</v>
      </c>
      <c r="L90" s="34">
        <f t="shared" si="50"/>
        <v>-3.0247440473693592E-2</v>
      </c>
      <c r="M90" s="34">
        <f t="shared" si="50"/>
        <v>-4.8713805357288281E-2</v>
      </c>
      <c r="N90" s="34">
        <f t="shared" si="50"/>
        <v>-0.3277221230726145</v>
      </c>
      <c r="O90" s="34">
        <f t="shared" si="50"/>
        <v>-0.9</v>
      </c>
      <c r="P90" s="24">
        <v>0</v>
      </c>
      <c r="Q90" s="24">
        <v>5</v>
      </c>
      <c r="R90" s="23" t="s">
        <v>391</v>
      </c>
      <c r="Z90" s="84"/>
    </row>
    <row r="91" spans="1:26" ht="15">
      <c r="A91" s="23" t="s">
        <v>143</v>
      </c>
      <c r="B91" s="26" t="s">
        <v>277</v>
      </c>
      <c r="D91" s="23" t="str">
        <f>IF(Z91="","UC-UP_"&amp;A17,"\I: DISABLED")</f>
        <v>UC-UP_R-SH_Det_HET_X0</v>
      </c>
      <c r="E91" s="23" t="str">
        <f t="shared" si="47"/>
        <v>RSDHET</v>
      </c>
      <c r="F91" s="23" t="str">
        <f t="shared" si="44"/>
        <v>RSDSH_Det</v>
      </c>
      <c r="H91" s="23" t="str">
        <f t="shared" si="45"/>
        <v>RSDSH_Det</v>
      </c>
      <c r="I91" s="24">
        <v>1</v>
      </c>
      <c r="J91" s="34">
        <f t="shared" si="50"/>
        <v>-2.8843355765072417E-3</v>
      </c>
      <c r="K91" s="34">
        <f t="shared" si="50"/>
        <v>-3.1727691341579662E-3</v>
      </c>
      <c r="L91" s="34">
        <f t="shared" si="50"/>
        <v>-5.1097764182527483E-3</v>
      </c>
      <c r="M91" s="34">
        <f t="shared" si="50"/>
        <v>-8.2293460193602359E-3</v>
      </c>
      <c r="N91" s="34">
        <f t="shared" si="50"/>
        <v>-5.5362924928228884E-2</v>
      </c>
      <c r="O91" s="34">
        <f t="shared" si="50"/>
        <v>-0.25</v>
      </c>
      <c r="P91" s="24">
        <v>0</v>
      </c>
      <c r="Q91" s="24">
        <v>5</v>
      </c>
      <c r="R91" s="23" t="s">
        <v>392</v>
      </c>
      <c r="Z91" s="84"/>
    </row>
    <row r="92" spans="1:26" ht="15.75" thickBot="1">
      <c r="A92" s="53" t="s">
        <v>144</v>
      </c>
      <c r="B92" s="53" t="s">
        <v>277</v>
      </c>
      <c r="C92" s="58"/>
      <c r="D92" s="53" t="str">
        <f>IF(Z92="","UC-UP_"&amp;A18,"\I: DISABLED")</f>
        <v>UC-UP_R-SH_Det_GEO_X0</v>
      </c>
      <c r="E92" s="53" t="str">
        <f t="shared" si="47"/>
        <v>RSDGEO</v>
      </c>
      <c r="F92" s="53" t="str">
        <f t="shared" si="44"/>
        <v>RSDSH_Det</v>
      </c>
      <c r="G92" s="58"/>
      <c r="H92" s="53" t="str">
        <f t="shared" si="45"/>
        <v>RSDSH_Det</v>
      </c>
      <c r="I92" s="54">
        <v>1</v>
      </c>
      <c r="J92" s="59" t="str">
        <f t="shared" si="50"/>
        <v/>
      </c>
      <c r="K92" s="59" t="str">
        <f t="shared" si="50"/>
        <v/>
      </c>
      <c r="L92" s="59" t="str">
        <f t="shared" si="50"/>
        <v/>
      </c>
      <c r="M92" s="59" t="str">
        <f t="shared" si="50"/>
        <v/>
      </c>
      <c r="N92" s="59" t="str">
        <f t="shared" si="50"/>
        <v/>
      </c>
      <c r="O92" s="59" t="str">
        <f t="shared" si="50"/>
        <v/>
      </c>
      <c r="P92" s="54">
        <v>0</v>
      </c>
      <c r="Q92" s="54">
        <v>5</v>
      </c>
      <c r="R92" s="53" t="s">
        <v>393</v>
      </c>
      <c r="S92" s="58"/>
      <c r="T92" s="58"/>
      <c r="U92" s="58"/>
      <c r="Z92" s="84"/>
    </row>
    <row r="93" spans="1:26" ht="15">
      <c r="A93" s="26"/>
      <c r="B93" s="26"/>
      <c r="C93" s="93"/>
      <c r="D93" s="26"/>
      <c r="E93" s="26"/>
      <c r="F93" s="26"/>
      <c r="G93" s="93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Z93" s="84"/>
    </row>
    <row r="94" spans="1:26" ht="15">
      <c r="A94" s="26"/>
      <c r="B94" s="26"/>
      <c r="D94" s="23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.75" thickBot="1">
      <c r="A96" s="23" t="s">
        <v>140</v>
      </c>
      <c r="B96" s="26" t="s">
        <v>278</v>
      </c>
      <c r="D96" s="23" t="str">
        <f t="shared" ref="D96:D102" si="51">IF(Z96="","UC-UP_"&amp;A21,"\I: DISABLED")</f>
        <v>\I: DISABLED</v>
      </c>
      <c r="E96" s="23" t="str">
        <f t="shared" si="47"/>
        <v>RSDCOA</v>
      </c>
      <c r="F96" s="23" t="str">
        <f t="shared" si="44"/>
        <v>RSDWH_Det</v>
      </c>
      <c r="G96" s="38" t="str">
        <f>LEFT(A21,12)&amp;"*"</f>
        <v>R-WH_Det_COA*</v>
      </c>
      <c r="H96" s="23" t="str">
        <f t="shared" si="45"/>
        <v>RSDWH_Det</v>
      </c>
      <c r="I96" s="24">
        <v>1</v>
      </c>
      <c r="J96" s="34">
        <f t="shared" ref="J96:J102" si="52">IF(L21="","",-L21)</f>
        <v>-1.1769481563834051E-2</v>
      </c>
      <c r="K96" s="34">
        <f t="shared" ref="K96:K102" si="53">IF(M21="","",-M21)</f>
        <v>-1.2946429720217456E-2</v>
      </c>
      <c r="L96" s="34">
        <f t="shared" ref="L96:L102" si="54">IF(N21="","",-N21)</f>
        <v>-2.0850354528707427E-2</v>
      </c>
      <c r="M96" s="34">
        <f t="shared" ref="M96:M102" si="55">IF(O21="","",-O21)</f>
        <v>-3.3579704472028606E-2</v>
      </c>
      <c r="N96" s="34">
        <f t="shared" ref="N96:N102" si="56">IF(P21="","",-P21)</f>
        <v>-0.22590746013394136</v>
      </c>
      <c r="O96" s="34">
        <f t="shared" ref="O96:O102" si="57">IF(Q21="","",-Q21)</f>
        <v>-0.9</v>
      </c>
      <c r="P96" s="24">
        <v>0</v>
      </c>
      <c r="Q96" s="24">
        <v>5</v>
      </c>
      <c r="R96" s="23" t="s">
        <v>394</v>
      </c>
      <c r="Z96" s="84" t="s">
        <v>289</v>
      </c>
    </row>
    <row r="97" spans="1:26" ht="15.75" thickBot="1">
      <c r="A97" s="23" t="s">
        <v>198</v>
      </c>
      <c r="B97" s="26" t="s">
        <v>278</v>
      </c>
      <c r="D97" s="23" t="str">
        <f t="shared" si="51"/>
        <v>\I: DISABLED</v>
      </c>
      <c r="E97" s="77" t="str">
        <f t="shared" si="47"/>
        <v>RSDBDL</v>
      </c>
      <c r="F97" s="77" t="str">
        <f t="shared" si="44"/>
        <v>RSDWH_Det</v>
      </c>
      <c r="G97" s="38" t="str">
        <f t="shared" ref="G97:G102" si="58">LEFT(A22,12)&amp;"*"</f>
        <v>R-WH_Det_BDL*</v>
      </c>
      <c r="H97" s="78" t="str">
        <f t="shared" si="45"/>
        <v>RSDWH_Det</v>
      </c>
      <c r="I97" s="77">
        <v>1</v>
      </c>
      <c r="J97" s="79">
        <f t="shared" si="52"/>
        <v>-5.8253166121548932E-6</v>
      </c>
      <c r="K97" s="80">
        <f t="shared" si="53"/>
        <v>-6.4078482733703829E-6</v>
      </c>
      <c r="L97" s="80">
        <f t="shared" si="54"/>
        <v>-1.031990372274574E-5</v>
      </c>
      <c r="M97" s="80">
        <f t="shared" si="55"/>
        <v>-1.6620308144519246E-5</v>
      </c>
      <c r="N97" s="80">
        <f t="shared" si="56"/>
        <v>-1.1181312220002922E-4</v>
      </c>
      <c r="O97" s="80">
        <f t="shared" si="57"/>
        <v>-7.5222277393463489E-4</v>
      </c>
      <c r="P97" s="79">
        <v>0</v>
      </c>
      <c r="Q97" s="79">
        <v>5</v>
      </c>
      <c r="R97" s="79" t="s">
        <v>395</v>
      </c>
      <c r="Z97" s="84" t="s">
        <v>289</v>
      </c>
    </row>
    <row r="98" spans="1:26" ht="15">
      <c r="A98" s="23" t="s">
        <v>199</v>
      </c>
      <c r="B98" s="26" t="s">
        <v>278</v>
      </c>
      <c r="D98" s="23" t="str">
        <f t="shared" si="51"/>
        <v>\I: DISABLED</v>
      </c>
      <c r="E98" s="77" t="str">
        <f t="shared" si="47"/>
        <v>RSDETH</v>
      </c>
      <c r="F98" s="77" t="str">
        <f t="shared" si="44"/>
        <v>RSDWH_Det</v>
      </c>
      <c r="G98" s="38" t="str">
        <f t="shared" si="58"/>
        <v>R-WH_Det_ETH*</v>
      </c>
      <c r="H98" s="78" t="str">
        <f t="shared" si="45"/>
        <v>RSDWH_Det</v>
      </c>
      <c r="I98" s="77">
        <v>1</v>
      </c>
      <c r="J98" s="79">
        <f t="shared" si="52"/>
        <v>-6.5985496272695057E-6</v>
      </c>
      <c r="K98" s="80">
        <f t="shared" si="53"/>
        <v>-7.2584045899964566E-6</v>
      </c>
      <c r="L98" s="80">
        <f t="shared" si="54"/>
        <v>-1.1689733176235199E-5</v>
      </c>
      <c r="M98" s="80">
        <f t="shared" si="55"/>
        <v>-1.8826432177658555E-5</v>
      </c>
      <c r="N98" s="80">
        <f t="shared" si="56"/>
        <v>-1.2665482152117994E-4</v>
      </c>
      <c r="O98" s="80">
        <f t="shared" si="57"/>
        <v>-8.5207030536558223E-4</v>
      </c>
      <c r="P98" s="79">
        <v>0</v>
      </c>
      <c r="Q98" s="79">
        <v>5</v>
      </c>
      <c r="R98" s="79" t="s">
        <v>396</v>
      </c>
      <c r="Z98" s="84" t="s">
        <v>289</v>
      </c>
    </row>
    <row r="99" spans="1:26" ht="15">
      <c r="A99" s="23" t="s">
        <v>200</v>
      </c>
      <c r="B99" s="26" t="s">
        <v>278</v>
      </c>
      <c r="D99" s="23" t="str">
        <f t="shared" si="51"/>
        <v>UC-UP_R-WH_Det_LPG_X0</v>
      </c>
      <c r="E99" s="23" t="str">
        <f t="shared" si="47"/>
        <v>RSDLPG</v>
      </c>
      <c r="F99" s="23" t="str">
        <f t="shared" si="44"/>
        <v>RSDWH_Det</v>
      </c>
      <c r="G99" s="38" t="str">
        <f t="shared" si="58"/>
        <v>R-WH_Det_LPG*</v>
      </c>
      <c r="H99" s="23" t="str">
        <f t="shared" si="45"/>
        <v>RSDWH_Det</v>
      </c>
      <c r="I99" s="24">
        <v>1</v>
      </c>
      <c r="J99" s="34">
        <f t="shared" si="52"/>
        <v>-2.584165682102774E-2</v>
      </c>
      <c r="K99" s="34">
        <f t="shared" si="53"/>
        <v>-2.8425822503130516E-2</v>
      </c>
      <c r="L99" s="34">
        <f t="shared" si="54"/>
        <v>-4.5780071399516752E-2</v>
      </c>
      <c r="M99" s="34">
        <f t="shared" si="55"/>
        <v>-7.3729262789635736E-2</v>
      </c>
      <c r="N99" s="34">
        <f t="shared" si="56"/>
        <v>-0.49601361168108893</v>
      </c>
      <c r="O99" s="34">
        <f t="shared" si="57"/>
        <v>-0.9</v>
      </c>
      <c r="P99" s="24">
        <v>0</v>
      </c>
      <c r="Q99" s="24">
        <v>5</v>
      </c>
      <c r="R99" s="23" t="s">
        <v>397</v>
      </c>
      <c r="Z99" s="84"/>
    </row>
    <row r="100" spans="1:26" ht="15">
      <c r="A100" s="23" t="s">
        <v>201</v>
      </c>
      <c r="B100" s="26" t="s">
        <v>278</v>
      </c>
      <c r="D100" s="88" t="str">
        <f t="shared" si="51"/>
        <v>UC-UP_R-WH_Det_ELC_X0</v>
      </c>
      <c r="E100" s="23" t="str">
        <f t="shared" si="47"/>
        <v>RSDELC</v>
      </c>
      <c r="F100" s="23" t="str">
        <f t="shared" si="44"/>
        <v>RSDWH_Det</v>
      </c>
      <c r="G100" s="38" t="str">
        <f t="shared" si="58"/>
        <v>R-WH_Det_ELC*</v>
      </c>
      <c r="H100" s="23" t="str">
        <f t="shared" si="45"/>
        <v>RSDWH_Det</v>
      </c>
      <c r="I100" s="24">
        <v>1</v>
      </c>
      <c r="J100" s="89">
        <f>MAX(IF(L25+L26="","",-L25-L26),-$T$25)</f>
        <v>-0.19604594442546125</v>
      </c>
      <c r="K100" s="89">
        <f t="shared" ref="K100:O100" si="59">MAX(IF(M25+M26="","",-M25-M26),-$T$25)</f>
        <v>-0.21565053886800739</v>
      </c>
      <c r="L100" s="89">
        <f t="shared" si="59"/>
        <v>-0.34730734935231478</v>
      </c>
      <c r="M100" s="89">
        <f t="shared" si="59"/>
        <v>-0.55934195920539653</v>
      </c>
      <c r="N100" s="89">
        <f t="shared" si="59"/>
        <v>-0.9</v>
      </c>
      <c r="O100" s="89">
        <f t="shared" si="59"/>
        <v>-0.9</v>
      </c>
      <c r="P100" s="24">
        <v>0</v>
      </c>
      <c r="Q100" s="24">
        <v>5</v>
      </c>
      <c r="R100" s="23" t="s">
        <v>398</v>
      </c>
      <c r="Z100" s="84"/>
    </row>
    <row r="101" spans="1:26" ht="15">
      <c r="A101" s="23" t="s">
        <v>201</v>
      </c>
      <c r="B101" s="26" t="s">
        <v>278</v>
      </c>
      <c r="D101" s="23" t="str">
        <f t="shared" si="51"/>
        <v>\I: DISABLED</v>
      </c>
      <c r="E101" s="23" t="str">
        <f t="shared" si="47"/>
        <v>RSDELC</v>
      </c>
      <c r="F101" s="23" t="str">
        <f t="shared" si="44"/>
        <v>RSDWH_Det</v>
      </c>
      <c r="G101" s="38" t="str">
        <f t="shared" si="58"/>
        <v>R-WH_Det_ELC*</v>
      </c>
      <c r="H101" s="23" t="str">
        <f t="shared" si="45"/>
        <v>RSDWH_Det</v>
      </c>
      <c r="I101" s="24">
        <v>1</v>
      </c>
      <c r="J101" s="34">
        <f t="shared" si="52"/>
        <v>-0.15731342943989779</v>
      </c>
      <c r="K101" s="34">
        <f t="shared" si="53"/>
        <v>-0.17304477238388757</v>
      </c>
      <c r="L101" s="34">
        <f t="shared" si="54"/>
        <v>-0.27869033637197493</v>
      </c>
      <c r="M101" s="34">
        <f t="shared" si="55"/>
        <v>-0.44883357363042942</v>
      </c>
      <c r="N101" s="34">
        <f t="shared" si="56"/>
        <v>-0.9</v>
      </c>
      <c r="O101" s="34">
        <f t="shared" si="57"/>
        <v>-0.9</v>
      </c>
      <c r="P101" s="24">
        <v>0</v>
      </c>
      <c r="Q101" s="24">
        <v>5</v>
      </c>
      <c r="R101" s="23" t="s">
        <v>399</v>
      </c>
      <c r="Z101" s="84" t="s">
        <v>289</v>
      </c>
    </row>
    <row r="102" spans="1:26" ht="15">
      <c r="A102" s="23" t="s">
        <v>202</v>
      </c>
      <c r="B102" s="26" t="s">
        <v>278</v>
      </c>
      <c r="D102" s="23" t="str">
        <f t="shared" si="51"/>
        <v>UC-UP_R-WH_Det_KER_X0</v>
      </c>
      <c r="E102" s="23" t="str">
        <f t="shared" si="47"/>
        <v>RSDKER</v>
      </c>
      <c r="F102" s="23" t="str">
        <f t="shared" si="44"/>
        <v>RSDWH_Det</v>
      </c>
      <c r="G102" s="38" t="str">
        <f t="shared" si="58"/>
        <v>R-WH_Det_KER*</v>
      </c>
      <c r="H102" s="23" t="str">
        <f t="shared" si="45"/>
        <v>RSDWH_Det</v>
      </c>
      <c r="I102" s="24">
        <v>1</v>
      </c>
      <c r="J102" s="34">
        <f t="shared" si="52"/>
        <v>-0.67488352850574074</v>
      </c>
      <c r="K102" s="34">
        <f t="shared" si="53"/>
        <v>-0.74237188135631482</v>
      </c>
      <c r="L102" s="34">
        <f t="shared" si="54"/>
        <v>-0.9</v>
      </c>
      <c r="M102" s="34">
        <f t="shared" si="55"/>
        <v>-0.9</v>
      </c>
      <c r="N102" s="34">
        <f t="shared" si="56"/>
        <v>-0.9</v>
      </c>
      <c r="O102" s="34">
        <f t="shared" si="57"/>
        <v>-0.9</v>
      </c>
      <c r="P102" s="24">
        <v>0</v>
      </c>
      <c r="Q102" s="24">
        <v>5</v>
      </c>
      <c r="R102" s="23" t="s">
        <v>400</v>
      </c>
      <c r="Z102" s="84"/>
    </row>
    <row r="103" spans="1:26" ht="15">
      <c r="A103" s="23" t="s">
        <v>141</v>
      </c>
      <c r="B103" s="26" t="s">
        <v>278</v>
      </c>
      <c r="D103" s="23" t="str">
        <f>IF(Z103="","UC-UP_"&amp;A29,"\I: DISABLED")</f>
        <v>\I: DISABLED</v>
      </c>
      <c r="E103" s="23" t="str">
        <f t="shared" si="47"/>
        <v>RSDPEA</v>
      </c>
      <c r="F103" s="23" t="str">
        <f t="shared" si="44"/>
        <v>RSDWH_Det</v>
      </c>
      <c r="G103" s="38" t="str">
        <f>LEFT(A29,12)&amp;"*"</f>
        <v>R-WH_Det_PEA*</v>
      </c>
      <c r="H103" s="23" t="str">
        <f t="shared" si="45"/>
        <v>RSDWH_Det</v>
      </c>
      <c r="I103" s="24">
        <v>1</v>
      </c>
      <c r="J103" s="34">
        <f t="shared" ref="J103:O106" si="60">IF(L29="","",-L29)</f>
        <v>-2.4923112378318426E-2</v>
      </c>
      <c r="K103" s="34">
        <f t="shared" si="60"/>
        <v>-2.7415423616150271E-2</v>
      </c>
      <c r="L103" s="34">
        <f t="shared" si="60"/>
        <v>-4.4152813888046191E-2</v>
      </c>
      <c r="M103" s="34">
        <f t="shared" si="60"/>
        <v>-7.1108548294837287E-2</v>
      </c>
      <c r="N103" s="34">
        <f t="shared" si="60"/>
        <v>-0.4783827550501355</v>
      </c>
      <c r="O103" s="34">
        <f t="shared" si="60"/>
        <v>-0.9</v>
      </c>
      <c r="P103" s="24">
        <v>0</v>
      </c>
      <c r="Q103" s="24">
        <v>5</v>
      </c>
      <c r="R103" s="23" t="s">
        <v>401</v>
      </c>
      <c r="Z103" s="84" t="s">
        <v>289</v>
      </c>
    </row>
    <row r="104" spans="1:26" ht="15">
      <c r="A104" s="56" t="s">
        <v>170</v>
      </c>
      <c r="B104" s="26" t="s">
        <v>278</v>
      </c>
      <c r="D104" s="23" t="str">
        <f>IF(Z104="","UC-UP_"&amp;A30,"\I: DISABLED")</f>
        <v>\I: DISABLED</v>
      </c>
      <c r="E104" s="23"/>
      <c r="F104" s="23" t="str">
        <f t="shared" si="44"/>
        <v>RSDWH_Det</v>
      </c>
      <c r="H104" s="23" t="str">
        <f t="shared" si="45"/>
        <v>RSDWH_Det</v>
      </c>
      <c r="I104" s="24">
        <v>1</v>
      </c>
      <c r="J104" s="34">
        <f t="shared" si="60"/>
        <v>-3.1767799636490006E-2</v>
      </c>
      <c r="K104" s="34">
        <f t="shared" si="60"/>
        <v>-3.4944579600139011E-2</v>
      </c>
      <c r="L104" s="34">
        <f t="shared" si="60"/>
        <v>-5.6278594891819904E-2</v>
      </c>
      <c r="M104" s="34">
        <f t="shared" si="60"/>
        <v>-9.0637239859224894E-2</v>
      </c>
      <c r="N104" s="34">
        <f t="shared" si="60"/>
        <v>-0.60976202655994849</v>
      </c>
      <c r="O104" s="34">
        <f t="shared" si="60"/>
        <v>-0.9</v>
      </c>
      <c r="P104" s="24">
        <v>0</v>
      </c>
      <c r="Q104" s="24">
        <v>5</v>
      </c>
      <c r="R104" s="23" t="s">
        <v>402</v>
      </c>
      <c r="Z104" s="84" t="s">
        <v>289</v>
      </c>
    </row>
    <row r="105" spans="1:26" ht="15">
      <c r="A105" s="23" t="s">
        <v>142</v>
      </c>
      <c r="B105" s="26" t="s">
        <v>278</v>
      </c>
      <c r="D105" s="23" t="str">
        <f>IF(Z105="","UC-UP_"&amp;A31,"\I: DISABLED")</f>
        <v>UC-UP_R-WH_Det_WOO_X0</v>
      </c>
      <c r="E105" s="23" t="str">
        <f t="shared" si="47"/>
        <v>RSDWOO</v>
      </c>
      <c r="F105" s="23" t="str">
        <f t="shared" si="44"/>
        <v>RSDWH_Det</v>
      </c>
      <c r="G105" s="38" t="str">
        <f>LEFT(A31,12)&amp;"*"</f>
        <v>R-WH_Det_WOO*</v>
      </c>
      <c r="H105" s="23" t="str">
        <f t="shared" si="45"/>
        <v>RSDWH_Det</v>
      </c>
      <c r="I105" s="24">
        <v>1</v>
      </c>
      <c r="J105" s="34">
        <f t="shared" si="60"/>
        <v>-7.0404857516601039E-3</v>
      </c>
      <c r="K105" s="34">
        <f t="shared" si="60"/>
        <v>-7.7445343268261147E-3</v>
      </c>
      <c r="L105" s="34">
        <f t="shared" si="60"/>
        <v>-1.2472649978696732E-2</v>
      </c>
      <c r="M105" s="34">
        <f t="shared" si="60"/>
        <v>-2.0087327517190879E-2</v>
      </c>
      <c r="N105" s="34">
        <f t="shared" si="60"/>
        <v>-0.13513749485398854</v>
      </c>
      <c r="O105" s="34">
        <f t="shared" si="60"/>
        <v>-0.9</v>
      </c>
      <c r="P105" s="24">
        <v>0</v>
      </c>
      <c r="Q105" s="24">
        <v>5</v>
      </c>
      <c r="R105" s="23" t="s">
        <v>403</v>
      </c>
      <c r="Z105" s="84"/>
    </row>
    <row r="106" spans="1:26" ht="15">
      <c r="A106" s="23" t="s">
        <v>143</v>
      </c>
      <c r="B106" s="26" t="s">
        <v>278</v>
      </c>
      <c r="D106" s="23" t="str">
        <f>IF(Z106="","UC-UP_"&amp;A32,"\I: DISABLED")</f>
        <v>UC-UP_R-WH_Det_HET_X0</v>
      </c>
      <c r="E106" s="23" t="str">
        <f t="shared" si="47"/>
        <v>RSDHET</v>
      </c>
      <c r="F106" s="23" t="str">
        <f t="shared" si="44"/>
        <v>RSDWH_Det</v>
      </c>
      <c r="G106" s="38" t="str">
        <f>LEFT(A32,12)&amp;"*"</f>
        <v>R-WH_Det_HET*</v>
      </c>
      <c r="H106" s="23" t="str">
        <f t="shared" si="45"/>
        <v>RSDWH_Det</v>
      </c>
      <c r="I106" s="24">
        <v>1</v>
      </c>
      <c r="J106" s="34">
        <f t="shared" si="60"/>
        <v>-6.6719519938187769E-5</v>
      </c>
      <c r="K106" s="34">
        <f t="shared" si="60"/>
        <v>-7.3391471932006551E-5</v>
      </c>
      <c r="L106" s="34">
        <f t="shared" si="60"/>
        <v>-1.1819769946121591E-4</v>
      </c>
      <c r="M106" s="34">
        <f t="shared" si="60"/>
        <v>-1.9035857695928288E-4</v>
      </c>
      <c r="N106" s="34">
        <f t="shared" si="60"/>
        <v>-1.2806373168472707E-3</v>
      </c>
      <c r="O106" s="34">
        <f t="shared" si="60"/>
        <v>-8.6154874841944985E-3</v>
      </c>
      <c r="P106" s="24">
        <v>0</v>
      </c>
      <c r="Q106" s="24">
        <v>5</v>
      </c>
      <c r="R106" s="23" t="s">
        <v>404</v>
      </c>
      <c r="Z106" s="84"/>
    </row>
    <row r="107" spans="1:26" ht="15">
      <c r="J107" s="34" t="str">
        <f t="shared" ref="J107" si="61">IF(L34="","",-L34)</f>
        <v/>
      </c>
      <c r="K107" s="34" t="str">
        <f t="shared" ref="K107:O107" si="62">IF(M34="","",-M34)</f>
        <v/>
      </c>
      <c r="L107" s="34" t="str">
        <f t="shared" si="62"/>
        <v/>
      </c>
      <c r="M107" s="34" t="str">
        <f t="shared" si="62"/>
        <v/>
      </c>
      <c r="N107" s="34" t="str">
        <f t="shared" si="62"/>
        <v/>
      </c>
      <c r="O107" s="34" t="str">
        <f t="shared" si="62"/>
        <v/>
      </c>
    </row>
  </sheetData>
  <mergeCells count="5">
    <mergeCell ref="S3:V3"/>
    <mergeCell ref="E4:J4"/>
    <mergeCell ref="E19:I19"/>
    <mergeCell ref="L19:P19"/>
    <mergeCell ref="Y7:Z7"/>
  </mergeCells>
  <conditionalFormatting sqref="F97:F98 D97:D102 E99:E102 D103:E106 D82:D95 E84:E96 D76:E78">
    <cfRule type="containsText" dxfId="9" priority="12" operator="containsText" text="\I: DISABLED">
      <formula>NOT(ISERROR(SEARCH("\I: DISABLED",D76)))</formula>
    </cfRule>
  </conditionalFormatting>
  <conditionalFormatting sqref="F61:F62">
    <cfRule type="containsText" dxfId="8" priority="11" operator="containsText" text="\I: DISABLED">
      <formula>NOT(ISERROR(SEARCH("\I: DISABLED",F61)))</formula>
    </cfRule>
  </conditionalFormatting>
  <conditionalFormatting sqref="D46:D60">
    <cfRule type="containsText" dxfId="7" priority="10" operator="containsText" text="\I: DISABLED">
      <formula>NOT(ISERROR(SEARCH("\I: DISABLED",D46)))</formula>
    </cfRule>
  </conditionalFormatting>
  <conditionalFormatting sqref="D61:D72">
    <cfRule type="containsText" dxfId="6" priority="9" operator="containsText" text="\I: DISABLED">
      <formula>NOT(ISERROR(SEARCH("\I: DISABLED",D61)))</formula>
    </cfRule>
  </conditionalFormatting>
  <conditionalFormatting sqref="D81">
    <cfRule type="containsText" dxfId="5" priority="8" operator="containsText" text="\I: DISABLED">
      <formula>NOT(ISERROR(SEARCH("\I: DISABLED",D81)))</formula>
    </cfRule>
  </conditionalFormatting>
  <conditionalFormatting sqref="D96">
    <cfRule type="containsText" dxfId="4" priority="6" operator="containsText" text="\I: DISABLED">
      <formula>NOT(ISERROR(SEARCH("\I: DISABLED",D96)))</formula>
    </cfRule>
  </conditionalFormatting>
  <conditionalFormatting sqref="E81 E63:E72 E56:E60 E46:E54">
    <cfRule type="containsText" dxfId="3" priority="4" operator="containsText" text="\I: DISABLED">
      <formula>NOT(ISERROR(SEARCH("\I: DISABLED",E46)))</formula>
    </cfRule>
  </conditionalFormatting>
  <conditionalFormatting sqref="E61:E62">
    <cfRule type="containsText" dxfId="2" priority="3" operator="containsText" text="\I: DISABLED">
      <formula>NOT(ISERROR(SEARCH("\I: DISABLED",E61)))</formula>
    </cfRule>
  </conditionalFormatting>
  <conditionalFormatting sqref="E82:E83">
    <cfRule type="containsText" dxfId="1" priority="2" operator="containsText" text="\I: DISABLED">
      <formula>NOT(ISERROR(SEARCH("\I: DISABLED",E82)))</formula>
    </cfRule>
  </conditionalFormatting>
  <conditionalFormatting sqref="E97:E98">
    <cfRule type="containsText" dxfId="0" priority="1" operator="containsText" text="\I: DISABLED">
      <formula>NOT(ISERROR(SEARCH("\I: DISABLED",E97)))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Alessandro Chiodi</cp:lastModifiedBy>
  <cp:lastPrinted>2001-09-28T20:39:50Z</cp:lastPrinted>
  <dcterms:created xsi:type="dcterms:W3CDTF">2001-09-28T18:48:17Z</dcterms:created>
  <dcterms:modified xsi:type="dcterms:W3CDTF">2021-04-08T14:42:17Z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599693894386291</vt:r8>
  </property>
</Properties>
</file>