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163A8D2A-6B58-48FF-A81B-420FD7CBA260}" xr6:coauthVersionLast="45" xr6:coauthVersionMax="46" xr10:uidLastSave="{00000000-0000-0000-0000-000000000000}"/>
  <bookViews>
    <workbookView xWindow="-120" yWindow="-120" windowWidth="29040" windowHeight="15840" activeTab="9" xr2:uid="{24C11528-D002-463A-994E-9F1C7B8997EB}"/>
  </bookViews>
  <sheets>
    <sheet name="AF" sheetId="30" r:id="rId1"/>
    <sheet name="Stock" sheetId="29" r:id="rId2"/>
    <sheet name="Legend" sheetId="26" r:id="rId3"/>
    <sheet name="RSDCK_share" sheetId="33" r:id="rId4"/>
    <sheet name="Apt_RSD_share" sheetId="28" r:id="rId5"/>
    <sheet name="Att_RSD_share" sheetId="31" r:id="rId6"/>
    <sheet name="Det_RSD_share" sheetId="32" r:id="rId7"/>
    <sheet name="FillData" sheetId="18" r:id="rId8"/>
    <sheet name="Stock-AF-Cap2Act" sheetId="23" r:id="rId9"/>
    <sheet name="SharesElab" sheetId="20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.DMD." localSheetId="4">#REF!</definedName>
    <definedName name="_.DMD." localSheetId="5">#REF!</definedName>
    <definedName name="_.DMD." localSheetId="6">#REF!</definedName>
    <definedName name="_.DMD." localSheetId="3">#REF!</definedName>
    <definedName name="_.DMD.">#REF!</definedName>
    <definedName name="__HDV50" localSheetId="4">#REF!</definedName>
    <definedName name="__HDV50" localSheetId="5">#REF!</definedName>
    <definedName name="__HDV50" localSheetId="6">#REF!</definedName>
    <definedName name="__HDV50" localSheetId="3">#REF!</definedName>
    <definedName name="__HDV50">#REF!</definedName>
    <definedName name="__LDV50" localSheetId="4">#REF!</definedName>
    <definedName name="__LDV50" localSheetId="5">#REF!</definedName>
    <definedName name="__LDV50" localSheetId="6">#REF!</definedName>
    <definedName name="__LDV50" localSheetId="3">#REF!</definedName>
    <definedName name="__LDV50">#REF!</definedName>
    <definedName name="_0_EST_DEMAND" localSheetId="4">#REF!</definedName>
    <definedName name="_0_EST_DEMAND" localSheetId="5">#REF!</definedName>
    <definedName name="_0_EST_DEMAND" localSheetId="6">#REF!</definedName>
    <definedName name="_0_EST_DEMAND" localSheetId="3">#REF!</definedName>
    <definedName name="_0_EST_DEMAND">#REF!</definedName>
    <definedName name="_0_EST_PARCO" localSheetId="4">#REF!</definedName>
    <definedName name="_0_EST_PARCO" localSheetId="5">#REF!</definedName>
    <definedName name="_0_EST_PARCO" localSheetId="6">#REF!</definedName>
    <definedName name="_0_EST_PARCO" localSheetId="3">#REF!</definedName>
    <definedName name="_0_EST_PARCO">#REF!</definedName>
    <definedName name="_0_EST_REN" localSheetId="4">#REF!</definedName>
    <definedName name="_0_EST_REN" localSheetId="5">#REF!</definedName>
    <definedName name="_0_EST_REN" localSheetId="6">#REF!</definedName>
    <definedName name="_0_EST_REN" localSheetId="3">#REF!</definedName>
    <definedName name="_0_EST_REN">#REF!</definedName>
    <definedName name="_1995_Implicit_GDP_Deflator" localSheetId="4">#REF!</definedName>
    <definedName name="_1995_Implicit_GDP_Deflator" localSheetId="5">#REF!</definedName>
    <definedName name="_1995_Implicit_GDP_Deflator" localSheetId="6">#REF!</definedName>
    <definedName name="_1995_Implicit_GDP_Deflator" localSheetId="3">#REF!</definedName>
    <definedName name="_1995_Implicit_GDP_Deflator">#REF!</definedName>
    <definedName name="_2001_Implicit_GDP_Deflator" localSheetId="4">#REF!</definedName>
    <definedName name="_2001_Implicit_GDP_Deflator" localSheetId="5">#REF!</definedName>
    <definedName name="_2001_Implicit_GDP_Deflator" localSheetId="6">#REF!</definedName>
    <definedName name="_2001_Implicit_GDP_Deflator" localSheetId="3">#REF!</definedName>
    <definedName name="_2001_Implicit_GDP_Deflator">#REF!</definedName>
    <definedName name="_xlnm._FilterDatabase" localSheetId="4" hidden="1">Apt_RSD_share!#REF!</definedName>
    <definedName name="_xlnm._FilterDatabase" localSheetId="5" hidden="1">Att_RSD_share!#REF!</definedName>
    <definedName name="_xlnm._FilterDatabase" localSheetId="6" hidden="1">Det_RSD_share!#REF!</definedName>
    <definedName name="_xlnm._FilterDatabase" localSheetId="3" hidden="1">RSDCK_share!#REF!</definedName>
    <definedName name="_xlnm._FilterDatabase" localSheetId="9" hidden="1">SharesElab!$A$1:$C$95</definedName>
    <definedName name="_xlnm._FilterDatabase" localSheetId="8" hidden="1">'Stock-AF-Cap2Act'!$A$1:$C$14</definedName>
    <definedName name="_HDV50" localSheetId="4">#REF!</definedName>
    <definedName name="_HDV50" localSheetId="5">#REF!</definedName>
    <definedName name="_HDV50" localSheetId="6">#REF!</definedName>
    <definedName name="_HDV50" localSheetId="3">#REF!</definedName>
    <definedName name="_HDV50">#REF!</definedName>
    <definedName name="_LDV50" localSheetId="4">#REF!</definedName>
    <definedName name="_LDV50" localSheetId="5">#REF!</definedName>
    <definedName name="_LDV50" localSheetId="6">#REF!</definedName>
    <definedName name="_LDV50" localSheetId="3">#REF!</definedName>
    <definedName name="_LDV50">#REF!</definedName>
    <definedName name="_Order1" hidden="1">255</definedName>
    <definedName name="_Order2" hidden="1">255</definedName>
    <definedName name="a" localSheetId="4">#REF!,#REF!,#REF!</definedName>
    <definedName name="a" localSheetId="5">#REF!,#REF!,#REF!</definedName>
    <definedName name="a" localSheetId="6">#REF!,#REF!,#REF!</definedName>
    <definedName name="a" localSheetId="3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4">#REF!</definedName>
    <definedName name="Age_of_car" localSheetId="5">#REF!</definedName>
    <definedName name="Age_of_car" localSheetId="6">#REF!</definedName>
    <definedName name="Age_of_car" localSheetId="3">#REF!</definedName>
    <definedName name="Age_of_car">#REF!</definedName>
    <definedName name="All_TP" localSheetId="4">#REF!,#REF!,#REF!</definedName>
    <definedName name="All_TP" localSheetId="5">#REF!,#REF!,#REF!</definedName>
    <definedName name="All_TP" localSheetId="6">#REF!,#REF!,#REF!</definedName>
    <definedName name="All_TP" localSheetId="3">#REF!,#REF!,#REF!</definedName>
    <definedName name="All_TP">#REF!,#REF!,#REF!</definedName>
    <definedName name="All_US" localSheetId="4">#REF!,#REF!,#REF!</definedName>
    <definedName name="All_US" localSheetId="5">#REF!,#REF!,#REF!</definedName>
    <definedName name="All_US" localSheetId="6">#REF!,#REF!,#REF!</definedName>
    <definedName name="All_US" localSheetId="3">#REF!,#REF!,#REF!</definedName>
    <definedName name="All_US">#REF!,#REF!,#REF!</definedName>
    <definedName name="AnkCosBreakD" localSheetId="4">[1]Cockpit!#REF!</definedName>
    <definedName name="AnkCosBreakD" localSheetId="5">[1]Cockpit!#REF!</definedName>
    <definedName name="AnkCosBreakD" localSheetId="6">[1]Cockpit!#REF!</definedName>
    <definedName name="AnkCosBreakD" localSheetId="3">[1]Cockpit!#REF!</definedName>
    <definedName name="AnkCosBreakD">[1]Cockpit!#REF!</definedName>
    <definedName name="AnkNamen" localSheetId="4">[1]Cockpit!#REF!</definedName>
    <definedName name="AnkNamen" localSheetId="5">[1]Cockpit!#REF!</definedName>
    <definedName name="AnkNamen" localSheetId="6">[1]Cockpit!#REF!</definedName>
    <definedName name="AnkNamen" localSheetId="3">[1]Cockpit!#REF!</definedName>
    <definedName name="AnkNamen">[1]Cockpit!#REF!</definedName>
    <definedName name="Annual_Fuel_Consumption" localSheetId="4">#REF!</definedName>
    <definedName name="Annual_Fuel_Consumption" localSheetId="5">#REF!</definedName>
    <definedName name="Annual_Fuel_Consumption" localSheetId="6">#REF!</definedName>
    <definedName name="Annual_Fuel_Consumption" localSheetId="3">#REF!</definedName>
    <definedName name="Annual_Fuel_Consumption">#REF!</definedName>
    <definedName name="AnswerData" localSheetId="4">#REF!</definedName>
    <definedName name="AnswerData" localSheetId="5">#REF!</definedName>
    <definedName name="AnswerData" localSheetId="6">#REF!</definedName>
    <definedName name="AnswerData" localSheetId="3">#REF!</definedName>
    <definedName name="AnswerData">#REF!</definedName>
    <definedName name="avg_water_heater_PJ">'[2]AEO HW'!$B$33</definedName>
    <definedName name="Beta" localSheetId="4">#REF!</definedName>
    <definedName name="Beta" localSheetId="5">#REF!</definedName>
    <definedName name="Beta" localSheetId="6">#REF!</definedName>
    <definedName name="Beta" localSheetId="3">#REF!</definedName>
    <definedName name="Beta">#REF!</definedName>
    <definedName name="BiomassLargeCHP">[3]TechnologyData!$A$14:$M$41</definedName>
    <definedName name="body1ea" localSheetId="4">#REF!</definedName>
    <definedName name="body1ea" localSheetId="5">#REF!</definedName>
    <definedName name="body1ea" localSheetId="6">#REF!</definedName>
    <definedName name="body1ea" localSheetId="3">#REF!</definedName>
    <definedName name="body1ea">#REF!</definedName>
    <definedName name="body1eb" localSheetId="4">#REF!</definedName>
    <definedName name="body1eb" localSheetId="5">#REF!</definedName>
    <definedName name="body1eb" localSheetId="6">#REF!</definedName>
    <definedName name="body1eb" localSheetId="3">#REF!</definedName>
    <definedName name="body1eb">#REF!</definedName>
    <definedName name="body1fa" localSheetId="4">#REF!</definedName>
    <definedName name="body1fa" localSheetId="5">#REF!</definedName>
    <definedName name="body1fa" localSheetId="6">#REF!</definedName>
    <definedName name="body1fa" localSheetId="3">#REF!</definedName>
    <definedName name="body1fa">#REF!</definedName>
    <definedName name="body1fb" localSheetId="4">#REF!</definedName>
    <definedName name="body1fb" localSheetId="5">#REF!</definedName>
    <definedName name="body1fb" localSheetId="6">#REF!</definedName>
    <definedName name="body1fb" localSheetId="3">#REF!</definedName>
    <definedName name="body1fb">#REF!</definedName>
    <definedName name="body1ga" localSheetId="4">#REF!</definedName>
    <definedName name="body1ga" localSheetId="5">#REF!</definedName>
    <definedName name="body1ga" localSheetId="6">#REF!</definedName>
    <definedName name="body1ga" localSheetId="3">#REF!</definedName>
    <definedName name="body1ga">#REF!</definedName>
    <definedName name="body1gb" localSheetId="4">#REF!</definedName>
    <definedName name="body1gb" localSheetId="5">#REF!</definedName>
    <definedName name="body1gb" localSheetId="6">#REF!</definedName>
    <definedName name="body1gb" localSheetId="3">#REF!</definedName>
    <definedName name="body1gb">#REF!</definedName>
    <definedName name="body2ea" localSheetId="4">#REF!</definedName>
    <definedName name="body2ea" localSheetId="5">#REF!</definedName>
    <definedName name="body2ea" localSheetId="6">#REF!</definedName>
    <definedName name="body2ea" localSheetId="3">#REF!</definedName>
    <definedName name="body2ea">#REF!</definedName>
    <definedName name="body2eb" localSheetId="4">#REF!</definedName>
    <definedName name="body2eb" localSheetId="5">#REF!</definedName>
    <definedName name="body2eb" localSheetId="6">#REF!</definedName>
    <definedName name="body2eb" localSheetId="3">#REF!</definedName>
    <definedName name="body2eb">#REF!</definedName>
    <definedName name="body2f" localSheetId="4">#REF!</definedName>
    <definedName name="body2f" localSheetId="5">#REF!</definedName>
    <definedName name="body2f" localSheetId="6">#REF!</definedName>
    <definedName name="body2f" localSheetId="3">#REF!</definedName>
    <definedName name="body2f">#REF!</definedName>
    <definedName name="body2fa" localSheetId="4">#REF!</definedName>
    <definedName name="body2fa" localSheetId="5">#REF!</definedName>
    <definedName name="body2fa" localSheetId="6">#REF!</definedName>
    <definedName name="body2fa" localSheetId="3">#REF!</definedName>
    <definedName name="body2fa">#REF!</definedName>
    <definedName name="body2fb" localSheetId="4">#REF!</definedName>
    <definedName name="body2fb" localSheetId="5">#REF!</definedName>
    <definedName name="body2fb" localSheetId="6">#REF!</definedName>
    <definedName name="body2fb" localSheetId="3">#REF!</definedName>
    <definedName name="body2fb">#REF!</definedName>
    <definedName name="body2ga" localSheetId="4">#REF!</definedName>
    <definedName name="body2ga" localSheetId="5">#REF!</definedName>
    <definedName name="body2ga" localSheetId="6">#REF!</definedName>
    <definedName name="body2ga" localSheetId="3">#REF!</definedName>
    <definedName name="body2ga">#REF!</definedName>
    <definedName name="body2gb" localSheetId="4">#REF!</definedName>
    <definedName name="body2gb" localSheetId="5">#REF!</definedName>
    <definedName name="body2gb" localSheetId="6">#REF!</definedName>
    <definedName name="body2gb" localSheetId="3">#REF!</definedName>
    <definedName name="body2gb">#REF!</definedName>
    <definedName name="body3ea" localSheetId="4">#REF!</definedName>
    <definedName name="body3ea" localSheetId="5">#REF!</definedName>
    <definedName name="body3ea" localSheetId="6">#REF!</definedName>
    <definedName name="body3ea" localSheetId="3">#REF!</definedName>
    <definedName name="body3ea">#REF!</definedName>
    <definedName name="body3eb" localSheetId="4">#REF!</definedName>
    <definedName name="body3eb" localSheetId="5">#REF!</definedName>
    <definedName name="body3eb" localSheetId="6">#REF!</definedName>
    <definedName name="body3eb" localSheetId="3">#REF!</definedName>
    <definedName name="body3eb">#REF!</definedName>
    <definedName name="body3fa" localSheetId="4">#REF!</definedName>
    <definedName name="body3fa" localSheetId="5">#REF!</definedName>
    <definedName name="body3fa" localSheetId="6">#REF!</definedName>
    <definedName name="body3fa" localSheetId="3">#REF!</definedName>
    <definedName name="body3fa">#REF!</definedName>
    <definedName name="body3fb" localSheetId="4">#REF!</definedName>
    <definedName name="body3fb" localSheetId="5">#REF!</definedName>
    <definedName name="body3fb" localSheetId="6">#REF!</definedName>
    <definedName name="body3fb" localSheetId="3">#REF!</definedName>
    <definedName name="body3fb">#REF!</definedName>
    <definedName name="body3ga" localSheetId="4">#REF!</definedName>
    <definedName name="body3ga" localSheetId="5">#REF!</definedName>
    <definedName name="body3ga" localSheetId="6">#REF!</definedName>
    <definedName name="body3ga" localSheetId="3">#REF!</definedName>
    <definedName name="body3ga">#REF!</definedName>
    <definedName name="body3gb" localSheetId="4">#REF!</definedName>
    <definedName name="body3gb" localSheetId="5">#REF!</definedName>
    <definedName name="body3gb" localSheetId="6">#REF!</definedName>
    <definedName name="body3gb" localSheetId="3">#REF!</definedName>
    <definedName name="body3gb">#REF!</definedName>
    <definedName name="body4ea" localSheetId="4">#REF!</definedName>
    <definedName name="body4ea" localSheetId="5">#REF!</definedName>
    <definedName name="body4ea" localSheetId="6">#REF!</definedName>
    <definedName name="body4ea" localSheetId="3">#REF!</definedName>
    <definedName name="body4ea">#REF!</definedName>
    <definedName name="body4eb" localSheetId="4">#REF!</definedName>
    <definedName name="body4eb" localSheetId="5">#REF!</definedName>
    <definedName name="body4eb" localSheetId="6">#REF!</definedName>
    <definedName name="body4eb" localSheetId="3">#REF!</definedName>
    <definedName name="body4eb">#REF!</definedName>
    <definedName name="body4f" localSheetId="4">#REF!</definedName>
    <definedName name="body4f" localSheetId="5">#REF!</definedName>
    <definedName name="body4f" localSheetId="6">#REF!</definedName>
    <definedName name="body4f" localSheetId="3">#REF!</definedName>
    <definedName name="body4f">#REF!</definedName>
    <definedName name="body4fa" localSheetId="4">#REF!</definedName>
    <definedName name="body4fa" localSheetId="5">#REF!</definedName>
    <definedName name="body4fa" localSheetId="6">#REF!</definedName>
    <definedName name="body4fa" localSheetId="3">#REF!</definedName>
    <definedName name="body4fa">#REF!</definedName>
    <definedName name="body4fb" localSheetId="4">#REF!</definedName>
    <definedName name="body4fb" localSheetId="5">#REF!</definedName>
    <definedName name="body4fb" localSheetId="6">#REF!</definedName>
    <definedName name="body4fb" localSheetId="3">#REF!</definedName>
    <definedName name="body4fb">#REF!</definedName>
    <definedName name="body4ga" localSheetId="4">#REF!</definedName>
    <definedName name="body4ga" localSheetId="5">#REF!</definedName>
    <definedName name="body4ga" localSheetId="6">#REF!</definedName>
    <definedName name="body4ga" localSheetId="3">#REF!</definedName>
    <definedName name="body4ga">#REF!</definedName>
    <definedName name="body4gb" localSheetId="4">#REF!</definedName>
    <definedName name="body4gb" localSheetId="5">#REF!</definedName>
    <definedName name="body4gb" localSheetId="6">#REF!</definedName>
    <definedName name="body4gb" localSheetId="3">#REF!</definedName>
    <definedName name="body4gb">#REF!</definedName>
    <definedName name="bprint" localSheetId="4">#REF!</definedName>
    <definedName name="bprint" localSheetId="5">#REF!</definedName>
    <definedName name="bprint" localSheetId="6">#REF!</definedName>
    <definedName name="bprint" localSheetId="3">#REF!</definedName>
    <definedName name="bprint">#REF!</definedName>
    <definedName name="BPslut">[3]Plants!$J$2</definedName>
    <definedName name="btu_per_watthr" localSheetId="4">#REF!</definedName>
    <definedName name="btu_per_watthr" localSheetId="5">#REF!</definedName>
    <definedName name="btu_per_watthr" localSheetId="6">#REF!</definedName>
    <definedName name="btu_per_watthr" localSheetId="3">#REF!</definedName>
    <definedName name="btu_per_watthr">#REF!</definedName>
    <definedName name="Cadmium_Content_ppm_wt" localSheetId="4">#REF!</definedName>
    <definedName name="Cadmium_Content_ppm_wt" localSheetId="5">#REF!</definedName>
    <definedName name="Cadmium_Content_ppm_wt" localSheetId="6">#REF!</definedName>
    <definedName name="Cadmium_Content_ppm_wt" localSheetId="3">#REF!</definedName>
    <definedName name="Cadmium_Content_ppm_wt">#REF!</definedName>
    <definedName name="CAPCST">'[4]AEO16 Com Tech'!$H$103:$H$4268</definedName>
    <definedName name="Cars_12" localSheetId="4">'[5]TechRep-Doc'!#REF!</definedName>
    <definedName name="Cars_12" localSheetId="5">'[5]TechRep-Doc'!#REF!</definedName>
    <definedName name="Cars_12" localSheetId="6">'[5]TechRep-Doc'!#REF!</definedName>
    <definedName name="Cars_12" localSheetId="3">'[5]TechRep-Doc'!#REF!</definedName>
    <definedName name="Cars_12">'[5]TechRep-Doc'!#REF!</definedName>
    <definedName name="ChosenYear">[6]Cover!$G$117</definedName>
    <definedName name="Chromium_Content_ppm_wt" localSheetId="4">#REF!</definedName>
    <definedName name="Chromium_Content_ppm_wt" localSheetId="5">#REF!</definedName>
    <definedName name="Chromium_Content_ppm_wt" localSheetId="6">#REF!</definedName>
    <definedName name="Chromium_Content_ppm_wt" localSheetId="3">#REF!</definedName>
    <definedName name="Chromium_Content_ppm_wt">#REF!</definedName>
    <definedName name="CMM_SUPPLY_CRV_TABLE" localSheetId="4">[7]cum2025curves!#REF!</definedName>
    <definedName name="CMM_SUPPLY_CRV_TABLE" localSheetId="5">[7]cum2025curves!#REF!</definedName>
    <definedName name="CMM_SUPPLY_CRV_TABLE" localSheetId="6">[7]cum2025curves!#REF!</definedName>
    <definedName name="CMM_SUPPLY_CRV_TABLE" localSheetId="3">[7]cum2025curves!#REF!</definedName>
    <definedName name="CMM_SUPPLY_CRV_TABLE">[7]cum2025curves!#REF!</definedName>
    <definedName name="conv" localSheetId="4">#REF!</definedName>
    <definedName name="conv" localSheetId="5">#REF!</definedName>
    <definedName name="conv" localSheetId="6">#REF!</definedName>
    <definedName name="conv" localSheetId="3">#REF!</definedName>
    <definedName name="conv">#REF!</definedName>
    <definedName name="Copper_Content_ppm_wt" localSheetId="4">#REF!</definedName>
    <definedName name="Copper_Content_ppm_wt" localSheetId="5">#REF!</definedName>
    <definedName name="Copper_Content_ppm_wt" localSheetId="6">#REF!</definedName>
    <definedName name="Copper_Content_ppm_wt" localSheetId="3">#REF!</definedName>
    <definedName name="Copper_Content_ppm_wt">#REF!</definedName>
    <definedName name="countrye" localSheetId="4">#REF!</definedName>
    <definedName name="countrye" localSheetId="5">#REF!</definedName>
    <definedName name="countrye" localSheetId="6">#REF!</definedName>
    <definedName name="countrye" localSheetId="3">#REF!</definedName>
    <definedName name="countrye">#REF!</definedName>
    <definedName name="countryf" localSheetId="4">#REF!</definedName>
    <definedName name="countryf" localSheetId="5">#REF!</definedName>
    <definedName name="countryf" localSheetId="6">#REF!</definedName>
    <definedName name="countryf" localSheetId="3">#REF!</definedName>
    <definedName name="countryf">#REF!</definedName>
    <definedName name="countryg" localSheetId="4">#REF!</definedName>
    <definedName name="countryg" localSheetId="5">#REF!</definedName>
    <definedName name="countryg" localSheetId="6">#REF!</definedName>
    <definedName name="countryg" localSheetId="3">#REF!</definedName>
    <definedName name="countryg">#REF!</definedName>
    <definedName name="cprint" localSheetId="4">#REF!</definedName>
    <definedName name="cprint" localSheetId="5">#REF!</definedName>
    <definedName name="cprint" localSheetId="6">#REF!</definedName>
    <definedName name="cprint" localSheetId="3">#REF!</definedName>
    <definedName name="cprint">#REF!</definedName>
    <definedName name="CRF_CountryName">[8]Sheet1!$C$4</definedName>
    <definedName name="CRI">'[4]AEO16 Com Tech'!$AF$103:$AF$4268</definedName>
    <definedName name="data_range" localSheetId="4">'[9]CSO data'!#REF!</definedName>
    <definedName name="data_range" localSheetId="5">'[9]CSO data'!#REF!</definedName>
    <definedName name="data_range" localSheetId="6">'[9]CSO data'!#REF!</definedName>
    <definedName name="data_range" localSheetId="3">'[9]CSO data'!#REF!</definedName>
    <definedName name="data_range">'[9]CSO data'!#REF!</definedName>
    <definedName name="days_per_year" localSheetId="4">#REF!</definedName>
    <definedName name="days_per_year" localSheetId="5">#REF!</definedName>
    <definedName name="days_per_year" localSheetId="6">#REF!</definedName>
    <definedName name="days_per_year" localSheetId="3">#REF!</definedName>
    <definedName name="days_per_year">#REF!</definedName>
    <definedName name="ddddd">[10]AGR_Fuels!$A$2</definedName>
    <definedName name="Diesel_Car_CO" localSheetId="4">#REF!</definedName>
    <definedName name="Diesel_Car_CO" localSheetId="5">#REF!</definedName>
    <definedName name="Diesel_Car_CO" localSheetId="6">#REF!</definedName>
    <definedName name="Diesel_Car_CO" localSheetId="3">#REF!</definedName>
    <definedName name="Diesel_Car_CO">#REF!</definedName>
    <definedName name="Diesel_Car_Nox" localSheetId="4">#REF!</definedName>
    <definedName name="Diesel_Car_Nox" localSheetId="5">#REF!</definedName>
    <definedName name="Diesel_Car_Nox" localSheetId="6">#REF!</definedName>
    <definedName name="Diesel_Car_Nox" localSheetId="3">#REF!</definedName>
    <definedName name="Diesel_Car_Nox">#REF!</definedName>
    <definedName name="Diesel_Car_PM" localSheetId="4">#REF!</definedName>
    <definedName name="Diesel_Car_PM" localSheetId="5">#REF!</definedName>
    <definedName name="Diesel_Car_PM" localSheetId="6">#REF!</definedName>
    <definedName name="Diesel_Car_PM" localSheetId="3">#REF!</definedName>
    <definedName name="Diesel_Car_PM">#REF!</definedName>
    <definedName name="Diesel_Car_VOCs" localSheetId="4">#REF!</definedName>
    <definedName name="Diesel_Car_VOCs" localSheetId="5">#REF!</definedName>
    <definedName name="Diesel_Car_VOCs" localSheetId="6">#REF!</definedName>
    <definedName name="Diesel_Car_VOCs" localSheetId="3">#REF!</definedName>
    <definedName name="Diesel_Car_VOCs">#REF!</definedName>
    <definedName name="Diesel_HDT_CO" localSheetId="4">#REF!</definedName>
    <definedName name="Diesel_HDT_CO" localSheetId="5">#REF!</definedName>
    <definedName name="Diesel_HDT_CO" localSheetId="6">#REF!</definedName>
    <definedName name="Diesel_HDT_CO" localSheetId="3">#REF!</definedName>
    <definedName name="Diesel_HDT_CO">#REF!</definedName>
    <definedName name="Diesel_HDT_NOx" localSheetId="4">#REF!</definedName>
    <definedName name="Diesel_HDT_NOx" localSheetId="5">#REF!</definedName>
    <definedName name="Diesel_HDT_NOx" localSheetId="6">#REF!</definedName>
    <definedName name="Diesel_HDT_NOx" localSheetId="3">#REF!</definedName>
    <definedName name="Diesel_HDT_NOx">#REF!</definedName>
    <definedName name="Diesel_HDT_PM" localSheetId="4">#REF!</definedName>
    <definedName name="Diesel_HDT_PM" localSheetId="5">#REF!</definedName>
    <definedName name="Diesel_HDT_PM" localSheetId="6">#REF!</definedName>
    <definedName name="Diesel_HDT_PM" localSheetId="3">#REF!</definedName>
    <definedName name="Diesel_HDT_PM">#REF!</definedName>
    <definedName name="Diesel_HDT_SO2" localSheetId="4">#REF!</definedName>
    <definedName name="Diesel_HDT_SO2" localSheetId="5">#REF!</definedName>
    <definedName name="Diesel_HDT_SO2" localSheetId="6">#REF!</definedName>
    <definedName name="Diesel_HDT_SO2" localSheetId="3">#REF!</definedName>
    <definedName name="Diesel_HDT_SO2">#REF!</definedName>
    <definedName name="Diesel_HDT_VOCs" localSheetId="4">#REF!</definedName>
    <definedName name="Diesel_HDT_VOCs" localSheetId="5">#REF!</definedName>
    <definedName name="Diesel_HDT_VOCs" localSheetId="6">#REF!</definedName>
    <definedName name="Diesel_HDT_VOCs" localSheetId="3">#REF!</definedName>
    <definedName name="Diesel_HDT_VOCs">#REF!</definedName>
    <definedName name="Diesel_LDT_CO" localSheetId="4">#REF!</definedName>
    <definedName name="Diesel_LDT_CO" localSheetId="5">#REF!</definedName>
    <definedName name="Diesel_LDT_CO" localSheetId="6">#REF!</definedName>
    <definedName name="Diesel_LDT_CO" localSheetId="3">#REF!</definedName>
    <definedName name="Diesel_LDT_CO">#REF!</definedName>
    <definedName name="Diesel_LDT_Nox" localSheetId="4">#REF!</definedName>
    <definedName name="Diesel_LDT_Nox" localSheetId="5">#REF!</definedName>
    <definedName name="Diesel_LDT_Nox" localSheetId="6">#REF!</definedName>
    <definedName name="Diesel_LDT_Nox" localSheetId="3">#REF!</definedName>
    <definedName name="Diesel_LDT_Nox">#REF!</definedName>
    <definedName name="Diesel_LDT_PM" localSheetId="4">#REF!</definedName>
    <definedName name="Diesel_LDT_PM" localSheetId="5">#REF!</definedName>
    <definedName name="Diesel_LDT_PM" localSheetId="6">#REF!</definedName>
    <definedName name="Diesel_LDT_PM" localSheetId="3">#REF!</definedName>
    <definedName name="Diesel_LDT_PM">#REF!</definedName>
    <definedName name="Diesel_LDT_VOCs" localSheetId="4">#REF!</definedName>
    <definedName name="Diesel_LDT_VOCs" localSheetId="5">#REF!</definedName>
    <definedName name="Diesel_LDT_VOCs" localSheetId="6">#REF!</definedName>
    <definedName name="Diesel_LDT_VOCs" localSheetId="3">#REF!</definedName>
    <definedName name="Diesel_LDT_VOCs">#REF!</definedName>
    <definedName name="DISCRATE" localSheetId="4">'[5]TechRep-Doc'!#REF!</definedName>
    <definedName name="DISCRATE" localSheetId="5">'[5]TechRep-Doc'!#REF!</definedName>
    <definedName name="DISCRATE" localSheetId="6">'[5]TechRep-Doc'!#REF!</definedName>
    <definedName name="DISCRATE" localSheetId="3">'[5]TechRep-Doc'!#REF!</definedName>
    <definedName name="DISCRATE">'[5]TechRep-Doc'!#REF!</definedName>
    <definedName name="dkkPerEUR">'[11]Centrale data'!$C$34</definedName>
    <definedName name="dollar____per__m" localSheetId="4">#REF!</definedName>
    <definedName name="dollar____per__m" localSheetId="5">#REF!</definedName>
    <definedName name="dollar____per__m" localSheetId="6">#REF!</definedName>
    <definedName name="dollar____per__m" localSheetId="3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4">[3]Subsidy!#REF!</definedName>
    <definedName name="ElPriceMix" localSheetId="5">[3]Subsidy!#REF!</definedName>
    <definedName name="ElPriceMix" localSheetId="6">[3]Subsidy!#REF!</definedName>
    <definedName name="ElPriceMix" localSheetId="3">[3]Subsidy!#REF!</definedName>
    <definedName name="ElPriceMix">[3]Subsidy!#REF!</definedName>
    <definedName name="EnergyService" localSheetId="4">[12]Tertiary!#REF!</definedName>
    <definedName name="EnergyService" localSheetId="5">[12]Tertiary!#REF!</definedName>
    <definedName name="EnergyService" localSheetId="6">[12]Tertiary!#REF!</definedName>
    <definedName name="EnergyService" localSheetId="3">[12]Tertiary!#REF!</definedName>
    <definedName name="EnergyService">[12]Tertiary!#REF!</definedName>
    <definedName name="Eng">[6]Cover!$G$111</definedName>
    <definedName name="Etiket" localSheetId="4">#REF!</definedName>
    <definedName name="Etiket" localSheetId="5">#REF!</definedName>
    <definedName name="Etiket" localSheetId="6">#REF!</definedName>
    <definedName name="Etiket" localSheetId="3">#REF!</definedName>
    <definedName name="Etiket">#REF!</definedName>
    <definedName name="Euro_GBP" localSheetId="4">#REF!</definedName>
    <definedName name="Euro_GBP" localSheetId="5">#REF!</definedName>
    <definedName name="Euro_GBP" localSheetId="6">#REF!</definedName>
    <definedName name="Euro_GBP" localSheetId="3">#REF!</definedName>
    <definedName name="Euro_GBP">#REF!</definedName>
    <definedName name="Evap_Control_perc" localSheetId="4">#REF!</definedName>
    <definedName name="Evap_Control_perc" localSheetId="5">#REF!</definedName>
    <definedName name="Evap_Control_perc" localSheetId="6">#REF!</definedName>
    <definedName name="Evap_Control_perc" localSheetId="3">#REF!</definedName>
    <definedName name="Evap_Control_perc">#REF!</definedName>
    <definedName name="Evap_H_Share_perc" localSheetId="4">#REF!</definedName>
    <definedName name="Evap_H_Share_perc" localSheetId="5">#REF!</definedName>
    <definedName name="Evap_H_Share_perc" localSheetId="6">#REF!</definedName>
    <definedName name="Evap_H_Share_perc" localSheetId="3">#REF!</definedName>
    <definedName name="Evap_H_Share_perc">#REF!</definedName>
    <definedName name="Evap_R_Share_perc" localSheetId="4">#REF!</definedName>
    <definedName name="Evap_R_Share_perc" localSheetId="5">#REF!</definedName>
    <definedName name="Evap_R_Share_perc" localSheetId="6">#REF!</definedName>
    <definedName name="Evap_R_Share_perc" localSheetId="3">#REF!</definedName>
    <definedName name="Evap_R_Share_perc">#REF!</definedName>
    <definedName name="Evap_U_Share_perc" localSheetId="4">#REF!</definedName>
    <definedName name="Evap_U_Share_perc" localSheetId="5">#REF!</definedName>
    <definedName name="Evap_U_Share_perc" localSheetId="6">#REF!</definedName>
    <definedName name="Evap_U_Share_perc" localSheetId="3">#REF!</definedName>
    <definedName name="Evap_U_Share_perc">#REF!</definedName>
    <definedName name="exch_rate" localSheetId="4">#REF!</definedName>
    <definedName name="exch_rate" localSheetId="5">#REF!</definedName>
    <definedName name="exch_rate" localSheetId="6">#REF!</definedName>
    <definedName name="exch_rate" localSheetId="3">#REF!</definedName>
    <definedName name="exch_rate">#REF!</definedName>
    <definedName name="Fastprisår">[13]Forside!$B$5</definedName>
    <definedName name="FID_1">[14]AGR_Fuels!$A$2</definedName>
    <definedName name="FID_2" localSheetId="4">[15]LOG!#REF!</definedName>
    <definedName name="FID_2" localSheetId="5">[15]LOG!#REF!</definedName>
    <definedName name="FID_2" localSheetId="6">[15]LOG!#REF!</definedName>
    <definedName name="FID_2" localSheetId="3">[15]LOG!#REF!</definedName>
    <definedName name="FID_2">[15]LOG!#REF!</definedName>
    <definedName name="fitfile">[16]MODEL!$D$38</definedName>
    <definedName name="FnktFeld" localSheetId="4">[1]Cockpit!#REF!</definedName>
    <definedName name="FnktFeld" localSheetId="5">[1]Cockpit!#REF!</definedName>
    <definedName name="FnktFeld" localSheetId="6">[1]Cockpit!#REF!</definedName>
    <definedName name="FnktFeld" localSheetId="3">[1]Cockpit!#REF!</definedName>
    <definedName name="FnktFeld">[1]Cockpit!#REF!</definedName>
    <definedName name="FUEL">'[4]AEO16 Com Tech'!$E$103:$E$4268</definedName>
    <definedName name="Fuel_Injection_perc" localSheetId="4">#REF!</definedName>
    <definedName name="Fuel_Injection_perc" localSheetId="5">#REF!</definedName>
    <definedName name="Fuel_Injection_perc" localSheetId="6">#REF!</definedName>
    <definedName name="Fuel_Injection_perc" localSheetId="3">#REF!</definedName>
    <definedName name="Fuel_Injection_perc">#REF!</definedName>
    <definedName name="Fuel_Specifications" localSheetId="4">#REF!</definedName>
    <definedName name="Fuel_Specifications" localSheetId="5">#REF!</definedName>
    <definedName name="Fuel_Specifications" localSheetId="6">#REF!</definedName>
    <definedName name="Fuel_Specifications" localSheetId="3">#REF!</definedName>
    <definedName name="Fuel_Specifications">#REF!</definedName>
    <definedName name="FuelPrices" localSheetId="4">#REF!</definedName>
    <definedName name="FuelPrices" localSheetId="5">#REF!</definedName>
    <definedName name="FuelPrices" localSheetId="6">#REF!</definedName>
    <definedName name="FuelPrices" localSheetId="3">#REF!</definedName>
    <definedName name="FuelPrices">#REF!</definedName>
    <definedName name="Gas_Car_CO" localSheetId="4">#REF!</definedName>
    <definedName name="Gas_Car_CO" localSheetId="5">#REF!</definedName>
    <definedName name="Gas_Car_CO" localSheetId="6">#REF!</definedName>
    <definedName name="Gas_Car_CO" localSheetId="3">#REF!</definedName>
    <definedName name="Gas_Car_CO">#REF!</definedName>
    <definedName name="Gas_Car_Nox" localSheetId="4">#REF!</definedName>
    <definedName name="Gas_Car_Nox" localSheetId="5">#REF!</definedName>
    <definedName name="Gas_Car_Nox" localSheetId="6">#REF!</definedName>
    <definedName name="Gas_Car_Nox" localSheetId="3">#REF!</definedName>
    <definedName name="Gas_Car_Nox">#REF!</definedName>
    <definedName name="Gas_Car_PM" localSheetId="4">#REF!</definedName>
    <definedName name="Gas_Car_PM" localSheetId="5">#REF!</definedName>
    <definedName name="Gas_Car_PM" localSheetId="6">#REF!</definedName>
    <definedName name="Gas_Car_PM" localSheetId="3">#REF!</definedName>
    <definedName name="Gas_Car_PM">#REF!</definedName>
    <definedName name="Gas_Car_VOC" localSheetId="4">#REF!</definedName>
    <definedName name="Gas_Car_VOC" localSheetId="5">#REF!</definedName>
    <definedName name="Gas_Car_VOC" localSheetId="6">#REF!</definedName>
    <definedName name="Gas_Car_VOC" localSheetId="3">#REF!</definedName>
    <definedName name="Gas_Car_VOC">#REF!</definedName>
    <definedName name="Gas_HDT_CO" localSheetId="4">#REF!</definedName>
    <definedName name="Gas_HDT_CO" localSheetId="5">#REF!</definedName>
    <definedName name="Gas_HDT_CO" localSheetId="6">#REF!</definedName>
    <definedName name="Gas_HDT_CO" localSheetId="3">#REF!</definedName>
    <definedName name="Gas_HDT_CO">#REF!</definedName>
    <definedName name="Gas_HDT_NOx" localSheetId="4">#REF!</definedName>
    <definedName name="Gas_HDT_NOx" localSheetId="5">#REF!</definedName>
    <definedName name="Gas_HDT_NOx" localSheetId="6">#REF!</definedName>
    <definedName name="Gas_HDT_NOx" localSheetId="3">#REF!</definedName>
    <definedName name="Gas_HDT_NOx">#REF!</definedName>
    <definedName name="Gas_HDT_PM" localSheetId="4">#REF!</definedName>
    <definedName name="Gas_HDT_PM" localSheetId="5">#REF!</definedName>
    <definedName name="Gas_HDT_PM" localSheetId="6">#REF!</definedName>
    <definedName name="Gas_HDT_PM" localSheetId="3">#REF!</definedName>
    <definedName name="Gas_HDT_PM">#REF!</definedName>
    <definedName name="Gas_HDT_SO2" localSheetId="4">#REF!</definedName>
    <definedName name="Gas_HDT_SO2" localSheetId="5">#REF!</definedName>
    <definedName name="Gas_HDT_SO2" localSheetId="6">#REF!</definedName>
    <definedName name="Gas_HDT_SO2" localSheetId="3">#REF!</definedName>
    <definedName name="Gas_HDT_SO2">#REF!</definedName>
    <definedName name="Gas_HDT_VOCs" localSheetId="4">#REF!</definedName>
    <definedName name="Gas_HDT_VOCs" localSheetId="5">#REF!</definedName>
    <definedName name="Gas_HDT_VOCs" localSheetId="6">#REF!</definedName>
    <definedName name="Gas_HDT_VOCs" localSheetId="3">#REF!</definedName>
    <definedName name="Gas_HDT_VOCs">#REF!</definedName>
    <definedName name="Gas_LDT_CO" localSheetId="4">#REF!</definedName>
    <definedName name="Gas_LDT_CO" localSheetId="5">#REF!</definedName>
    <definedName name="Gas_LDT_CO" localSheetId="6">#REF!</definedName>
    <definedName name="Gas_LDT_CO" localSheetId="3">#REF!</definedName>
    <definedName name="Gas_LDT_CO">#REF!</definedName>
    <definedName name="Gas_LDT_NOx" localSheetId="4">#REF!</definedName>
    <definedName name="Gas_LDT_NOx" localSheetId="5">#REF!</definedName>
    <definedName name="Gas_LDT_NOx" localSheetId="6">#REF!</definedName>
    <definedName name="Gas_LDT_NOx" localSheetId="3">#REF!</definedName>
    <definedName name="Gas_LDT_NOx">#REF!</definedName>
    <definedName name="Gas_LDT_PM" localSheetId="4">#REF!</definedName>
    <definedName name="Gas_LDT_PM" localSheetId="5">#REF!</definedName>
    <definedName name="Gas_LDT_PM" localSheetId="6">#REF!</definedName>
    <definedName name="Gas_LDT_PM" localSheetId="3">#REF!</definedName>
    <definedName name="Gas_LDT_PM">#REF!</definedName>
    <definedName name="Gas_LDT_VOCs" localSheetId="4">#REF!</definedName>
    <definedName name="Gas_LDT_VOCs" localSheetId="5">#REF!</definedName>
    <definedName name="Gas_LDT_VOCs" localSheetId="6">#REF!</definedName>
    <definedName name="Gas_LDT_VOCs" localSheetId="3">#REF!</definedName>
    <definedName name="Gas_LDT_VOCs">#REF!</definedName>
    <definedName name="GBP_Euro" localSheetId="4">#REF!</definedName>
    <definedName name="GBP_Euro" localSheetId="5">#REF!</definedName>
    <definedName name="GBP_Euro" localSheetId="6">#REF!</definedName>
    <definedName name="GBP_Euro" localSheetId="3">#REF!</definedName>
    <definedName name="GBP_Euro">#REF!</definedName>
    <definedName name="GROWTH" localSheetId="4">'[5]TechRep-Doc'!#REF!</definedName>
    <definedName name="GROWTH" localSheetId="5">'[5]TechRep-Doc'!#REF!</definedName>
    <definedName name="GROWTH" localSheetId="6">'[5]TechRep-Doc'!#REF!</definedName>
    <definedName name="GROWTH" localSheetId="3">'[5]TechRep-Doc'!#REF!</definedName>
    <definedName name="GROWTH">'[5]TechRep-Doc'!#REF!</definedName>
    <definedName name="GROWTH_TID" localSheetId="4">'[5]TechRep-Doc'!#REF!</definedName>
    <definedName name="GROWTH_TID" localSheetId="5">'[5]TechRep-Doc'!#REF!</definedName>
    <definedName name="GROWTH_TID" localSheetId="6">'[5]TechRep-Doc'!#REF!</definedName>
    <definedName name="GROWTH_TID" localSheetId="3">'[5]TechRep-Doc'!#REF!</definedName>
    <definedName name="GROWTH_TID">'[5]TechRep-Doc'!#REF!</definedName>
    <definedName name="H_C_Ratio" localSheetId="4">#REF!</definedName>
    <definedName name="H_C_Ratio" localSheetId="5">#REF!</definedName>
    <definedName name="H_C_Ratio" localSheetId="6">#REF!</definedName>
    <definedName name="H_C_Ratio" localSheetId="3">#REF!</definedName>
    <definedName name="H_C_Ratio">#REF!</definedName>
    <definedName name="H_Share_perc" localSheetId="4">#REF!</definedName>
    <definedName name="H_Share_perc" localSheetId="5">#REF!</definedName>
    <definedName name="H_Share_perc" localSheetId="6">#REF!</definedName>
    <definedName name="H_Share_perc" localSheetId="3">#REF!</definedName>
    <definedName name="H_Share_perc">#REF!</definedName>
    <definedName name="H_Speed_km_per_h" localSheetId="4">#REF!</definedName>
    <definedName name="H_Speed_km_per_h" localSheetId="5">#REF!</definedName>
    <definedName name="H_Speed_km_per_h" localSheetId="6">#REF!</definedName>
    <definedName name="H_Speed_km_per_h" localSheetId="3">#REF!</definedName>
    <definedName name="H_Speed_km_per_h">#REF!</definedName>
    <definedName name="HeatPump_Large">[3]TechnologyData!$O$101:$AA$128</definedName>
    <definedName name="hours_per_day" localSheetId="4">#REF!</definedName>
    <definedName name="hours_per_day" localSheetId="5">#REF!</definedName>
    <definedName name="hours_per_day" localSheetId="6">#REF!</definedName>
    <definedName name="hours_per_day" localSheetId="3">#REF!</definedName>
    <definedName name="hours_per_day">#REF!</definedName>
    <definedName name="Improved_Fuel_Specs" localSheetId="4">#REF!</definedName>
    <definedName name="Improved_Fuel_Specs" localSheetId="5">#REF!</definedName>
    <definedName name="Improved_Fuel_Specs" localSheetId="6">#REF!</definedName>
    <definedName name="Improved_Fuel_Specs" localSheetId="3">#REF!</definedName>
    <definedName name="Improved_Fuel_Specs">#REF!</definedName>
    <definedName name="INF">[16]MODEL!$H$14</definedName>
    <definedName name="Inflation" localSheetId="4">[3]General!#REF!</definedName>
    <definedName name="Inflation" localSheetId="5">[3]General!#REF!</definedName>
    <definedName name="Inflation" localSheetId="6">[3]General!#REF!</definedName>
    <definedName name="Inflation" localSheetId="3">[3]General!#REF!</definedName>
    <definedName name="Inflation">[3]General!#REF!</definedName>
    <definedName name="INVCOST" localSheetId="4">'[5]TechRep-Doc'!#REF!</definedName>
    <definedName name="INVCOST" localSheetId="5">'[5]TechRep-Doc'!#REF!</definedName>
    <definedName name="INVCOST" localSheetId="6">'[5]TechRep-Doc'!#REF!</definedName>
    <definedName name="INVCOST" localSheetId="3">'[5]TechRep-Doc'!#REF!</definedName>
    <definedName name="INVCOST">'[5]TechRep-Doc'!#REF!</definedName>
    <definedName name="j_per_btu" localSheetId="4">#REF!</definedName>
    <definedName name="j_per_btu" localSheetId="5">#REF!</definedName>
    <definedName name="j_per_btu" localSheetId="6">#REF!</definedName>
    <definedName name="j_per_btu" localSheetId="3">#REF!</definedName>
    <definedName name="j_per_btu">#REF!</definedName>
    <definedName name="j_per_pj" localSheetId="4">#REF!</definedName>
    <definedName name="j_per_pj" localSheetId="5">#REF!</definedName>
    <definedName name="j_per_pj" localSheetId="6">#REF!</definedName>
    <definedName name="j_per_pj" localSheetId="3">#REF!</definedName>
    <definedName name="j_per_pj">#REF!</definedName>
    <definedName name="joules_per_btu">[2]Conversions!$D$5</definedName>
    <definedName name="kwhr_per_j" localSheetId="4">#REF!</definedName>
    <definedName name="kwhr_per_j" localSheetId="5">#REF!</definedName>
    <definedName name="kwhr_per_j" localSheetId="6">#REF!</definedName>
    <definedName name="kwhr_per_j" localSheetId="3">#REF!</definedName>
    <definedName name="kwhr_per_j">#REF!</definedName>
    <definedName name="LastPSOYear">[3]Plants!$H$2</definedName>
    <definedName name="Lead_Content_g_per_l" localSheetId="4">#REF!</definedName>
    <definedName name="Lead_Content_g_per_l" localSheetId="5">#REF!</definedName>
    <definedName name="Lead_Content_g_per_l" localSheetId="6">#REF!</definedName>
    <definedName name="Lead_Content_g_per_l" localSheetId="3">#REF!</definedName>
    <definedName name="Lead_Content_g_per_l">#REF!</definedName>
    <definedName name="LIFE" localSheetId="4">'[5]TechRep-Doc'!#REF!</definedName>
    <definedName name="LIFE" localSheetId="5">'[5]TechRep-Doc'!#REF!</definedName>
    <definedName name="LIFE" localSheetId="6">'[5]TechRep-Doc'!#REF!</definedName>
    <definedName name="LIFE" localSheetId="3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4">#REF!</definedName>
    <definedName name="Max_Temperature_oC" localSheetId="5">#REF!</definedName>
    <definedName name="Max_Temperature_oC" localSheetId="6">#REF!</definedName>
    <definedName name="Max_Temperature_oC" localSheetId="3">#REF!</definedName>
    <definedName name="Max_Temperature_oC">#REF!</definedName>
    <definedName name="MAXREC" localSheetId="4">#REF!</definedName>
    <definedName name="MAXREC" localSheetId="5">#REF!</definedName>
    <definedName name="MAXREC" localSheetId="6">#REF!</definedName>
    <definedName name="MAXREC" localSheetId="3">#REF!</definedName>
    <definedName name="MAXREC">#REF!</definedName>
    <definedName name="Mean_Fleet_Mileage_km" localSheetId="4">#REF!</definedName>
    <definedName name="Mean_Fleet_Mileage_km" localSheetId="5">#REF!</definedName>
    <definedName name="Mean_Fleet_Mileage_km" localSheetId="6">#REF!</definedName>
    <definedName name="Mean_Fleet_Mileage_km" localSheetId="3">#REF!</definedName>
    <definedName name="Mean_Fleet_Mileage_km">#REF!</definedName>
    <definedName name="Mileage_km" localSheetId="4">#REF!</definedName>
    <definedName name="Mileage_km" localSheetId="5">#REF!</definedName>
    <definedName name="Mileage_km" localSheetId="6">#REF!</definedName>
    <definedName name="Mileage_km" localSheetId="3">#REF!</definedName>
    <definedName name="Mileage_km">#REF!</definedName>
    <definedName name="Mileage_km_per_year" localSheetId="4">#REF!</definedName>
    <definedName name="Mileage_km_per_year" localSheetId="5">#REF!</definedName>
    <definedName name="Mileage_km_per_year" localSheetId="6">#REF!</definedName>
    <definedName name="Mileage_km_per_year" localSheetId="3">#REF!</definedName>
    <definedName name="Mileage_km_per_year">#REF!</definedName>
    <definedName name="million_short_tons_to_short_ton">[18]Steps!$Y$5</definedName>
    <definedName name="Min_Temperature_oC" localSheetId="4">#REF!</definedName>
    <definedName name="Min_Temperature_oC" localSheetId="5">#REF!</definedName>
    <definedName name="Min_Temperature_oC" localSheetId="6">#REF!</definedName>
    <definedName name="Min_Temperature_oC" localSheetId="3">#REF!</definedName>
    <definedName name="Min_Temperature_oC">#REF!</definedName>
    <definedName name="MINCRD" comment="Activity bound for DK crude oil production based on projection from DEA." localSheetId="4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3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4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3">#REF!</definedName>
    <definedName name="MINNGA" comment="Activity bound for DK natural gas  production based on projection from DEA.">#REF!</definedName>
    <definedName name="MMBTU_to_PJ">[18]Steps!$Y$6</definedName>
    <definedName name="NAs_CCAR" localSheetId="4">'[5]TechRep-Doc'!#REF!</definedName>
    <definedName name="NAs_CCAR" localSheetId="5">'[5]TechRep-Doc'!#REF!</definedName>
    <definedName name="NAs_CCAR" localSheetId="6">'[5]TechRep-Doc'!#REF!</definedName>
    <definedName name="NAs_CCAR" localSheetId="3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4">[3]General!#REF!</definedName>
    <definedName name="nhydro" localSheetId="5">[3]General!#REF!</definedName>
    <definedName name="nhydro" localSheetId="6">[3]General!#REF!</definedName>
    <definedName name="nhydro" localSheetId="3">[3]General!#REF!</definedName>
    <definedName name="nhydro">[3]General!#REF!</definedName>
    <definedName name="Nikel_Content_ppm_wt" localSheetId="4">#REF!</definedName>
    <definedName name="Nikel_Content_ppm_wt" localSheetId="5">#REF!</definedName>
    <definedName name="Nikel_Content_ppm_wt" localSheetId="6">#REF!</definedName>
    <definedName name="Nikel_Content_ppm_wt" localSheetId="3">#REF!</definedName>
    <definedName name="Nikel_Content_ppm_wt">#REF!</definedName>
    <definedName name="NyeNGCC">[3]Plants!$J$5</definedName>
    <definedName name="O_C_Ratio" localSheetId="4">#REF!</definedName>
    <definedName name="O_C_Ratio" localSheetId="5">#REF!</definedName>
    <definedName name="O_C_Ratio" localSheetId="6">#REF!</definedName>
    <definedName name="O_C_Ratio" localSheetId="3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4">#REF!</definedName>
    <definedName name="Population" localSheetId="5">#REF!</definedName>
    <definedName name="Population" localSheetId="6">#REF!</definedName>
    <definedName name="Population" localSheetId="3">#REF!</definedName>
    <definedName name="Population">#REF!</definedName>
    <definedName name="PPP">[16]MODEL!$D$12</definedName>
    <definedName name="PPPEX">[16]MODEL!$D$13</definedName>
    <definedName name="Prisår_Til_Ramses" localSheetId="4">#REF!</definedName>
    <definedName name="Prisår_Til_Ramses" localSheetId="5">#REF!</definedName>
    <definedName name="Prisår_Til_Ramses" localSheetId="6">#REF!</definedName>
    <definedName name="Prisår_Til_Ramses" localSheetId="3">#REF!</definedName>
    <definedName name="Prisår_Til_Ramses">#REF!</definedName>
    <definedName name="qr_Profili_insmart_T20_quartieri" localSheetId="4">#REF!</definedName>
    <definedName name="qr_Profili_insmart_T20_quartieri" localSheetId="5">#REF!</definedName>
    <definedName name="qr_Profili_insmart_T20_quartieri" localSheetId="6">#REF!</definedName>
    <definedName name="qr_Profili_insmart_T20_quartieri" localSheetId="3">#REF!</definedName>
    <definedName name="qr_Profili_insmart_T20_quartieri">#REF!</definedName>
    <definedName name="R_Share_perc" localSheetId="4">#REF!</definedName>
    <definedName name="R_Share_perc" localSheetId="5">#REF!</definedName>
    <definedName name="R_Share_perc" localSheetId="6">#REF!</definedName>
    <definedName name="R_Share_perc" localSheetId="3">#REF!</definedName>
    <definedName name="R_Share_perc">#REF!</definedName>
    <definedName name="R_Speed_km_per_h" localSheetId="4">#REF!</definedName>
    <definedName name="R_Speed_km_per_h" localSheetId="5">#REF!</definedName>
    <definedName name="R_Speed_km_per_h" localSheetId="6">#REF!</definedName>
    <definedName name="R_Speed_km_per_h" localSheetId="3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4">#REF!</definedName>
    <definedName name="rail_coal" localSheetId="5">#REF!</definedName>
    <definedName name="rail_coal" localSheetId="6">#REF!</definedName>
    <definedName name="rail_coal" localSheetId="3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4">[21]Macro1!#REF!</definedName>
    <definedName name="RetBE" localSheetId="5">[21]Macro1!#REF!</definedName>
    <definedName name="RetBE" localSheetId="6">[21]Macro1!#REF!</definedName>
    <definedName name="RetBE" localSheetId="3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4">#REF!</definedName>
    <definedName name="RVP_and_beta" localSheetId="5">#REF!</definedName>
    <definedName name="RVP_and_beta" localSheetId="6">#REF!</definedName>
    <definedName name="RVP_and_beta" localSheetId="3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4">#REF!</definedName>
    <definedName name="Selenium_Content_ppm_wt" localSheetId="5">#REF!</definedName>
    <definedName name="Selenium_Content_ppm_wt" localSheetId="6">#REF!</definedName>
    <definedName name="Selenium_Content_ppm_wt" localSheetId="3">#REF!</definedName>
    <definedName name="Selenium_Content_ppm_wt">#REF!</definedName>
    <definedName name="SERV">'[4]AEO16 Com Tech'!$D$103:$D$4268</definedName>
    <definedName name="SETS" localSheetId="4">'[5]TechRep-Doc'!#REF!</definedName>
    <definedName name="SETS" localSheetId="5">'[5]TechRep-Doc'!#REF!</definedName>
    <definedName name="SETS" localSheetId="6">'[5]TechRep-Doc'!#REF!</definedName>
    <definedName name="SETS" localSheetId="3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4">#REF!</definedName>
    <definedName name="Sulphur_Content_perc_wt" localSheetId="5">#REF!</definedName>
    <definedName name="Sulphur_Content_perc_wt" localSheetId="6">#REF!</definedName>
    <definedName name="Sulphur_Content_perc_wt" localSheetId="3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4">[1]Cockpit!#REF!</definedName>
    <definedName name="TechName" localSheetId="5">[1]Cockpit!#REF!</definedName>
    <definedName name="TechName" localSheetId="6">[1]Cockpit!#REF!</definedName>
    <definedName name="TechName" localSheetId="3">[1]Cockpit!#REF!</definedName>
    <definedName name="TechName">[1]Cockpit!#REF!</definedName>
    <definedName name="Temperatures" localSheetId="4">#REF!</definedName>
    <definedName name="Temperatures" localSheetId="5">#REF!</definedName>
    <definedName name="Temperatures" localSheetId="6">#REF!</definedName>
    <definedName name="Temperatures" localSheetId="3">#REF!</definedName>
    <definedName name="Temperatures">#REF!</definedName>
    <definedName name="tiket" localSheetId="4">#REF!</definedName>
    <definedName name="tiket" localSheetId="5">#REF!</definedName>
    <definedName name="tiket" localSheetId="6">#REF!</definedName>
    <definedName name="tiket" localSheetId="3">#REF!</definedName>
    <definedName name="tiket">#REF!</definedName>
    <definedName name="TP.Electricity_and_RES" localSheetId="4">#REF!</definedName>
    <definedName name="TP.Electricity_and_RES" localSheetId="5">#REF!</definedName>
    <definedName name="TP.Electricity_and_RES" localSheetId="6">#REF!</definedName>
    <definedName name="TP.Electricity_and_RES" localSheetId="3">#REF!</definedName>
    <definedName name="TP.Electricity_and_RES">#REF!</definedName>
    <definedName name="TP.Petroleum" localSheetId="4">#REF!</definedName>
    <definedName name="TP.Petroleum" localSheetId="5">#REF!</definedName>
    <definedName name="TP.Petroleum" localSheetId="6">#REF!</definedName>
    <definedName name="TP.Petroleum" localSheetId="3">#REF!</definedName>
    <definedName name="TP.Petroleum">#REF!</definedName>
    <definedName name="TP.Solids_and_Gases" localSheetId="4">#REF!</definedName>
    <definedName name="TP.Solids_and_Gases" localSheetId="5">#REF!</definedName>
    <definedName name="TP.Solids_and_Gases" localSheetId="6">#REF!</definedName>
    <definedName name="TP.Solids_and_Gases" localSheetId="3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4">#REF!</definedName>
    <definedName name="TRNDTYPE" localSheetId="5">#REF!</definedName>
    <definedName name="TRNDTYPE" localSheetId="6">#REF!</definedName>
    <definedName name="TRNDTYPE" localSheetId="3">#REF!</definedName>
    <definedName name="TRNDTYPE">#REF!</definedName>
    <definedName name="TRTGAB005" localSheetId="4">'[5]TechRep-Doc'!#REF!</definedName>
    <definedName name="TRTGAB005" localSheetId="5">'[5]TechRep-Doc'!#REF!</definedName>
    <definedName name="TRTGAB005" localSheetId="6">'[5]TechRep-Doc'!#REF!</definedName>
    <definedName name="TRTGAB005" localSheetId="3">'[5]TechRep-Doc'!#REF!</definedName>
    <definedName name="TRTGAB005">'[5]TechRep-Doc'!#REF!</definedName>
    <definedName name="TRTGAC005" localSheetId="4">'[5]TechRep-Doc'!#REF!</definedName>
    <definedName name="TRTGAC005" localSheetId="5">'[5]TechRep-Doc'!#REF!</definedName>
    <definedName name="TRTGAC005" localSheetId="6">'[5]TechRep-Doc'!#REF!</definedName>
    <definedName name="TRTGAC005" localSheetId="3">'[5]TechRep-Doc'!#REF!</definedName>
    <definedName name="TRTGAC005">'[5]TechRep-Doc'!#REF!</definedName>
    <definedName name="Trucks_15" localSheetId="4">'[5]TechRep-Doc'!#REF!</definedName>
    <definedName name="Trucks_15" localSheetId="5">'[5]TechRep-Doc'!#REF!</definedName>
    <definedName name="Trucks_15" localSheetId="6">'[5]TechRep-Doc'!#REF!</definedName>
    <definedName name="Trucks_15" localSheetId="3">'[5]TechRep-Doc'!#REF!</definedName>
    <definedName name="Trucks_15">'[5]TechRep-Doc'!#REF!</definedName>
    <definedName name="TSUB_COST" localSheetId="4">'[5]TechRep-Doc'!#REF!</definedName>
    <definedName name="TSUB_COST" localSheetId="5">'[5]TechRep-Doc'!#REF!</definedName>
    <definedName name="TSUB_COST" localSheetId="6">'[5]TechRep-Doc'!#REF!</definedName>
    <definedName name="TSUB_COST" localSheetId="3">'[5]TechRep-Doc'!#REF!</definedName>
    <definedName name="TSUB_COST">'[5]TechRep-Doc'!#REF!</definedName>
    <definedName name="U_Share_perc" localSheetId="4">#REF!</definedName>
    <definedName name="U_Share_perc" localSheetId="5">#REF!</definedName>
    <definedName name="U_Share_perc" localSheetId="6">#REF!</definedName>
    <definedName name="U_Share_perc" localSheetId="3">#REF!</definedName>
    <definedName name="U_Share_perc">#REF!</definedName>
    <definedName name="U_Speed_km_per_h" localSheetId="4">#REF!</definedName>
    <definedName name="U_Speed_km_per_h" localSheetId="5">#REF!</definedName>
    <definedName name="U_Speed_km_per_h" localSheetId="6">#REF!</definedName>
    <definedName name="U_Speed_km_per_h" localSheetId="3">#REF!</definedName>
    <definedName name="U_Speed_km_per_h">#REF!</definedName>
    <definedName name="unit_per_million_unit" localSheetId="4">#REF!</definedName>
    <definedName name="unit_per_million_unit" localSheetId="5">#REF!</definedName>
    <definedName name="unit_per_million_unit" localSheetId="6">#REF!</definedName>
    <definedName name="unit_per_million_unit" localSheetId="3">#REF!</definedName>
    <definedName name="unit_per_million_unit">#REF!</definedName>
    <definedName name="US.Electricity_and_RES" localSheetId="4">#REF!</definedName>
    <definedName name="US.Electricity_and_RES" localSheetId="5">#REF!</definedName>
    <definedName name="US.Electricity_and_RES" localSheetId="6">#REF!</definedName>
    <definedName name="US.Electricity_and_RES" localSheetId="3">#REF!</definedName>
    <definedName name="US.Electricity_and_RES">#REF!</definedName>
    <definedName name="US.Petroleum" localSheetId="4">#REF!</definedName>
    <definedName name="US.Petroleum" localSheetId="5">#REF!</definedName>
    <definedName name="US.Petroleum" localSheetId="6">#REF!</definedName>
    <definedName name="US.Petroleum" localSheetId="3">#REF!</definedName>
    <definedName name="US.Petroleum">#REF!</definedName>
    <definedName name="US.Solids_and_Gases" localSheetId="4">#REF!</definedName>
    <definedName name="US.Solids_and_Gases" localSheetId="5">#REF!</definedName>
    <definedName name="US.Solids_and_Gases" localSheetId="6">#REF!</definedName>
    <definedName name="US.Solids_and_Gases" localSheetId="3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4">#REF!</definedName>
    <definedName name="yeare" localSheetId="5">#REF!</definedName>
    <definedName name="yeare" localSheetId="6">#REF!</definedName>
    <definedName name="yeare" localSheetId="3">#REF!</definedName>
    <definedName name="yeare">#REF!</definedName>
    <definedName name="yearf" localSheetId="4">#REF!</definedName>
    <definedName name="yearf" localSheetId="5">#REF!</definedName>
    <definedName name="yearf" localSheetId="6">#REF!</definedName>
    <definedName name="yearf" localSheetId="3">#REF!</definedName>
    <definedName name="yearf">#REF!</definedName>
    <definedName name="yearg" localSheetId="4">#REF!</definedName>
    <definedName name="yearg" localSheetId="5">#REF!</definedName>
    <definedName name="yearg" localSheetId="6">#REF!</definedName>
    <definedName name="yearg" localSheetId="3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4">#REF!</definedName>
    <definedName name="Zinc_Content_ppm_wt" localSheetId="5">#REF!</definedName>
    <definedName name="Zinc_Content_ppm_wt" localSheetId="6">#REF!</definedName>
    <definedName name="Zinc_Content_ppm_wt" localSheetId="3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" i="29" l="1"/>
  <c r="L4" i="29"/>
  <c r="M3" i="29"/>
  <c r="L3" i="29"/>
  <c r="C82" i="23" l="1"/>
  <c r="C81" i="23"/>
  <c r="C80" i="23"/>
  <c r="C2" i="23"/>
  <c r="C79" i="23"/>
  <c r="C80" i="20" l="1"/>
  <c r="D82" i="20" s="1"/>
  <c r="C82" i="20"/>
  <c r="D8" i="33" s="1"/>
  <c r="C81" i="20"/>
  <c r="D7" i="33" s="1"/>
  <c r="C78" i="23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T26" i="32" l="1"/>
  <c r="S26" i="32"/>
  <c r="T11" i="32"/>
  <c r="S11" i="32"/>
  <c r="T26" i="31"/>
  <c r="S26" i="31"/>
  <c r="T11" i="31"/>
  <c r="S11" i="31"/>
  <c r="T11" i="28"/>
  <c r="S11" i="28"/>
  <c r="T26" i="28"/>
  <c r="S26" i="28"/>
  <c r="D50" i="28"/>
  <c r="D47" i="28" l="1"/>
  <c r="E100" i="32" l="1"/>
  <c r="E99" i="32"/>
  <c r="E98" i="32"/>
  <c r="E96" i="32"/>
  <c r="E95" i="32"/>
  <c r="E94" i="32"/>
  <c r="E93" i="32"/>
  <c r="E92" i="32"/>
  <c r="E91" i="32"/>
  <c r="E90" i="32"/>
  <c r="E89" i="32"/>
  <c r="E88" i="32"/>
  <c r="E87" i="32"/>
  <c r="E86" i="32"/>
  <c r="E85" i="32"/>
  <c r="E83" i="32"/>
  <c r="E82" i="32"/>
  <c r="E81" i="32"/>
  <c r="E80" i="32"/>
  <c r="E79" i="32"/>
  <c r="E78" i="32"/>
  <c r="E77" i="32"/>
  <c r="E76" i="32"/>
  <c r="E75" i="32"/>
  <c r="E71" i="32"/>
  <c r="E70" i="32"/>
  <c r="E69" i="32"/>
  <c r="E67" i="32"/>
  <c r="E66" i="32"/>
  <c r="E65" i="32"/>
  <c r="E64" i="32"/>
  <c r="E63" i="32"/>
  <c r="E62" i="32"/>
  <c r="E61" i="32"/>
  <c r="E60" i="32"/>
  <c r="E59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100" i="31"/>
  <c r="E99" i="31"/>
  <c r="E98" i="31"/>
  <c r="E96" i="31"/>
  <c r="E95" i="31"/>
  <c r="E94" i="31"/>
  <c r="E93" i="31"/>
  <c r="E92" i="31"/>
  <c r="E91" i="31"/>
  <c r="E90" i="31"/>
  <c r="E89" i="31"/>
  <c r="E88" i="31"/>
  <c r="E87" i="31"/>
  <c r="E86" i="31"/>
  <c r="E85" i="31"/>
  <c r="E83" i="31"/>
  <c r="E82" i="31"/>
  <c r="E81" i="31"/>
  <c r="E80" i="31"/>
  <c r="E79" i="31"/>
  <c r="E78" i="31"/>
  <c r="E77" i="31"/>
  <c r="E76" i="31"/>
  <c r="E75" i="31"/>
  <c r="E71" i="31"/>
  <c r="E70" i="31"/>
  <c r="E69" i="31"/>
  <c r="E67" i="31"/>
  <c r="E66" i="31"/>
  <c r="E65" i="31"/>
  <c r="E64" i="31"/>
  <c r="E63" i="31"/>
  <c r="E62" i="31"/>
  <c r="E61" i="31"/>
  <c r="E60" i="31"/>
  <c r="E5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100" i="31"/>
  <c r="D99" i="31"/>
  <c r="D98" i="31"/>
  <c r="D97" i="31"/>
  <c r="D96" i="31"/>
  <c r="D95" i="31"/>
  <c r="D94" i="31"/>
  <c r="D93" i="31"/>
  <c r="D92" i="31"/>
  <c r="D91" i="31"/>
  <c r="D90" i="31"/>
  <c r="D89" i="31"/>
  <c r="D88" i="31"/>
  <c r="D87" i="31"/>
  <c r="D86" i="31"/>
  <c r="D85" i="31"/>
  <c r="D84" i="31"/>
  <c r="D83" i="31"/>
  <c r="D82" i="31"/>
  <c r="D81" i="31"/>
  <c r="D80" i="31"/>
  <c r="D79" i="31"/>
  <c r="D78" i="31"/>
  <c r="D77" i="31"/>
  <c r="D76" i="31"/>
  <c r="D75" i="31"/>
  <c r="D71" i="31"/>
  <c r="D70" i="31"/>
  <c r="D69" i="31"/>
  <c r="D68" i="31"/>
  <c r="D67" i="31"/>
  <c r="D66" i="31"/>
  <c r="D65" i="31"/>
  <c r="D64" i="31"/>
  <c r="D63" i="31"/>
  <c r="D62" i="31"/>
  <c r="D61" i="31"/>
  <c r="D60" i="31"/>
  <c r="D5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100" i="28"/>
  <c r="D99" i="28"/>
  <c r="D98" i="28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80" i="28"/>
  <c r="D79" i="28"/>
  <c r="D78" i="28"/>
  <c r="D77" i="28"/>
  <c r="D76" i="28"/>
  <c r="D75" i="28"/>
  <c r="D54" i="28"/>
  <c r="D58" i="28"/>
  <c r="D57" i="28"/>
  <c r="D56" i="28"/>
  <c r="D55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9" i="28"/>
  <c r="D53" i="28"/>
  <c r="D52" i="28"/>
  <c r="D51" i="28"/>
  <c r="D49" i="28"/>
  <c r="D48" i="28"/>
  <c r="D46" i="28"/>
  <c r="E76" i="28"/>
  <c r="E77" i="28"/>
  <c r="E78" i="28"/>
  <c r="E79" i="28"/>
  <c r="E80" i="28"/>
  <c r="E81" i="28"/>
  <c r="E82" i="28"/>
  <c r="E83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8" i="28"/>
  <c r="E99" i="28"/>
  <c r="E100" i="28"/>
  <c r="E75" i="28"/>
  <c r="E47" i="28"/>
  <c r="E48" i="28"/>
  <c r="E49" i="28"/>
  <c r="E50" i="28"/>
  <c r="E51" i="28"/>
  <c r="E52" i="28"/>
  <c r="E53" i="28"/>
  <c r="E54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9" i="28"/>
  <c r="E70" i="28"/>
  <c r="E71" i="28"/>
  <c r="E46" i="28"/>
  <c r="O101" i="32" l="1"/>
  <c r="N101" i="32"/>
  <c r="M101" i="32"/>
  <c r="L101" i="32"/>
  <c r="K101" i="32"/>
  <c r="J101" i="32"/>
  <c r="H100" i="32"/>
  <c r="F100" i="32" s="1"/>
  <c r="H99" i="32"/>
  <c r="F99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90" i="32"/>
  <c r="F90" i="32" s="1"/>
  <c r="H89" i="32"/>
  <c r="F89" i="32" s="1"/>
  <c r="H88" i="32"/>
  <c r="F88" i="32" s="1"/>
  <c r="H87" i="32"/>
  <c r="F87" i="32" s="1"/>
  <c r="H86" i="32"/>
  <c r="F86" i="32" s="1"/>
  <c r="H85" i="32"/>
  <c r="F85" i="32" s="1"/>
  <c r="H84" i="32"/>
  <c r="F84" i="32" s="1"/>
  <c r="H83" i="32"/>
  <c r="F83" i="32" s="1"/>
  <c r="H82" i="32"/>
  <c r="F82" i="32" s="1"/>
  <c r="H81" i="32"/>
  <c r="F81" i="32" s="1"/>
  <c r="H80" i="32"/>
  <c r="F80" i="32" s="1"/>
  <c r="H79" i="32"/>
  <c r="F79" i="32" s="1"/>
  <c r="H78" i="32"/>
  <c r="F78" i="32" s="1"/>
  <c r="H77" i="32"/>
  <c r="F77" i="32" s="1"/>
  <c r="H76" i="32"/>
  <c r="F76" i="32" s="1"/>
  <c r="H75" i="32"/>
  <c r="F75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9" i="32"/>
  <c r="F59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101" i="31"/>
  <c r="O101" i="31"/>
  <c r="N101" i="31"/>
  <c r="M101" i="31"/>
  <c r="L101" i="31"/>
  <c r="K101" i="31"/>
  <c r="H100" i="31"/>
  <c r="F100" i="31" s="1"/>
  <c r="H99" i="31"/>
  <c r="F99" i="31" s="1"/>
  <c r="H98" i="31"/>
  <c r="F98" i="31" s="1"/>
  <c r="H97" i="31"/>
  <c r="F97" i="31" s="1"/>
  <c r="H96" i="31"/>
  <c r="F96" i="31" s="1"/>
  <c r="H95" i="31"/>
  <c r="F95" i="31" s="1"/>
  <c r="H94" i="31"/>
  <c r="F94" i="31" s="1"/>
  <c r="H93" i="31"/>
  <c r="F93" i="31" s="1"/>
  <c r="H92" i="31"/>
  <c r="F92" i="31" s="1"/>
  <c r="H91" i="31"/>
  <c r="F91" i="31" s="1"/>
  <c r="H90" i="31"/>
  <c r="F90" i="31" s="1"/>
  <c r="H89" i="31"/>
  <c r="F89" i="31" s="1"/>
  <c r="H88" i="31"/>
  <c r="F88" i="31" s="1"/>
  <c r="H87" i="31"/>
  <c r="F87" i="31" s="1"/>
  <c r="H86" i="31"/>
  <c r="F86" i="31" s="1"/>
  <c r="H85" i="31"/>
  <c r="F85" i="31" s="1"/>
  <c r="H84" i="31"/>
  <c r="F84" i="31" s="1"/>
  <c r="H83" i="31"/>
  <c r="F83" i="31" s="1"/>
  <c r="H82" i="31"/>
  <c r="F82" i="31" s="1"/>
  <c r="H81" i="31"/>
  <c r="F81" i="31" s="1"/>
  <c r="H80" i="31"/>
  <c r="F80" i="31" s="1"/>
  <c r="H79" i="31"/>
  <c r="F79" i="31" s="1"/>
  <c r="H78" i="31"/>
  <c r="F78" i="31" s="1"/>
  <c r="H77" i="31"/>
  <c r="F77" i="31" s="1"/>
  <c r="H76" i="31"/>
  <c r="F76" i="31" s="1"/>
  <c r="H75" i="31"/>
  <c r="F75" i="31" s="1"/>
  <c r="H71" i="31"/>
  <c r="F71" i="31" s="1"/>
  <c r="H70" i="31"/>
  <c r="F70" i="31" s="1"/>
  <c r="H69" i="31"/>
  <c r="F69" i="31" s="1"/>
  <c r="H68" i="31"/>
  <c r="F68" i="31" s="1"/>
  <c r="H67" i="31"/>
  <c r="F67" i="31" s="1"/>
  <c r="H66" i="31"/>
  <c r="F66" i="31" s="1"/>
  <c r="H65" i="31"/>
  <c r="F65" i="31" s="1"/>
  <c r="H64" i="31"/>
  <c r="F64" i="31" s="1"/>
  <c r="H63" i="31"/>
  <c r="F63" i="31" s="1"/>
  <c r="H62" i="31"/>
  <c r="F62" i="31" s="1"/>
  <c r="H61" i="31"/>
  <c r="F61" i="31" s="1"/>
  <c r="H60" i="31"/>
  <c r="F60" i="31" s="1"/>
  <c r="H59" i="31"/>
  <c r="F5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H99" i="28" l="1"/>
  <c r="F99" i="28" s="1"/>
  <c r="H100" i="28"/>
  <c r="F100" i="28" s="1"/>
  <c r="I101" i="28"/>
  <c r="J101" i="28"/>
  <c r="K101" i="28"/>
  <c r="L101" i="28"/>
  <c r="M101" i="28"/>
  <c r="N101" i="28"/>
  <c r="H70" i="28"/>
  <c r="F70" i="28" s="1"/>
  <c r="H71" i="28"/>
  <c r="F71" i="28" s="1"/>
  <c r="H98" i="28" l="1"/>
  <c r="F98" i="28" s="1"/>
  <c r="H96" i="28"/>
  <c r="F96" i="28" s="1"/>
  <c r="H95" i="28"/>
  <c r="F95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3" i="28"/>
  <c r="F83" i="28" s="1"/>
  <c r="H82" i="28"/>
  <c r="F82" i="28" s="1"/>
  <c r="H81" i="28"/>
  <c r="F81" i="28" s="1"/>
  <c r="H80" i="28"/>
  <c r="F80" i="28" s="1"/>
  <c r="H79" i="28"/>
  <c r="F79" i="28" s="1"/>
  <c r="H78" i="28"/>
  <c r="F78" i="28" s="1"/>
  <c r="H77" i="28"/>
  <c r="F77" i="28" s="1"/>
  <c r="H76" i="28"/>
  <c r="F76" i="28" s="1"/>
  <c r="H75" i="28"/>
  <c r="F75" i="28" s="1"/>
  <c r="H58" i="28" l="1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69" i="28"/>
  <c r="F69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6" i="28"/>
  <c r="F56" i="28" s="1"/>
  <c r="A79" i="20"/>
  <c r="C79" i="20" s="1"/>
  <c r="A78" i="20"/>
  <c r="C78" i="20" s="1"/>
  <c r="A77" i="20"/>
  <c r="C77" i="20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D26" i="32"/>
  <c r="D11" i="32"/>
  <c r="D15" i="32"/>
  <c r="Q15" i="32" s="1"/>
  <c r="D32" i="32"/>
  <c r="D8" i="32"/>
  <c r="D28" i="32"/>
  <c r="D25" i="32"/>
  <c r="D30" i="32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D25" i="31"/>
  <c r="D30" i="28"/>
  <c r="D30" i="31"/>
  <c r="D10" i="28"/>
  <c r="D10" i="31"/>
  <c r="D26" i="28"/>
  <c r="D26" i="31"/>
  <c r="D33" i="28"/>
  <c r="D33" i="31"/>
  <c r="D12" i="28"/>
  <c r="D12" i="31"/>
  <c r="D15" i="31"/>
  <c r="D23" i="28"/>
  <c r="D23" i="31"/>
  <c r="D8" i="28"/>
  <c r="D8" i="31"/>
  <c r="D28" i="28"/>
  <c r="D28" i="3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7" i="28"/>
  <c r="F57" i="28" s="1"/>
  <c r="H46" i="28"/>
  <c r="F46" i="28" s="1"/>
  <c r="I33" i="31" l="1"/>
  <c r="E33" i="31"/>
  <c r="J71" i="31" s="1"/>
  <c r="J33" i="31"/>
  <c r="O71" i="31" s="1"/>
  <c r="O33" i="31"/>
  <c r="M100" i="31" s="1"/>
  <c r="P33" i="31"/>
  <c r="N100" i="31" s="1"/>
  <c r="L33" i="31"/>
  <c r="J100" i="31" s="1"/>
  <c r="N33" i="31"/>
  <c r="L100" i="31" s="1"/>
  <c r="Q33" i="31"/>
  <c r="O100" i="31" s="1"/>
  <c r="M33" i="31"/>
  <c r="F33" i="31"/>
  <c r="K71" i="31" s="1"/>
  <c r="G33" i="31"/>
  <c r="L71" i="31" s="1"/>
  <c r="H33" i="31"/>
  <c r="M71" i="31" s="1"/>
  <c r="I25" i="31"/>
  <c r="F25" i="31"/>
  <c r="J25" i="31"/>
  <c r="L25" i="31"/>
  <c r="E25" i="31"/>
  <c r="M25" i="31"/>
  <c r="N25" i="31"/>
  <c r="O25" i="31"/>
  <c r="P25" i="31"/>
  <c r="G25" i="31"/>
  <c r="H25" i="31"/>
  <c r="Q25" i="31"/>
  <c r="I17" i="31"/>
  <c r="O17" i="31"/>
  <c r="M86" i="31" s="1"/>
  <c r="J17" i="31"/>
  <c r="O57" i="31" s="1"/>
  <c r="H17" i="31"/>
  <c r="M57" i="31" s="1"/>
  <c r="L17" i="31"/>
  <c r="J86" i="31" s="1"/>
  <c r="N17" i="31"/>
  <c r="L86" i="31" s="1"/>
  <c r="F17" i="31"/>
  <c r="K57" i="31" s="1"/>
  <c r="P17" i="31"/>
  <c r="N86" i="31" s="1"/>
  <c r="M17" i="31"/>
  <c r="E17" i="31"/>
  <c r="J57" i="31" s="1"/>
  <c r="G17" i="31"/>
  <c r="L57" i="31" s="1"/>
  <c r="Q17" i="31"/>
  <c r="O86" i="31" s="1"/>
  <c r="E18" i="31"/>
  <c r="J58" i="31" s="1"/>
  <c r="N18" i="31"/>
  <c r="L87" i="31" s="1"/>
  <c r="F18" i="31"/>
  <c r="K58" i="31" s="1"/>
  <c r="O18" i="31"/>
  <c r="M87" i="31" s="1"/>
  <c r="I18" i="31"/>
  <c r="L18" i="31"/>
  <c r="J87" i="31" s="1"/>
  <c r="M18" i="31"/>
  <c r="K87" i="31" s="1"/>
  <c r="G18" i="31"/>
  <c r="L58" i="31" s="1"/>
  <c r="P18" i="31"/>
  <c r="N87" i="31" s="1"/>
  <c r="H18" i="31"/>
  <c r="M58" i="31" s="1"/>
  <c r="Q18" i="31"/>
  <c r="O87" i="31" s="1"/>
  <c r="J18" i="31"/>
  <c r="O58" i="31" s="1"/>
  <c r="E8" i="31"/>
  <c r="N8" i="31"/>
  <c r="L77" i="31" s="1"/>
  <c r="F8" i="31"/>
  <c r="K48" i="31" s="1"/>
  <c r="O8" i="31"/>
  <c r="M77" i="31" s="1"/>
  <c r="L8" i="31"/>
  <c r="J77" i="31" s="1"/>
  <c r="G8" i="31"/>
  <c r="L48" i="31" s="1"/>
  <c r="P8" i="31"/>
  <c r="N77" i="31" s="1"/>
  <c r="J8" i="31"/>
  <c r="O48" i="31" s="1"/>
  <c r="H8" i="31"/>
  <c r="Q8" i="31"/>
  <c r="O77" i="31" s="1"/>
  <c r="M8" i="31"/>
  <c r="K77" i="31" s="1"/>
  <c r="I8" i="31"/>
  <c r="N48" i="31" s="1"/>
  <c r="E26" i="31"/>
  <c r="J64" i="31" s="1"/>
  <c r="N26" i="31"/>
  <c r="L93" i="31" s="1"/>
  <c r="F26" i="31"/>
  <c r="K64" i="31" s="1"/>
  <c r="O26" i="31"/>
  <c r="M93" i="31" s="1"/>
  <c r="I26" i="31"/>
  <c r="M26" i="31"/>
  <c r="K93" i="31" s="1"/>
  <c r="G26" i="31"/>
  <c r="L64" i="31" s="1"/>
  <c r="P26" i="31"/>
  <c r="N93" i="31" s="1"/>
  <c r="J26" i="31"/>
  <c r="O64" i="31" s="1"/>
  <c r="L26" i="31"/>
  <c r="J93" i="31" s="1"/>
  <c r="H26" i="31"/>
  <c r="M64" i="31" s="1"/>
  <c r="Q26" i="31"/>
  <c r="O93" i="31" s="1"/>
  <c r="I9" i="31"/>
  <c r="F9" i="31"/>
  <c r="K49" i="31" s="1"/>
  <c r="J9" i="31"/>
  <c r="O49" i="31" s="1"/>
  <c r="P9" i="31"/>
  <c r="N78" i="31" s="1"/>
  <c r="L9" i="31"/>
  <c r="J78" i="31" s="1"/>
  <c r="M9" i="31"/>
  <c r="K78" i="31" s="1"/>
  <c r="O9" i="31"/>
  <c r="M78" i="31" s="1"/>
  <c r="G9" i="31"/>
  <c r="L49" i="31" s="1"/>
  <c r="E9" i="31"/>
  <c r="J49" i="31" s="1"/>
  <c r="N9" i="31"/>
  <c r="L78" i="31" s="1"/>
  <c r="H9" i="31"/>
  <c r="M49" i="31" s="1"/>
  <c r="Q9" i="31"/>
  <c r="O78" i="31" s="1"/>
  <c r="I11" i="31"/>
  <c r="N51" i="31" s="1"/>
  <c r="F11" i="31"/>
  <c r="K51" i="31" s="1"/>
  <c r="J11" i="31"/>
  <c r="O51" i="31" s="1"/>
  <c r="P11" i="31"/>
  <c r="N80" i="31" s="1"/>
  <c r="Q11" i="31"/>
  <c r="L11" i="31"/>
  <c r="J80" i="31" s="1"/>
  <c r="M11" i="31"/>
  <c r="K80" i="31" s="1"/>
  <c r="O11" i="31"/>
  <c r="M80" i="31" s="1"/>
  <c r="G11" i="31"/>
  <c r="L51" i="31" s="1"/>
  <c r="E11" i="31"/>
  <c r="J51" i="31" s="1"/>
  <c r="N11" i="31"/>
  <c r="L80" i="31" s="1"/>
  <c r="H11" i="31"/>
  <c r="M51" i="31" s="1"/>
  <c r="I13" i="31"/>
  <c r="J13" i="31"/>
  <c r="O53" i="31" s="1"/>
  <c r="P13" i="31"/>
  <c r="N82" i="31" s="1"/>
  <c r="L13" i="31"/>
  <c r="J82" i="31" s="1"/>
  <c r="O13" i="31"/>
  <c r="M82" i="31" s="1"/>
  <c r="M13" i="31"/>
  <c r="K82" i="31" s="1"/>
  <c r="F13" i="31"/>
  <c r="K53" i="31" s="1"/>
  <c r="G13" i="31"/>
  <c r="L53" i="31" s="1"/>
  <c r="H13" i="31"/>
  <c r="E13" i="31"/>
  <c r="J53" i="31" s="1"/>
  <c r="N13" i="31"/>
  <c r="L82" i="31" s="1"/>
  <c r="Q13" i="31"/>
  <c r="O82" i="31" s="1"/>
  <c r="I23" i="31"/>
  <c r="N61" i="31" s="1"/>
  <c r="J23" i="31"/>
  <c r="O61" i="31" s="1"/>
  <c r="N23" i="31"/>
  <c r="L90" i="31" s="1"/>
  <c r="Q23" i="31"/>
  <c r="O90" i="31" s="1"/>
  <c r="L23" i="31"/>
  <c r="F23" i="31"/>
  <c r="K61" i="31" s="1"/>
  <c r="P23" i="31"/>
  <c r="N90" i="31" s="1"/>
  <c r="H23" i="31"/>
  <c r="M61" i="31" s="1"/>
  <c r="M23" i="31"/>
  <c r="K90" i="31" s="1"/>
  <c r="E23" i="31"/>
  <c r="J61" i="31" s="1"/>
  <c r="O23" i="31"/>
  <c r="M90" i="31" s="1"/>
  <c r="G23" i="31"/>
  <c r="L61" i="31" s="1"/>
  <c r="E10" i="31"/>
  <c r="N10" i="31"/>
  <c r="F10" i="31"/>
  <c r="O10" i="31"/>
  <c r="M79" i="31" s="1"/>
  <c r="G10" i="31"/>
  <c r="P10" i="31"/>
  <c r="J10" i="31"/>
  <c r="L10" i="31"/>
  <c r="H10" i="31"/>
  <c r="Q10" i="31"/>
  <c r="I10" i="31"/>
  <c r="M10" i="31"/>
  <c r="E24" i="31"/>
  <c r="J62" i="31" s="1"/>
  <c r="N24" i="31"/>
  <c r="L91" i="31" s="1"/>
  <c r="F24" i="31"/>
  <c r="K62" i="31" s="1"/>
  <c r="O24" i="31"/>
  <c r="M91" i="31" s="1"/>
  <c r="J24" i="31"/>
  <c r="L24" i="31"/>
  <c r="J91" i="31" s="1"/>
  <c r="G24" i="31"/>
  <c r="L62" i="31" s="1"/>
  <c r="P24" i="31"/>
  <c r="N91" i="31" s="1"/>
  <c r="H24" i="31"/>
  <c r="M62" i="31" s="1"/>
  <c r="Q24" i="31"/>
  <c r="O91" i="31" s="1"/>
  <c r="I24" i="31"/>
  <c r="N62" i="31" s="1"/>
  <c r="M24" i="31"/>
  <c r="K91" i="31" s="1"/>
  <c r="I7" i="31"/>
  <c r="F7" i="31"/>
  <c r="K47" i="31" s="1"/>
  <c r="J7" i="31"/>
  <c r="O47" i="31" s="1"/>
  <c r="O7" i="31"/>
  <c r="M76" i="31" s="1"/>
  <c r="H7" i="31"/>
  <c r="M47" i="31" s="1"/>
  <c r="L7" i="31"/>
  <c r="J76" i="31" s="1"/>
  <c r="G7" i="31"/>
  <c r="L47" i="31" s="1"/>
  <c r="M7" i="31"/>
  <c r="K76" i="31" s="1"/>
  <c r="P7" i="31"/>
  <c r="E7" i="31"/>
  <c r="J47" i="31" s="1"/>
  <c r="N7" i="31"/>
  <c r="L76" i="31" s="1"/>
  <c r="Q7" i="31"/>
  <c r="O76" i="31" s="1"/>
  <c r="E32" i="31"/>
  <c r="J70" i="31" s="1"/>
  <c r="N32" i="31"/>
  <c r="L99" i="31" s="1"/>
  <c r="F32" i="31"/>
  <c r="K70" i="31" s="1"/>
  <c r="O32" i="31"/>
  <c r="M99" i="31" s="1"/>
  <c r="M32" i="31"/>
  <c r="G32" i="31"/>
  <c r="L70" i="31" s="1"/>
  <c r="P32" i="31"/>
  <c r="N99" i="31" s="1"/>
  <c r="J32" i="31"/>
  <c r="O70" i="31" s="1"/>
  <c r="H32" i="31"/>
  <c r="M70" i="31" s="1"/>
  <c r="Q32" i="31"/>
  <c r="O99" i="31" s="1"/>
  <c r="I32" i="31"/>
  <c r="N70" i="31" s="1"/>
  <c r="L32" i="31"/>
  <c r="J99" i="31" s="1"/>
  <c r="I15" i="31"/>
  <c r="O15" i="31"/>
  <c r="M84" i="31" s="1"/>
  <c r="J15" i="31"/>
  <c r="O55" i="31" s="1"/>
  <c r="L15" i="31"/>
  <c r="J84" i="31" s="1"/>
  <c r="P15" i="31"/>
  <c r="N84" i="31" s="1"/>
  <c r="H15" i="31"/>
  <c r="M55" i="31" s="1"/>
  <c r="M15" i="31"/>
  <c r="K84" i="31" s="1"/>
  <c r="F15" i="31"/>
  <c r="K55" i="31" s="1"/>
  <c r="G15" i="31"/>
  <c r="E15" i="31"/>
  <c r="J55" i="31" s="1"/>
  <c r="N15" i="31"/>
  <c r="L84" i="31" s="1"/>
  <c r="Q15" i="31"/>
  <c r="O84" i="31" s="1"/>
  <c r="E12" i="31"/>
  <c r="J52" i="31" s="1"/>
  <c r="N12" i="31"/>
  <c r="L81" i="31" s="1"/>
  <c r="F12" i="31"/>
  <c r="K52" i="31" s="1"/>
  <c r="O12" i="31"/>
  <c r="M81" i="31" s="1"/>
  <c r="J12" i="31"/>
  <c r="O52" i="31" s="1"/>
  <c r="G12" i="31"/>
  <c r="L52" i="31" s="1"/>
  <c r="P12" i="31"/>
  <c r="N81" i="31" s="1"/>
  <c r="L12" i="31"/>
  <c r="J81" i="31" s="1"/>
  <c r="H12" i="31"/>
  <c r="M52" i="31" s="1"/>
  <c r="Q12" i="31"/>
  <c r="O81" i="31" s="1"/>
  <c r="I12" i="31"/>
  <c r="N52" i="31" s="1"/>
  <c r="M12" i="31"/>
  <c r="K81" i="31" s="1"/>
  <c r="E30" i="31"/>
  <c r="N30" i="31"/>
  <c r="L97" i="31" s="1"/>
  <c r="F30" i="31"/>
  <c r="K68" i="31" s="1"/>
  <c r="O30" i="31"/>
  <c r="M97" i="31" s="1"/>
  <c r="G30" i="31"/>
  <c r="L68" i="31" s="1"/>
  <c r="P30" i="31"/>
  <c r="N97" i="31" s="1"/>
  <c r="I30" i="31"/>
  <c r="N68" i="31" s="1"/>
  <c r="M30" i="31"/>
  <c r="K97" i="31" s="1"/>
  <c r="H30" i="31"/>
  <c r="Q30" i="31"/>
  <c r="O97" i="31" s="1"/>
  <c r="J30" i="31"/>
  <c r="O68" i="31" s="1"/>
  <c r="L30" i="31"/>
  <c r="J97" i="31" s="1"/>
  <c r="E22" i="31"/>
  <c r="J60" i="31" s="1"/>
  <c r="N22" i="31"/>
  <c r="L89" i="31" s="1"/>
  <c r="F22" i="31"/>
  <c r="K60" i="31" s="1"/>
  <c r="O22" i="31"/>
  <c r="M89" i="31" s="1"/>
  <c r="L22" i="31"/>
  <c r="G22" i="31"/>
  <c r="L60" i="31" s="1"/>
  <c r="P22" i="31"/>
  <c r="N89" i="31" s="1"/>
  <c r="I22" i="31"/>
  <c r="N60" i="31" s="1"/>
  <c r="H22" i="31"/>
  <c r="M60" i="31" s="1"/>
  <c r="Q22" i="31"/>
  <c r="O89" i="31" s="1"/>
  <c r="J22" i="31"/>
  <c r="O60" i="31" s="1"/>
  <c r="M22" i="31"/>
  <c r="K89" i="31" s="1"/>
  <c r="I27" i="31"/>
  <c r="J27" i="31"/>
  <c r="O65" i="31" s="1"/>
  <c r="F27" i="31"/>
  <c r="K65" i="31" s="1"/>
  <c r="G27" i="31"/>
  <c r="L65" i="31" s="1"/>
  <c r="L27" i="31"/>
  <c r="J94" i="31" s="1"/>
  <c r="E27" i="31"/>
  <c r="J65" i="31" s="1"/>
  <c r="H27" i="31"/>
  <c r="M65" i="31" s="1"/>
  <c r="M27" i="31"/>
  <c r="K94" i="31" s="1"/>
  <c r="N27" i="31"/>
  <c r="L94" i="31" s="1"/>
  <c r="O27" i="31"/>
  <c r="M94" i="31" s="1"/>
  <c r="P27" i="31"/>
  <c r="N94" i="31" s="1"/>
  <c r="Q27" i="31"/>
  <c r="O94" i="31" s="1"/>
  <c r="E28" i="31"/>
  <c r="J66" i="31" s="1"/>
  <c r="N28" i="31"/>
  <c r="L95" i="31" s="1"/>
  <c r="I28" i="31"/>
  <c r="N66" i="31" s="1"/>
  <c r="J28" i="31"/>
  <c r="O66" i="31" s="1"/>
  <c r="F28" i="31"/>
  <c r="O28" i="31"/>
  <c r="M95" i="31" s="1"/>
  <c r="L28" i="31"/>
  <c r="J95" i="31" s="1"/>
  <c r="G28" i="31"/>
  <c r="L66" i="31" s="1"/>
  <c r="P28" i="31"/>
  <c r="N95" i="31" s="1"/>
  <c r="H28" i="31"/>
  <c r="M66" i="31" s="1"/>
  <c r="Q28" i="31"/>
  <c r="O95" i="31" s="1"/>
  <c r="M28" i="31"/>
  <c r="K95" i="31" s="1"/>
  <c r="I27" i="28"/>
  <c r="J27" i="28"/>
  <c r="O65" i="28" s="1"/>
  <c r="H27" i="28"/>
  <c r="M65" i="28" s="1"/>
  <c r="L27" i="28"/>
  <c r="J94" i="28" s="1"/>
  <c r="F27" i="28"/>
  <c r="K65" i="28" s="1"/>
  <c r="G27" i="28"/>
  <c r="L65" i="28" s="1"/>
  <c r="M27" i="28"/>
  <c r="K94" i="28" s="1"/>
  <c r="P27" i="28"/>
  <c r="N94" i="28" s="1"/>
  <c r="E27" i="28"/>
  <c r="N27" i="28"/>
  <c r="L94" i="28" s="1"/>
  <c r="O27" i="28"/>
  <c r="M94" i="28" s="1"/>
  <c r="Q27" i="28"/>
  <c r="O94" i="28" s="1"/>
  <c r="E28" i="28"/>
  <c r="J66" i="28" s="1"/>
  <c r="N28" i="28"/>
  <c r="L95" i="28" s="1"/>
  <c r="F28" i="28"/>
  <c r="K66" i="28" s="1"/>
  <c r="O28" i="28"/>
  <c r="M95" i="28" s="1"/>
  <c r="G28" i="28"/>
  <c r="P28" i="28"/>
  <c r="N95" i="28" s="1"/>
  <c r="H28" i="28"/>
  <c r="M66" i="28" s="1"/>
  <c r="Q28" i="28"/>
  <c r="O95" i="28" s="1"/>
  <c r="J28" i="28"/>
  <c r="O66" i="28" s="1"/>
  <c r="I28" i="28"/>
  <c r="N66" i="28" s="1"/>
  <c r="L28" i="28"/>
  <c r="J95" i="28" s="1"/>
  <c r="M28" i="28"/>
  <c r="K95" i="28" s="1"/>
  <c r="E16" i="28"/>
  <c r="J56" i="28" s="1"/>
  <c r="N16" i="28"/>
  <c r="L85" i="28" s="1"/>
  <c r="F16" i="28"/>
  <c r="K56" i="28" s="1"/>
  <c r="O16" i="28"/>
  <c r="M85" i="28" s="1"/>
  <c r="G16" i="28"/>
  <c r="L56" i="28" s="1"/>
  <c r="P16" i="28"/>
  <c r="N85" i="28" s="1"/>
  <c r="H16" i="28"/>
  <c r="M56" i="28" s="1"/>
  <c r="Q16" i="28"/>
  <c r="O85" i="28" s="1"/>
  <c r="J16" i="28"/>
  <c r="L16" i="28"/>
  <c r="J85" i="28" s="1"/>
  <c r="I16" i="28"/>
  <c r="N56" i="28" s="1"/>
  <c r="M16" i="28"/>
  <c r="K85" i="28" s="1"/>
  <c r="I33" i="28"/>
  <c r="N71" i="28" s="1"/>
  <c r="J33" i="28"/>
  <c r="O71" i="28" s="1"/>
  <c r="L33" i="28"/>
  <c r="J100" i="28" s="1"/>
  <c r="F33" i="28"/>
  <c r="K71" i="28" s="1"/>
  <c r="M33" i="28"/>
  <c r="G33" i="28"/>
  <c r="L71" i="28" s="1"/>
  <c r="E33" i="28"/>
  <c r="J71" i="28" s="1"/>
  <c r="N33" i="28"/>
  <c r="L100" i="28" s="1"/>
  <c r="O33" i="28"/>
  <c r="M100" i="28" s="1"/>
  <c r="P33" i="28"/>
  <c r="N100" i="28" s="1"/>
  <c r="Q33" i="28"/>
  <c r="O100" i="28" s="1"/>
  <c r="H33" i="28"/>
  <c r="M71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7" i="28" s="1"/>
  <c r="J17" i="28"/>
  <c r="O57" i="28" s="1"/>
  <c r="G17" i="28"/>
  <c r="L57" i="28" s="1"/>
  <c r="H17" i="28"/>
  <c r="M57" i="28" s="1"/>
  <c r="L17" i="28"/>
  <c r="J86" i="28" s="1"/>
  <c r="O17" i="28"/>
  <c r="M86" i="28" s="1"/>
  <c r="M17" i="28"/>
  <c r="K86" i="28" s="1"/>
  <c r="E17" i="28"/>
  <c r="J57" i="28" s="1"/>
  <c r="N17" i="28"/>
  <c r="L86" i="28" s="1"/>
  <c r="F17" i="28"/>
  <c r="K57" i="28" s="1"/>
  <c r="P17" i="28"/>
  <c r="N86" i="28" s="1"/>
  <c r="Q17" i="28"/>
  <c r="O86" i="28" s="1"/>
  <c r="E18" i="28"/>
  <c r="J58" i="28" s="1"/>
  <c r="N18" i="28"/>
  <c r="L87" i="28" s="1"/>
  <c r="F18" i="28"/>
  <c r="K58" i="28" s="1"/>
  <c r="O18" i="28"/>
  <c r="M87" i="28" s="1"/>
  <c r="G18" i="28"/>
  <c r="L58" i="28" s="1"/>
  <c r="P18" i="28"/>
  <c r="N87" i="28" s="1"/>
  <c r="J18" i="28"/>
  <c r="O58" i="28" s="1"/>
  <c r="L18" i="28"/>
  <c r="J87" i="28" s="1"/>
  <c r="H18" i="28"/>
  <c r="M58" i="28" s="1"/>
  <c r="Q18" i="28"/>
  <c r="O87" i="28" s="1"/>
  <c r="M18" i="28"/>
  <c r="K87" i="28" s="1"/>
  <c r="I18" i="28"/>
  <c r="N58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E6" i="28"/>
  <c r="J46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Q6" i="28"/>
  <c r="O75" i="28" s="1"/>
  <c r="L6" i="28"/>
  <c r="J75" i="28" s="1"/>
  <c r="I6" i="28"/>
  <c r="N46" i="28" s="1"/>
  <c r="J6" i="28"/>
  <c r="O46" i="28" s="1"/>
  <c r="M6" i="28"/>
  <c r="K75" i="28" s="1"/>
  <c r="E26" i="28"/>
  <c r="J64" i="28" s="1"/>
  <c r="N26" i="28"/>
  <c r="L93" i="28" s="1"/>
  <c r="F26" i="28"/>
  <c r="K64" i="28" s="1"/>
  <c r="O26" i="28"/>
  <c r="M93" i="28" s="1"/>
  <c r="L26" i="28"/>
  <c r="J93" i="28" s="1"/>
  <c r="M26" i="28"/>
  <c r="K93" i="28" s="1"/>
  <c r="G26" i="28"/>
  <c r="L64" i="28" s="1"/>
  <c r="P26" i="28"/>
  <c r="N93" i="28" s="1"/>
  <c r="H26" i="28"/>
  <c r="M64" i="28" s="1"/>
  <c r="Q26" i="28"/>
  <c r="O93" i="28" s="1"/>
  <c r="I26" i="28"/>
  <c r="N64" i="28" s="1"/>
  <c r="J26" i="28"/>
  <c r="O64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60" i="28" s="1"/>
  <c r="N22" i="28"/>
  <c r="L89" i="28" s="1"/>
  <c r="F22" i="28"/>
  <c r="K60" i="28" s="1"/>
  <c r="O22" i="28"/>
  <c r="M89" i="28" s="1"/>
  <c r="G22" i="28"/>
  <c r="L60" i="28" s="1"/>
  <c r="P22" i="28"/>
  <c r="N89" i="28" s="1"/>
  <c r="J22" i="28"/>
  <c r="O60" i="28" s="1"/>
  <c r="H22" i="28"/>
  <c r="M60" i="28" s="1"/>
  <c r="Q22" i="28"/>
  <c r="O89" i="28" s="1"/>
  <c r="I22" i="28"/>
  <c r="N60" i="28" s="1"/>
  <c r="L22" i="28"/>
  <c r="J89" i="28" s="1"/>
  <c r="M22" i="28"/>
  <c r="K89" i="28" s="1"/>
  <c r="I11" i="28"/>
  <c r="N51" i="28" s="1"/>
  <c r="H11" i="28"/>
  <c r="M51" i="28" s="1"/>
  <c r="Q11" i="28"/>
  <c r="O80" i="28" s="1"/>
  <c r="J11" i="28"/>
  <c r="O51" i="28" s="1"/>
  <c r="L11" i="28"/>
  <c r="J80" i="28" s="1"/>
  <c r="F11" i="28"/>
  <c r="K51" i="28" s="1"/>
  <c r="M11" i="28"/>
  <c r="K80" i="28" s="1"/>
  <c r="G11" i="28"/>
  <c r="L51" i="28" s="1"/>
  <c r="E11" i="28"/>
  <c r="J51" i="28" s="1"/>
  <c r="N11" i="28"/>
  <c r="L80" i="28" s="1"/>
  <c r="O11" i="28"/>
  <c r="M80" i="28" s="1"/>
  <c r="P11" i="28"/>
  <c r="N80" i="28" s="1"/>
  <c r="I13" i="28"/>
  <c r="N53" i="28" s="1"/>
  <c r="J13" i="28"/>
  <c r="O53" i="28" s="1"/>
  <c r="H13" i="28"/>
  <c r="M53" i="28" s="1"/>
  <c r="L13" i="28"/>
  <c r="J82" i="28" s="1"/>
  <c r="O13" i="28"/>
  <c r="M82" i="28" s="1"/>
  <c r="G13" i="28"/>
  <c r="L53" i="28" s="1"/>
  <c r="M13" i="28"/>
  <c r="K82" i="28" s="1"/>
  <c r="Q13" i="28"/>
  <c r="O82" i="28" s="1"/>
  <c r="E13" i="28"/>
  <c r="J53" i="28" s="1"/>
  <c r="N13" i="28"/>
  <c r="L82" i="28" s="1"/>
  <c r="F13" i="28"/>
  <c r="K53" i="28" s="1"/>
  <c r="P13" i="28"/>
  <c r="N82" i="28" s="1"/>
  <c r="I23" i="28"/>
  <c r="N61" i="28" s="1"/>
  <c r="J23" i="28"/>
  <c r="O61" i="28" s="1"/>
  <c r="P23" i="28"/>
  <c r="N90" i="28" s="1"/>
  <c r="H23" i="28"/>
  <c r="M61" i="28" s="1"/>
  <c r="L23" i="28"/>
  <c r="J90" i="28" s="1"/>
  <c r="O23" i="28"/>
  <c r="M90" i="28" s="1"/>
  <c r="M23" i="28"/>
  <c r="K90" i="28" s="1"/>
  <c r="F23" i="28"/>
  <c r="K61" i="28" s="1"/>
  <c r="G23" i="28"/>
  <c r="L61" i="28" s="1"/>
  <c r="E23" i="28"/>
  <c r="J61" i="28" s="1"/>
  <c r="N23" i="28"/>
  <c r="L90" i="28" s="1"/>
  <c r="Q23" i="28"/>
  <c r="O90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2" i="28" s="1"/>
  <c r="N24" i="28"/>
  <c r="L91" i="28" s="1"/>
  <c r="F24" i="28"/>
  <c r="K62" i="28" s="1"/>
  <c r="O24" i="28"/>
  <c r="M91" i="28" s="1"/>
  <c r="G24" i="28"/>
  <c r="L62" i="28" s="1"/>
  <c r="P24" i="28"/>
  <c r="N91" i="28" s="1"/>
  <c r="L24" i="28"/>
  <c r="J91" i="28" s="1"/>
  <c r="H24" i="28"/>
  <c r="M62" i="28" s="1"/>
  <c r="Q24" i="28"/>
  <c r="O91" i="28" s="1"/>
  <c r="I24" i="28"/>
  <c r="N62" i="28" s="1"/>
  <c r="J24" i="28"/>
  <c r="O62" i="28" s="1"/>
  <c r="M24" i="28"/>
  <c r="K91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70" i="28" s="1"/>
  <c r="N32" i="28"/>
  <c r="L99" i="28" s="1"/>
  <c r="F32" i="28"/>
  <c r="K70" i="28" s="1"/>
  <c r="O32" i="28"/>
  <c r="M99" i="28" s="1"/>
  <c r="L32" i="28"/>
  <c r="J99" i="28" s="1"/>
  <c r="G32" i="28"/>
  <c r="L70" i="28" s="1"/>
  <c r="P32" i="28"/>
  <c r="N99" i="28" s="1"/>
  <c r="H32" i="28"/>
  <c r="M70" i="28" s="1"/>
  <c r="Q32" i="28"/>
  <c r="O99" i="28" s="1"/>
  <c r="J32" i="28"/>
  <c r="O70" i="28" s="1"/>
  <c r="I32" i="28"/>
  <c r="N70" i="28" s="1"/>
  <c r="M32" i="28"/>
  <c r="K99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4" i="32" s="1"/>
  <c r="O27" i="32"/>
  <c r="M94" i="32" s="1"/>
  <c r="L27" i="32"/>
  <c r="J94" i="32" s="1"/>
  <c r="P27" i="32"/>
  <c r="N94" i="32" s="1"/>
  <c r="Q27" i="32"/>
  <c r="O94" i="32" s="1"/>
  <c r="M27" i="32"/>
  <c r="K94" i="32" s="1"/>
  <c r="L33" i="32"/>
  <c r="J100" i="32" s="1"/>
  <c r="M33" i="32"/>
  <c r="K100" i="32" s="1"/>
  <c r="N33" i="32"/>
  <c r="L100" i="32" s="1"/>
  <c r="P33" i="32"/>
  <c r="N100" i="32" s="1"/>
  <c r="O33" i="32"/>
  <c r="M100" i="32" s="1"/>
  <c r="Q33" i="32"/>
  <c r="O100" i="32" s="1"/>
  <c r="L30" i="32"/>
  <c r="J97" i="32" s="1"/>
  <c r="M30" i="32"/>
  <c r="K97" i="32" s="1"/>
  <c r="N30" i="32"/>
  <c r="L97" i="32" s="1"/>
  <c r="O30" i="32"/>
  <c r="M97" i="32" s="1"/>
  <c r="P30" i="32"/>
  <c r="N97" i="32" s="1"/>
  <c r="Q30" i="32"/>
  <c r="O97" i="32" s="1"/>
  <c r="L25" i="32"/>
  <c r="M25" i="32"/>
  <c r="P25" i="32"/>
  <c r="N25" i="32"/>
  <c r="O25" i="32"/>
  <c r="Q25" i="32"/>
  <c r="N23" i="32"/>
  <c r="L90" i="32" s="1"/>
  <c r="O23" i="32"/>
  <c r="M90" i="32" s="1"/>
  <c r="P23" i="32"/>
  <c r="N90" i="32" s="1"/>
  <c r="Q23" i="32"/>
  <c r="O90" i="32" s="1"/>
  <c r="L23" i="32"/>
  <c r="J90" i="32" s="1"/>
  <c r="M23" i="32"/>
  <c r="K90" i="32" s="1"/>
  <c r="P24" i="32"/>
  <c r="N91" i="32" s="1"/>
  <c r="Q24" i="32"/>
  <c r="O91" i="32" s="1"/>
  <c r="L24" i="32"/>
  <c r="J91" i="32" s="1"/>
  <c r="N24" i="32"/>
  <c r="L91" i="32" s="1"/>
  <c r="M24" i="32"/>
  <c r="K91" i="32" s="1"/>
  <c r="O24" i="32"/>
  <c r="M91" i="32" s="1"/>
  <c r="P28" i="32"/>
  <c r="N95" i="32" s="1"/>
  <c r="Q28" i="32"/>
  <c r="O95" i="32" s="1"/>
  <c r="N28" i="32"/>
  <c r="L95" i="32" s="1"/>
  <c r="L28" i="32"/>
  <c r="J95" i="32" s="1"/>
  <c r="M28" i="32"/>
  <c r="K95" i="32" s="1"/>
  <c r="O28" i="32"/>
  <c r="M95" i="32" s="1"/>
  <c r="L22" i="32"/>
  <c r="J89" i="32" s="1"/>
  <c r="M22" i="32"/>
  <c r="K89" i="32" s="1"/>
  <c r="N22" i="32"/>
  <c r="L89" i="32" s="1"/>
  <c r="O22" i="32"/>
  <c r="M89" i="32" s="1"/>
  <c r="P22" i="32"/>
  <c r="N89" i="32" s="1"/>
  <c r="Q22" i="32"/>
  <c r="O89" i="32" s="1"/>
  <c r="L26" i="32"/>
  <c r="J93" i="32" s="1"/>
  <c r="M26" i="32"/>
  <c r="K93" i="32" s="1"/>
  <c r="N26" i="32"/>
  <c r="L93" i="32" s="1"/>
  <c r="O26" i="32"/>
  <c r="M93" i="32" s="1"/>
  <c r="P26" i="32"/>
  <c r="N93" i="32" s="1"/>
  <c r="Q26" i="32"/>
  <c r="O93" i="32" s="1"/>
  <c r="P32" i="32"/>
  <c r="N99" i="32" s="1"/>
  <c r="N32" i="32"/>
  <c r="L99" i="32" s="1"/>
  <c r="Q32" i="32"/>
  <c r="O99" i="32" s="1"/>
  <c r="L32" i="32"/>
  <c r="J99" i="32" s="1"/>
  <c r="M32" i="32"/>
  <c r="K99" i="32" s="1"/>
  <c r="O32" i="32"/>
  <c r="M99" i="32" s="1"/>
  <c r="E33" i="32"/>
  <c r="J71" i="32" s="1"/>
  <c r="I33" i="32"/>
  <c r="N71" i="32" s="1"/>
  <c r="F33" i="32"/>
  <c r="K71" i="32" s="1"/>
  <c r="G33" i="32"/>
  <c r="L71" i="32" s="1"/>
  <c r="H33" i="32"/>
  <c r="M71" i="32" s="1"/>
  <c r="J33" i="32"/>
  <c r="O71" i="32" s="1"/>
  <c r="E30" i="32"/>
  <c r="J68" i="32" s="1"/>
  <c r="F30" i="32"/>
  <c r="K68" i="32" s="1"/>
  <c r="G30" i="32"/>
  <c r="L68" i="32" s="1"/>
  <c r="H30" i="32"/>
  <c r="M68" i="32" s="1"/>
  <c r="I30" i="32"/>
  <c r="N68" i="32" s="1"/>
  <c r="J30" i="32"/>
  <c r="O68" i="32" s="1"/>
  <c r="E25" i="32"/>
  <c r="I25" i="32"/>
  <c r="F25" i="32"/>
  <c r="G25" i="32"/>
  <c r="H25" i="32"/>
  <c r="J25" i="32"/>
  <c r="G23" i="32"/>
  <c r="L61" i="32" s="1"/>
  <c r="H23" i="32"/>
  <c r="M61" i="32" s="1"/>
  <c r="I23" i="32"/>
  <c r="N61" i="32" s="1"/>
  <c r="J23" i="32"/>
  <c r="O61" i="32" s="1"/>
  <c r="E23" i="32"/>
  <c r="J61" i="32" s="1"/>
  <c r="F23" i="32"/>
  <c r="K61" i="32" s="1"/>
  <c r="I24" i="32"/>
  <c r="N62" i="32" s="1"/>
  <c r="J24" i="32"/>
  <c r="O62" i="32" s="1"/>
  <c r="E24" i="32"/>
  <c r="J62" i="32" s="1"/>
  <c r="F24" i="32"/>
  <c r="K62" i="32" s="1"/>
  <c r="H24" i="32"/>
  <c r="M62" i="32" s="1"/>
  <c r="G24" i="32"/>
  <c r="L62" i="32" s="1"/>
  <c r="I28" i="32"/>
  <c r="N66" i="32" s="1"/>
  <c r="J28" i="32"/>
  <c r="O66" i="32" s="1"/>
  <c r="G28" i="32"/>
  <c r="L66" i="32" s="1"/>
  <c r="E28" i="32"/>
  <c r="J66" i="32" s="1"/>
  <c r="F28" i="32"/>
  <c r="K66" i="32" s="1"/>
  <c r="H28" i="32"/>
  <c r="M66" i="32" s="1"/>
  <c r="G27" i="32"/>
  <c r="L65" i="32" s="1"/>
  <c r="E27" i="32"/>
  <c r="J65" i="32" s="1"/>
  <c r="H27" i="32"/>
  <c r="M65" i="32" s="1"/>
  <c r="I27" i="32"/>
  <c r="N65" i="32" s="1"/>
  <c r="J27" i="32"/>
  <c r="O65" i="32" s="1"/>
  <c r="F27" i="32"/>
  <c r="K65" i="32" s="1"/>
  <c r="E22" i="32"/>
  <c r="J60" i="32" s="1"/>
  <c r="F22" i="32"/>
  <c r="K60" i="32" s="1"/>
  <c r="G22" i="32"/>
  <c r="L60" i="32" s="1"/>
  <c r="H22" i="32"/>
  <c r="M60" i="32" s="1"/>
  <c r="I22" i="32"/>
  <c r="N60" i="32" s="1"/>
  <c r="J22" i="32"/>
  <c r="O60" i="32" s="1"/>
  <c r="E26" i="32"/>
  <c r="J64" i="32" s="1"/>
  <c r="F26" i="32"/>
  <c r="K64" i="32" s="1"/>
  <c r="G26" i="32"/>
  <c r="L64" i="32" s="1"/>
  <c r="H26" i="32"/>
  <c r="M64" i="32" s="1"/>
  <c r="I26" i="32"/>
  <c r="N64" i="32" s="1"/>
  <c r="J26" i="32"/>
  <c r="O64" i="32" s="1"/>
  <c r="I32" i="32"/>
  <c r="N70" i="32" s="1"/>
  <c r="J32" i="32"/>
  <c r="O70" i="32" s="1"/>
  <c r="E32" i="32"/>
  <c r="J70" i="32" s="1"/>
  <c r="F32" i="32"/>
  <c r="K70" i="32" s="1"/>
  <c r="G32" i="32"/>
  <c r="L70" i="32" s="1"/>
  <c r="H32" i="32"/>
  <c r="M70" i="32" s="1"/>
  <c r="P18" i="32"/>
  <c r="N87" i="32" s="1"/>
  <c r="Q18" i="32"/>
  <c r="O87" i="32" s="1"/>
  <c r="P12" i="32"/>
  <c r="N81" i="32" s="1"/>
  <c r="Q12" i="32"/>
  <c r="O81" i="32" s="1"/>
  <c r="P11" i="32"/>
  <c r="N80" i="32" s="1"/>
  <c r="Q11" i="32"/>
  <c r="O80" i="32" s="1"/>
  <c r="P10" i="32"/>
  <c r="Q10" i="32"/>
  <c r="P9" i="32"/>
  <c r="N78" i="32" s="1"/>
  <c r="Q9" i="32"/>
  <c r="O78" i="32" s="1"/>
  <c r="P8" i="32"/>
  <c r="N77" i="32" s="1"/>
  <c r="Q8" i="32"/>
  <c r="O77" i="32" s="1"/>
  <c r="P7" i="32"/>
  <c r="N76" i="32" s="1"/>
  <c r="Q7" i="32"/>
  <c r="O76" i="32" s="1"/>
  <c r="P17" i="32"/>
  <c r="N86" i="32" s="1"/>
  <c r="Q17" i="32"/>
  <c r="O86" i="32" s="1"/>
  <c r="P13" i="32"/>
  <c r="N82" i="32" s="1"/>
  <c r="Q13" i="32"/>
  <c r="O82" i="32" s="1"/>
  <c r="O15" i="32"/>
  <c r="M84" i="32" s="1"/>
  <c r="P15" i="32"/>
  <c r="N84" i="32" s="1"/>
  <c r="N10" i="32"/>
  <c r="O10" i="32"/>
  <c r="N18" i="32"/>
  <c r="L87" i="32" s="1"/>
  <c r="O18" i="32"/>
  <c r="M87" i="32" s="1"/>
  <c r="N12" i="32"/>
  <c r="L81" i="32" s="1"/>
  <c r="O12" i="32"/>
  <c r="M81" i="32" s="1"/>
  <c r="N11" i="32"/>
  <c r="L80" i="32" s="1"/>
  <c r="O11" i="32"/>
  <c r="M80" i="32" s="1"/>
  <c r="N9" i="32"/>
  <c r="L78" i="32" s="1"/>
  <c r="O9" i="32"/>
  <c r="M78" i="32" s="1"/>
  <c r="N7" i="32"/>
  <c r="L76" i="32" s="1"/>
  <c r="O7" i="32"/>
  <c r="M76" i="32" s="1"/>
  <c r="N8" i="32"/>
  <c r="L77" i="32" s="1"/>
  <c r="O8" i="32"/>
  <c r="M77" i="32" s="1"/>
  <c r="N17" i="32"/>
  <c r="L86" i="32" s="1"/>
  <c r="O17" i="32"/>
  <c r="M86" i="32" s="1"/>
  <c r="N13" i="32"/>
  <c r="L82" i="32" s="1"/>
  <c r="O13" i="32"/>
  <c r="M82" i="32" s="1"/>
  <c r="M15" i="32"/>
  <c r="K84" i="32" s="1"/>
  <c r="N15" i="32"/>
  <c r="L84" i="32" s="1"/>
  <c r="L12" i="32"/>
  <c r="J81" i="32" s="1"/>
  <c r="M12" i="32"/>
  <c r="K81" i="32" s="1"/>
  <c r="L7" i="32"/>
  <c r="J76" i="32" s="1"/>
  <c r="M7" i="32"/>
  <c r="K76" i="32" s="1"/>
  <c r="L18" i="32"/>
  <c r="J87" i="32" s="1"/>
  <c r="M18" i="32"/>
  <c r="K87" i="32" s="1"/>
  <c r="L11" i="32"/>
  <c r="J80" i="32" s="1"/>
  <c r="M11" i="32"/>
  <c r="K80" i="32" s="1"/>
  <c r="L10" i="32"/>
  <c r="M10" i="32"/>
  <c r="L9" i="32"/>
  <c r="J78" i="32" s="1"/>
  <c r="M9" i="32"/>
  <c r="K78" i="32" s="1"/>
  <c r="L8" i="32"/>
  <c r="J77" i="32" s="1"/>
  <c r="M8" i="32"/>
  <c r="K77" i="32" s="1"/>
  <c r="L17" i="32"/>
  <c r="J86" i="32" s="1"/>
  <c r="M17" i="32"/>
  <c r="K86" i="32" s="1"/>
  <c r="L13" i="32"/>
  <c r="J82" i="32" s="1"/>
  <c r="M13" i="32"/>
  <c r="K82" i="32" s="1"/>
  <c r="J15" i="32"/>
  <c r="O55" i="32" s="1"/>
  <c r="L15" i="32"/>
  <c r="J84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E7" i="32"/>
  <c r="J47" i="32" s="1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F7" i="32"/>
  <c r="K47" i="32" s="1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D14" i="32"/>
  <c r="D6" i="32"/>
  <c r="D16" i="32"/>
  <c r="D21" i="31"/>
  <c r="D31" i="31"/>
  <c r="D14" i="31"/>
  <c r="D16" i="31"/>
  <c r="D21" i="28"/>
  <c r="D29" i="28"/>
  <c r="V18" i="28"/>
  <c r="K100" i="28"/>
  <c r="N65" i="28"/>
  <c r="J65" i="28"/>
  <c r="L66" i="28"/>
  <c r="O56" i="28"/>
  <c r="L54" i="28"/>
  <c r="O84" i="32"/>
  <c r="N71" i="31"/>
  <c r="K100" i="31"/>
  <c r="J68" i="31"/>
  <c r="M68" i="31"/>
  <c r="O80" i="31"/>
  <c r="N58" i="31"/>
  <c r="J90" i="31"/>
  <c r="N64" i="31"/>
  <c r="N65" i="31"/>
  <c r="N57" i="31"/>
  <c r="K86" i="31"/>
  <c r="O62" i="31"/>
  <c r="M53" i="31"/>
  <c r="N53" i="31"/>
  <c r="J48" i="31"/>
  <c r="M48" i="31"/>
  <c r="N55" i="31"/>
  <c r="L55" i="31"/>
  <c r="N49" i="31"/>
  <c r="J89" i="31"/>
  <c r="N47" i="31"/>
  <c r="N76" i="31"/>
  <c r="K99" i="31"/>
  <c r="K66" i="31"/>
  <c r="C1" i="20"/>
  <c r="M50" i="28" l="1"/>
  <c r="E16" i="31"/>
  <c r="J56" i="31" s="1"/>
  <c r="N16" i="31"/>
  <c r="L85" i="31" s="1"/>
  <c r="F16" i="31"/>
  <c r="K56" i="31" s="1"/>
  <c r="O16" i="31"/>
  <c r="M85" i="31" s="1"/>
  <c r="J16" i="31"/>
  <c r="O56" i="31" s="1"/>
  <c r="L16" i="31"/>
  <c r="J85" i="31" s="1"/>
  <c r="G16" i="31"/>
  <c r="L56" i="31" s="1"/>
  <c r="P16" i="31"/>
  <c r="N85" i="31" s="1"/>
  <c r="H16" i="31"/>
  <c r="M56" i="31" s="1"/>
  <c r="Q16" i="31"/>
  <c r="O85" i="31" s="1"/>
  <c r="M16" i="31"/>
  <c r="K85" i="31" s="1"/>
  <c r="I16" i="31"/>
  <c r="N56" i="31" s="1"/>
  <c r="E14" i="31"/>
  <c r="J54" i="31" s="1"/>
  <c r="N14" i="31"/>
  <c r="L83" i="31" s="1"/>
  <c r="J14" i="31"/>
  <c r="O54" i="31" s="1"/>
  <c r="F14" i="31"/>
  <c r="K54" i="31" s="1"/>
  <c r="O14" i="31"/>
  <c r="M83" i="31" s="1"/>
  <c r="M14" i="31"/>
  <c r="K83" i="31" s="1"/>
  <c r="G14" i="31"/>
  <c r="L54" i="31" s="1"/>
  <c r="P14" i="31"/>
  <c r="N83" i="31" s="1"/>
  <c r="L14" i="31"/>
  <c r="J83" i="31" s="1"/>
  <c r="H14" i="31"/>
  <c r="M54" i="31" s="1"/>
  <c r="Q14" i="31"/>
  <c r="O83" i="31" s="1"/>
  <c r="I14" i="31"/>
  <c r="N54" i="31" s="1"/>
  <c r="I31" i="31"/>
  <c r="N69" i="31" s="1"/>
  <c r="E31" i="31"/>
  <c r="O31" i="31"/>
  <c r="M98" i="31" s="1"/>
  <c r="J31" i="31"/>
  <c r="O69" i="31" s="1"/>
  <c r="N31" i="31"/>
  <c r="L98" i="31" s="1"/>
  <c r="F31" i="31"/>
  <c r="K69" i="31" s="1"/>
  <c r="G31" i="31"/>
  <c r="L69" i="31" s="1"/>
  <c r="L31" i="31"/>
  <c r="J98" i="31" s="1"/>
  <c r="P31" i="31"/>
  <c r="N98" i="31" s="1"/>
  <c r="M31" i="31"/>
  <c r="K98" i="31" s="1"/>
  <c r="H31" i="31"/>
  <c r="M69" i="31" s="1"/>
  <c r="Q31" i="31"/>
  <c r="O98" i="31" s="1"/>
  <c r="I29" i="31"/>
  <c r="N67" i="31" s="1"/>
  <c r="O29" i="31"/>
  <c r="M96" i="31" s="1"/>
  <c r="J29" i="31"/>
  <c r="O67" i="31" s="1"/>
  <c r="E29" i="31"/>
  <c r="J67" i="31" s="1"/>
  <c r="Q29" i="31"/>
  <c r="O96" i="31" s="1"/>
  <c r="L29" i="31"/>
  <c r="J96" i="31" s="1"/>
  <c r="F29" i="31"/>
  <c r="K67" i="31" s="1"/>
  <c r="G29" i="31"/>
  <c r="L67" i="31" s="1"/>
  <c r="M29" i="31"/>
  <c r="K96" i="31" s="1"/>
  <c r="N29" i="31"/>
  <c r="L96" i="31" s="1"/>
  <c r="P29" i="31"/>
  <c r="N96" i="31" s="1"/>
  <c r="H29" i="31"/>
  <c r="M67" i="31" s="1"/>
  <c r="I21" i="31"/>
  <c r="N59" i="31" s="1"/>
  <c r="O21" i="31"/>
  <c r="M88" i="31" s="1"/>
  <c r="J21" i="31"/>
  <c r="O59" i="31" s="1"/>
  <c r="N21" i="31"/>
  <c r="L88" i="31" s="1"/>
  <c r="F21" i="31"/>
  <c r="K59" i="31" s="1"/>
  <c r="L21" i="31"/>
  <c r="J88" i="31" s="1"/>
  <c r="P21" i="31"/>
  <c r="N88" i="31" s="1"/>
  <c r="M21" i="31"/>
  <c r="K88" i="31" s="1"/>
  <c r="E21" i="31"/>
  <c r="J59" i="31" s="1"/>
  <c r="G21" i="31"/>
  <c r="L59" i="31" s="1"/>
  <c r="H21" i="31"/>
  <c r="M59" i="31" s="1"/>
  <c r="Q21" i="31"/>
  <c r="O88" i="31" s="1"/>
  <c r="E6" i="31"/>
  <c r="J46" i="31" s="1"/>
  <c r="N6" i="31"/>
  <c r="L75" i="31" s="1"/>
  <c r="L6" i="31"/>
  <c r="J75" i="31" s="1"/>
  <c r="F6" i="31"/>
  <c r="K46" i="31" s="1"/>
  <c r="O6" i="31"/>
  <c r="M75" i="31" s="1"/>
  <c r="G6" i="31"/>
  <c r="L46" i="31" s="1"/>
  <c r="P6" i="31"/>
  <c r="N75" i="31" s="1"/>
  <c r="M6" i="31"/>
  <c r="K75" i="31" s="1"/>
  <c r="H6" i="31"/>
  <c r="M46" i="31" s="1"/>
  <c r="Q6" i="31"/>
  <c r="O75" i="31" s="1"/>
  <c r="J6" i="31"/>
  <c r="O46" i="31" s="1"/>
  <c r="I6" i="31"/>
  <c r="N46" i="31" s="1"/>
  <c r="I21" i="28"/>
  <c r="N59" i="28" s="1"/>
  <c r="J21" i="28"/>
  <c r="O59" i="28" s="1"/>
  <c r="H21" i="28"/>
  <c r="M59" i="28" s="1"/>
  <c r="L21" i="28"/>
  <c r="J88" i="28" s="1"/>
  <c r="P21" i="28"/>
  <c r="N88" i="28" s="1"/>
  <c r="Q21" i="28"/>
  <c r="O88" i="28" s="1"/>
  <c r="M21" i="28"/>
  <c r="K88" i="28" s="1"/>
  <c r="F21" i="28"/>
  <c r="K59" i="28" s="1"/>
  <c r="G21" i="28"/>
  <c r="L59" i="28" s="1"/>
  <c r="E21" i="28"/>
  <c r="J59" i="28" s="1"/>
  <c r="N21" i="28"/>
  <c r="L88" i="28" s="1"/>
  <c r="O21" i="28"/>
  <c r="M88" i="28" s="1"/>
  <c r="I31" i="28"/>
  <c r="N69" i="28" s="1"/>
  <c r="J31" i="28"/>
  <c r="O69" i="28" s="1"/>
  <c r="L31" i="28"/>
  <c r="J98" i="28" s="1"/>
  <c r="F31" i="28"/>
  <c r="K69" i="28" s="1"/>
  <c r="P31" i="28"/>
  <c r="N98" i="28" s="1"/>
  <c r="M31" i="28"/>
  <c r="K98" i="28" s="1"/>
  <c r="E31" i="28"/>
  <c r="J69" i="28" s="1"/>
  <c r="N31" i="28"/>
  <c r="L98" i="28" s="1"/>
  <c r="O31" i="28"/>
  <c r="M98" i="28" s="1"/>
  <c r="G31" i="28"/>
  <c r="L69" i="28" s="1"/>
  <c r="H31" i="28"/>
  <c r="M69" i="28" s="1"/>
  <c r="Q31" i="28"/>
  <c r="O98" i="28" s="1"/>
  <c r="I29" i="28"/>
  <c r="N67" i="28" s="1"/>
  <c r="J29" i="28"/>
  <c r="O67" i="28" s="1"/>
  <c r="G29" i="28"/>
  <c r="L67" i="28" s="1"/>
  <c r="L29" i="28"/>
  <c r="J96" i="28" s="1"/>
  <c r="F29" i="28"/>
  <c r="K67" i="28" s="1"/>
  <c r="P29" i="28"/>
  <c r="N96" i="28" s="1"/>
  <c r="M29" i="28"/>
  <c r="K96" i="28" s="1"/>
  <c r="E29" i="28"/>
  <c r="J67" i="28" s="1"/>
  <c r="N29" i="28"/>
  <c r="L96" i="28" s="1"/>
  <c r="O29" i="28"/>
  <c r="M96" i="28" s="1"/>
  <c r="H29" i="28"/>
  <c r="M67" i="28" s="1"/>
  <c r="Q29" i="28"/>
  <c r="O96" i="28" s="1"/>
  <c r="N31" i="32"/>
  <c r="L98" i="32" s="1"/>
  <c r="O31" i="32"/>
  <c r="M98" i="32" s="1"/>
  <c r="P31" i="32"/>
  <c r="N98" i="32" s="1"/>
  <c r="Q31" i="32"/>
  <c r="O98" i="32" s="1"/>
  <c r="M31" i="32"/>
  <c r="K98" i="32" s="1"/>
  <c r="L31" i="32"/>
  <c r="J98" i="32" s="1"/>
  <c r="P29" i="32"/>
  <c r="N96" i="32" s="1"/>
  <c r="L29" i="32"/>
  <c r="J96" i="32" s="1"/>
  <c r="M29" i="32"/>
  <c r="K96" i="32" s="1"/>
  <c r="N29" i="32"/>
  <c r="L96" i="32" s="1"/>
  <c r="O29" i="32"/>
  <c r="M96" i="32" s="1"/>
  <c r="Q29" i="32"/>
  <c r="O96" i="32" s="1"/>
  <c r="Q21" i="32"/>
  <c r="O88" i="32" s="1"/>
  <c r="O21" i="32"/>
  <c r="M88" i="32" s="1"/>
  <c r="N21" i="32"/>
  <c r="L88" i="32" s="1"/>
  <c r="M21" i="32"/>
  <c r="K88" i="32" s="1"/>
  <c r="L21" i="32"/>
  <c r="J88" i="32" s="1"/>
  <c r="P21" i="32"/>
  <c r="N88" i="32" s="1"/>
  <c r="G31" i="32"/>
  <c r="L69" i="32" s="1"/>
  <c r="H31" i="32"/>
  <c r="M69" i="32" s="1"/>
  <c r="I31" i="32"/>
  <c r="N69" i="32" s="1"/>
  <c r="J31" i="32"/>
  <c r="O69" i="32" s="1"/>
  <c r="E31" i="32"/>
  <c r="J69" i="32" s="1"/>
  <c r="F31" i="32"/>
  <c r="K69" i="32" s="1"/>
  <c r="M92" i="32"/>
  <c r="E29" i="32"/>
  <c r="J67" i="32" s="1"/>
  <c r="F29" i="32"/>
  <c r="K67" i="32" s="1"/>
  <c r="I29" i="32"/>
  <c r="N67" i="32" s="1"/>
  <c r="G29" i="32"/>
  <c r="L67" i="32" s="1"/>
  <c r="H29" i="32"/>
  <c r="M67" i="32" s="1"/>
  <c r="J29" i="32"/>
  <c r="O67" i="32" s="1"/>
  <c r="J21" i="32"/>
  <c r="O59" i="32" s="1"/>
  <c r="I21" i="32"/>
  <c r="N59" i="32" s="1"/>
  <c r="H21" i="32"/>
  <c r="M59" i="32" s="1"/>
  <c r="G21" i="32"/>
  <c r="L59" i="32" s="1"/>
  <c r="F21" i="32"/>
  <c r="K59" i="32" s="1"/>
  <c r="E21" i="32"/>
  <c r="J59" i="32" s="1"/>
  <c r="P16" i="32"/>
  <c r="N85" i="32" s="1"/>
  <c r="Q16" i="32"/>
  <c r="O85" i="32" s="1"/>
  <c r="P14" i="32"/>
  <c r="N83" i="32" s="1"/>
  <c r="Q14" i="32"/>
  <c r="O83" i="32" s="1"/>
  <c r="P6" i="32"/>
  <c r="N75" i="32" s="1"/>
  <c r="Q6" i="32"/>
  <c r="O75" i="32" s="1"/>
  <c r="N16" i="32"/>
  <c r="L85" i="32" s="1"/>
  <c r="O16" i="32"/>
  <c r="M85" i="32" s="1"/>
  <c r="N14" i="32"/>
  <c r="L83" i="32" s="1"/>
  <c r="O14" i="32"/>
  <c r="M83" i="32" s="1"/>
  <c r="N6" i="32"/>
  <c r="L75" i="32" s="1"/>
  <c r="O6" i="32"/>
  <c r="M75" i="32" s="1"/>
  <c r="L16" i="32"/>
  <c r="J85" i="32" s="1"/>
  <c r="M16" i="32"/>
  <c r="K85" i="32" s="1"/>
  <c r="L14" i="32"/>
  <c r="J83" i="32" s="1"/>
  <c r="M14" i="32"/>
  <c r="K83" i="32" s="1"/>
  <c r="L6" i="32"/>
  <c r="J75" i="32" s="1"/>
  <c r="M6" i="32"/>
  <c r="K75" i="32" s="1"/>
  <c r="E16" i="32"/>
  <c r="J56" i="32" s="1"/>
  <c r="J16" i="32"/>
  <c r="O56" i="32" s="1"/>
  <c r="E14" i="32"/>
  <c r="J54" i="32" s="1"/>
  <c r="J14" i="32"/>
  <c r="O54" i="32" s="1"/>
  <c r="E6" i="32"/>
  <c r="J46" i="32" s="1"/>
  <c r="J6" i="32"/>
  <c r="O46" i="32" s="1"/>
  <c r="L92" i="32"/>
  <c r="H16" i="32"/>
  <c r="M56" i="32" s="1"/>
  <c r="I16" i="32"/>
  <c r="N56" i="32" s="1"/>
  <c r="H14" i="32"/>
  <c r="M54" i="32" s="1"/>
  <c r="I14" i="32"/>
  <c r="N54" i="32" s="1"/>
  <c r="N92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79" i="31"/>
  <c r="N50" i="32"/>
  <c r="O50" i="31"/>
  <c r="M63" i="32"/>
  <c r="K92" i="32"/>
  <c r="O92" i="32"/>
  <c r="J92" i="28"/>
  <c r="J92" i="32"/>
  <c r="K79" i="32"/>
  <c r="L79" i="32"/>
  <c r="N79" i="32"/>
  <c r="M79" i="32"/>
  <c r="O79" i="32"/>
  <c r="J79" i="28"/>
  <c r="L63" i="32"/>
  <c r="J63" i="32"/>
  <c r="J79" i="32"/>
  <c r="K63" i="32"/>
  <c r="O63" i="32"/>
  <c r="M50" i="32"/>
  <c r="N63" i="32"/>
  <c r="J63" i="28"/>
  <c r="K79" i="31"/>
  <c r="L50" i="32"/>
  <c r="O50" i="32"/>
  <c r="K50" i="32"/>
  <c r="J50" i="32"/>
  <c r="K92" i="31"/>
  <c r="K50" i="31"/>
  <c r="J50" i="28"/>
  <c r="O92" i="31"/>
  <c r="M50" i="31"/>
  <c r="M92" i="31"/>
  <c r="J92" i="31"/>
  <c r="L92" i="31"/>
  <c r="N92" i="31"/>
  <c r="J79" i="31"/>
  <c r="O79" i="28"/>
  <c r="N79" i="31"/>
  <c r="L79" i="31"/>
  <c r="M63" i="31"/>
  <c r="K63" i="31"/>
  <c r="M79" i="28"/>
  <c r="L63" i="31"/>
  <c r="O63" i="31"/>
  <c r="N63" i="31"/>
  <c r="L50" i="28"/>
  <c r="J63" i="31"/>
  <c r="M92" i="28"/>
  <c r="L50" i="31"/>
  <c r="N50" i="31"/>
  <c r="O92" i="28"/>
  <c r="J50" i="31"/>
  <c r="M63" i="28"/>
  <c r="L92" i="28"/>
  <c r="L63" i="28"/>
  <c r="N79" i="28"/>
  <c r="K79" i="28"/>
  <c r="N92" i="28"/>
  <c r="K92" i="28"/>
  <c r="K50" i="28"/>
  <c r="K63" i="28"/>
  <c r="L79" i="28"/>
  <c r="O50" i="28"/>
  <c r="O63" i="28"/>
  <c r="N63" i="28"/>
  <c r="N50" i="28"/>
  <c r="V33" i="32"/>
  <c r="V18" i="32"/>
  <c r="J69" i="31"/>
  <c r="V33" i="31"/>
  <c r="V18" i="31"/>
  <c r="V33" i="28"/>
  <c r="K52" i="28"/>
  <c r="N52" i="28"/>
  <c r="O52" i="28"/>
  <c r="L52" i="28"/>
  <c r="J52" i="28"/>
  <c r="M81" i="28"/>
  <c r="N81" i="28"/>
  <c r="L81" i="28"/>
  <c r="O81" i="28"/>
  <c r="K81" i="28"/>
  <c r="J81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sharedStrings.xml><?xml version="1.0" encoding="utf-8"?>
<sst xmlns="http://schemas.openxmlformats.org/spreadsheetml/2006/main" count="2764" uniqueCount="311">
  <si>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</si>
  <si>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</si>
  <si>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</si>
  <si>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</si>
  <si>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</si>
  <si>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</si>
  <si>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</si>
  <si>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</si>
  <si>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</si>
  <si>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</si>
  <si>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</si>
  <si>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</si>
  <si>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</si>
  <si>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</si>
  <si>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</si>
  <si>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</si>
  <si>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</si>
  <si>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</si>
  <si>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</si>
  <si>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</si>
  <si>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</si>
  <si>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</si>
  <si>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</si>
  <si>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</si>
  <si>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</si>
  <si>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</si>
  <si>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</si>
  <si>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~UC_T: UC_COMPRD~LO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</si>
  <si>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</si>
  <si>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</si>
  <si>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</si>
  <si>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</si>
  <si>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</si>
  <si>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</si>
  <si>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</si>
  <si>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</si>
  <si>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</si>
  <si>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</si>
  <si>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</si>
  <si>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</si>
  <si>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</si>
  <si>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</si>
  <si>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</si>
  <si>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</si>
  <si>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</si>
  <si>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</si>
  <si>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</si>
  <si>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</si>
  <si>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</si>
  <si>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</si>
  <si>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</si>
  <si>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</si>
  <si>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</si>
  <si>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</si>
  <si>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</si>
  <si>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</si>
  <si>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</si>
  <si>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</si>
  <si>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</si>
  <si>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</si>
  <si>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</si>
  <si>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</si>
  <si>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</si>
  <si>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</si>
  <si>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</si>
  <si>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</si>
  <si>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</si>
  <si>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</si>
  <si>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</si>
  <si>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</si>
  <si>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</si>
  <si>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</si>
  <si>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</si>
  <si>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</si>
  <si>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</si>
  <si>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</si>
  <si>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</si>
  <si>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</si>
  <si>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</si>
  <si>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</si>
  <si>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</si>
  <si>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</si>
  <si>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</si>
  <si>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</si>
  <si>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</si>
  <si>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</si>
  <si>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</si>
  <si>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</si>
  <si>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</si>
  <si>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</si>
  <si>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</si>
  <si>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</si>
  <si>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</si>
  <si>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</si>
  <si>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</si>
  <si>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</si>
  <si>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</si>
  <si>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</si>
  <si>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</si>
  <si>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</si>
  <si>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</si>
  <si>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</si>
  <si>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</si>
  <si>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</si>
  <si>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</si>
  <si>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</si>
  <si>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</si>
  <si>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</si>
  <si>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</si>
  <si>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</si>
  <si>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</si>
  <si>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</si>
  <si>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</si>
  <si>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</si>
  <si>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</si>
  <si>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</si>
  <si>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</si>
  <si>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</si>
  <si>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</si>
  <si>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</si>
  <si>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</si>
  <si>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</si>
  <si>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</si>
  <si>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</si>
  <si>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</si>
  <si>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</si>
  <si>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</si>
  <si>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</si>
  <si>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</si>
  <si>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</si>
  <si>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</si>
  <si>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</si>
  <si>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</si>
  <si>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</si>
  <si>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</si>
  <si>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</si>
  <si>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</si>
  <si>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</si>
  <si>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</si>
  <si>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</si>
  <si>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</si>
  <si>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</si>
  <si>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</si>
  <si>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</si>
  <si>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</si>
  <si>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</si>
  <si>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</si>
  <si>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</si>
  <si>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</si>
  <si>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</si>
  <si>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</si>
  <si>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</si>
  <si>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</si>
  <si>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</si>
  <si>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</si>
  <si>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</si>
  <si>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</si>
  <si>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</si>
  <si>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Solid Multi-Fuel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</si>
  <si>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</si>
  <si>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</si>
  <si>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</si>
  <si>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</si>
  <si>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</si>
  <si>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</si>
  <si>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</si>
  <si>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</si>
  <si>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</si>
  <si>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</si>
  <si>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</si>
  <si>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Solid Multi-Fuel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</si>
  <si>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</si>
  <si>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</si>
  <si>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</si>
  <si>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</si>
  <si>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</si>
  <si>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</si>
  <si>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</si>
  <si>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</si>
  <si>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</si>
  <si>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</si>
  <si>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</si>
  <si>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</si>
  <si>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</si>
  <si>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</si>
  <si>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Solid Multi-Fuel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</si>
  <si>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</si>
  <si>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</si>
  <si>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</si>
  <si>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</si>
  <si>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</si>
  <si>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</si>
  <si>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</si>
  <si>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</si>
  <si>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</si>
  <si>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</si>
  <si>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</si>
  <si>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</si>
  <si>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Solid Multi-Fuel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</si>
  <si>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</si>
  <si>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</si>
  <si>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</si>
  <si>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</si>
  <si>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</si>
  <si>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</si>
  <si>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</si>
  <si>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</si>
  <si>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</si>
  <si>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</si>
  <si>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RSD?H*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</si>
  <si>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</si>
  <si>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</si>
  <si>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</si>
  <si>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</si>
  <si>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</si>
  <si>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</si>
  <si>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</si>
  <si>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</si>
  <si>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</si>
  <si>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</si>
  <si>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</si>
  <si>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</si>
  <si>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</si>
  <si>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</si>
  <si>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</si>
  <si>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</si>
  <si>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</si>
  <si>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</si>
  <si>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</si>
  <si>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</si>
  <si>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</si>
  <si>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</si>
  <si>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</si>
  <si>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</si>
  <si>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</si>
  <si>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</si>
  <si>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</si>
  <si>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</si>
  <si>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</si>
  <si>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</si>
  <si>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</si>
  <si>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</si>
  <si>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</si>
  <si>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</si>
  <si>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</si>
  <si>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</si>
  <si>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</si>
  <si>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</si>
  <si>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</si>
  <si>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</si>
  <si>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</si>
  <si>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</si>
  <si>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</si>
  <si>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</si>
  <si>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</si>
  <si>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</si>
  <si>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</si>
  <si>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</si>
  <si>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</si>
  <si>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</si>
  <si>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</si>
  <si>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</si>
  <si>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</si>
  <si>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</si>
  <si>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</si>
  <si>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</si>
  <si>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</si>
  <si>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</si>
  <si>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</si>
  <si>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</si>
  <si>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</si>
  <si>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</si>
  <si>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</si>
  <si>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</si>
  <si>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</si>
  <si>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</si>
  <si>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</si>
  <si>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</si>
  <si>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</si>
  <si>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</si>
  <si>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</si>
  <si>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</si>
  <si>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</si>
  <si>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</si>
  <si>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</si>
  <si>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</si>
  <si>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UC_T: UC_COMPRD~UP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</si>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</sst>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</numFmts>
  <fonts count="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</borders>
  <cellStyleXfs count="34394">
    <xf numFmtId="0" fontId="0" fillId="0" borderId="0"/>
    <xf numFmtId="0" fontId="40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52" fillId="32" borderId="0" applyNumberFormat="0" applyBorder="0" applyAlignment="0" applyProtection="0"/>
    <xf numFmtId="0" fontId="52" fillId="32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49" fontId="27" fillId="0" borderId="1" applyNumberFormat="0" applyFont="0" applyFill="0" applyBorder="0" applyProtection="0">
      <alignment horizontal="left" vertical="center" indent="2"/>
    </xf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5"/>
    </xf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6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8" fillId="24" borderId="0" applyBorder="0" applyAlignment="0"/>
    <xf numFmtId="0" fontId="27" fillId="24" borderId="0" applyBorder="0">
      <alignment horizontal="right" vertical="center"/>
    </xf>
    <xf numFmtId="0" fontId="27" fillId="25" borderId="0" applyBorder="0">
      <alignment horizontal="right" vertical="center"/>
    </xf>
    <xf numFmtId="0" fontId="27" fillId="25" borderId="0" applyBorder="0">
      <alignment horizontal="right" vertical="center"/>
    </xf>
    <xf numFmtId="0" fontId="26" fillId="25" borderId="1">
      <alignment horizontal="right" vertical="center"/>
    </xf>
    <xf numFmtId="0" fontId="34" fillId="25" borderId="1">
      <alignment horizontal="right" vertical="center"/>
    </xf>
    <xf numFmtId="0" fontId="26" fillId="26" borderId="1">
      <alignment horizontal="right" vertical="center"/>
    </xf>
    <xf numFmtId="0" fontId="26" fillId="26" borderId="1">
      <alignment horizontal="right" vertical="center"/>
    </xf>
    <xf numFmtId="0" fontId="26" fillId="26" borderId="2">
      <alignment horizontal="right" vertical="center"/>
    </xf>
    <xf numFmtId="0" fontId="26" fillId="26" borderId="3">
      <alignment horizontal="right" vertical="center"/>
    </xf>
    <xf numFmtId="0" fontId="26" fillId="26" borderId="4">
      <alignment horizontal="right" vertical="center"/>
    </xf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22" fillId="27" borderId="5" applyNumberFormat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3" fillId="33" borderId="0" applyNumberFormat="0" applyBorder="0" applyAlignment="0" applyProtection="0"/>
    <xf numFmtId="0" fontId="53" fillId="33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2" fillId="27" borderId="6" applyNumberFormat="0" applyAlignment="0" applyProtection="0"/>
    <xf numFmtId="4" fontId="28" fillId="0" borderId="7" applyFill="0" applyBorder="0" applyProtection="0">
      <alignment horizontal="right" vertical="center"/>
    </xf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49" fontId="7" fillId="24" borderId="9">
      <alignment vertical="top" wrapText="1"/>
    </xf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26" fillId="0" borderId="0" applyNumberFormat="0">
      <alignment horizontal="right"/>
    </xf>
    <xf numFmtId="166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27" fillId="26" borderId="10">
      <alignment horizontal="left" vertical="center" wrapText="1" indent="2"/>
    </xf>
    <xf numFmtId="0" fontId="27" fillId="0" borderId="10">
      <alignment horizontal="left" vertical="center" wrapText="1" indent="2"/>
    </xf>
    <xf numFmtId="0" fontId="27" fillId="25" borderId="3">
      <alignment horizontal="left" vertical="center"/>
    </xf>
    <xf numFmtId="0" fontId="26" fillId="0" borderId="11">
      <alignment horizontal="left" vertical="top" wrapText="1"/>
    </xf>
    <xf numFmtId="3" fontId="30" fillId="0" borderId="9">
      <alignment horizontal="right" vertical="top"/>
    </xf>
    <xf numFmtId="0" fontId="19" fillId="9" borderId="6" applyNumberFormat="0" applyAlignment="0" applyProtection="0"/>
    <xf numFmtId="0" fontId="35" fillId="0" borderId="12"/>
    <xf numFmtId="0" fontId="8" fillId="30" borderId="1">
      <alignment horizontal="centerContinuous" vertical="top" wrapText="1"/>
    </xf>
    <xf numFmtId="0" fontId="31" fillId="0" borderId="0">
      <alignment vertical="top" wrapText="1"/>
    </xf>
    <xf numFmtId="0" fontId="23" fillId="0" borderId="13" applyNumberFormat="0" applyFill="0" applyAlignment="0" applyProtection="0"/>
    <xf numFmtId="0" fontId="14" fillId="0" borderId="0" applyNumberFormat="0" applyFill="0" applyBorder="0" applyAlignment="0" applyProtection="0"/>
    <xf numFmtId="0" fontId="36" fillId="0" borderId="0">
      <alignment vertical="top"/>
    </xf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4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55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5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59" fillId="12" borderId="23" applyNumberFormat="0" applyAlignment="0" applyProtection="0"/>
    <xf numFmtId="0" fontId="59" fillId="12" borderId="23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58" fillId="35" borderId="23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4" fontId="27" fillId="0" borderId="0" applyBorder="0">
      <alignment horizontal="right" vertical="center"/>
    </xf>
    <xf numFmtId="0" fontId="27" fillId="0" borderId="1">
      <alignment horizontal="right" vertical="center"/>
    </xf>
    <xf numFmtId="1" fontId="37" fillId="25" borderId="0" applyBorder="0">
      <alignment horizontal="right" vertical="center"/>
    </xf>
    <xf numFmtId="0" fontId="33" fillId="0" borderId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5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61" fillId="36" borderId="0" applyNumberFormat="0" applyBorder="0" applyAlignment="0" applyProtection="0"/>
    <xf numFmtId="0" fontId="25" fillId="12" borderId="0" applyNumberFormat="0" applyBorder="0" applyAlignment="0" applyProtection="0"/>
    <xf numFmtId="0" fontId="61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60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7" fillId="0" borderId="0"/>
    <xf numFmtId="0" fontId="52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71" fontId="47" fillId="0" borderId="0">
      <alignment vertical="center"/>
    </xf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47" fillId="0" borderId="0">
      <alignment vertical="center"/>
    </xf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2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>
      <alignment vertical="top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" fillId="0" borderId="0"/>
    <xf numFmtId="0" fontId="52" fillId="0" borderId="0"/>
    <xf numFmtId="0" fontId="7" fillId="0" borderId="0"/>
    <xf numFmtId="0" fontId="52" fillId="0" borderId="0"/>
    <xf numFmtId="0" fontId="49" fillId="0" borderId="0"/>
    <xf numFmtId="0" fontId="9" fillId="0" borderId="0"/>
    <xf numFmtId="0" fontId="49" fillId="0" borderId="0"/>
    <xf numFmtId="0" fontId="7" fillId="0" borderId="0"/>
    <xf numFmtId="0" fontId="49" fillId="0" borderId="0"/>
    <xf numFmtId="0" fontId="4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39" fillId="0" borderId="0"/>
    <xf numFmtId="179" fontId="47" fillId="0" borderId="0">
      <alignment vertical="center"/>
    </xf>
    <xf numFmtId="0" fontId="9" fillId="0" borderId="0"/>
    <xf numFmtId="0" fontId="39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2" fillId="0" borderId="0"/>
    <xf numFmtId="0" fontId="52" fillId="0" borderId="0"/>
    <xf numFmtId="0" fontId="6" fillId="0" borderId="0"/>
    <xf numFmtId="0" fontId="62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2" fillId="0" borderId="0"/>
    <xf numFmtId="0" fontId="52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41" fillId="0" borderId="0"/>
    <xf numFmtId="0" fontId="7" fillId="0" borderId="0"/>
    <xf numFmtId="0" fontId="41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2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27" fillId="0" borderId="1" applyNumberFormat="0" applyFill="0" applyAlignment="0" applyProtection="0"/>
    <xf numFmtId="0" fontId="7" fillId="31" borderId="0" applyNumberFormat="0" applyFont="0" applyBorder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" fillId="0" borderId="0"/>
    <xf numFmtId="0" fontId="5" fillId="0" borderId="0"/>
    <xf numFmtId="0" fontId="4" fillId="0" borderId="0"/>
    <xf numFmtId="0" fontId="3" fillId="0" borderId="0"/>
    <xf numFmtId="167" fontId="3" fillId="0" borderId="0" applyFont="0" applyFill="0" applyBorder="0" applyAlignment="0" applyProtection="0"/>
    <xf numFmtId="0" fontId="50" fillId="0" borderId="0"/>
    <xf numFmtId="0" fontId="3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0" fillId="0" borderId="0" applyFont="0" applyFill="0" applyBorder="0" applyAlignment="0" applyProtection="0"/>
    <xf numFmtId="0" fontId="2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02">
    <xf numFmtId="0" fontId="0" fillId="0" borderId="0" xfId="0"/>
    <xf numFmtId="0" fontId="64" fillId="0" borderId="0" xfId="34361" applyFont="1" applyFill="1" applyAlignment="1">
      <alignment vertical="center"/>
    </xf>
    <xf numFmtId="0" fontId="65" fillId="37" borderId="0" xfId="34362" applyFont="1" applyFill="1" applyBorder="1" applyAlignment="1">
      <alignment vertical="top"/>
    </xf>
    <xf numFmtId="0" fontId="66" fillId="0" borderId="0" xfId="34361" applyFont="1" applyBorder="1" applyAlignment="1">
      <alignment horizontal="left" vertical="center"/>
    </xf>
    <xf numFmtId="0" fontId="67" fillId="38" borderId="24" xfId="34362" applyFont="1" applyFill="1" applyBorder="1" applyAlignment="1">
      <alignment vertical="top"/>
    </xf>
    <xf numFmtId="0" fontId="69" fillId="0" borderId="0" xfId="0" applyFont="1" applyAlignment="1">
      <alignment vertical="center"/>
    </xf>
    <xf numFmtId="0" fontId="63" fillId="39" borderId="28" xfId="3468" applyFont="1" applyFill="1" applyBorder="1" applyAlignment="1">
      <alignment vertical="center" wrapText="1"/>
    </xf>
    <xf numFmtId="0" fontId="63" fillId="39" borderId="30" xfId="3468" applyFont="1" applyFill="1" applyBorder="1" applyAlignment="1">
      <alignment horizontal="center" vertical="center" wrapText="1"/>
    </xf>
    <xf numFmtId="0" fontId="63" fillId="39" borderId="28" xfId="3468" applyFont="1" applyFill="1" applyBorder="1" applyAlignment="1">
      <alignment horizontal="left" vertical="center" wrapText="1"/>
    </xf>
    <xf numFmtId="0" fontId="2" fillId="44" borderId="7" xfId="34380" applyFont="1" applyFill="1" applyBorder="1" applyAlignment="1">
      <alignment horizontal="left" vertical="center"/>
    </xf>
    <xf numFmtId="0" fontId="68" fillId="39" borderId="26" xfId="0" applyFont="1" applyFill="1" applyBorder="1" applyAlignment="1">
      <alignment vertical="center"/>
    </xf>
    <xf numFmtId="0" fontId="68" fillId="39" borderId="27" xfId="0" applyFont="1" applyFill="1" applyBorder="1" applyAlignment="1">
      <alignment vertical="center"/>
    </xf>
    <xf numFmtId="0" fontId="2" fillId="40" borderId="33" xfId="34380" applyFont="1" applyFill="1" applyBorder="1" applyAlignment="1">
      <alignment vertical="center"/>
    </xf>
    <xf numFmtId="0" fontId="2" fillId="0" borderId="0" xfId="34361" applyFont="1" applyFill="1" applyAlignment="1">
      <alignment vertical="center"/>
    </xf>
    <xf numFmtId="0" fontId="2" fillId="0" borderId="0" xfId="34361" applyFont="1" applyAlignment="1">
      <alignment vertical="center"/>
    </xf>
    <xf numFmtId="0" fontId="2" fillId="0" borderId="0" xfId="34361" applyFont="1" applyBorder="1" applyAlignment="1">
      <alignment vertical="center"/>
    </xf>
    <xf numFmtId="14" fontId="2" fillId="0" borderId="0" xfId="34361" applyNumberFormat="1" applyFont="1" applyBorder="1" applyAlignment="1">
      <alignment horizontal="left" vertical="center"/>
    </xf>
    <xf numFmtId="0" fontId="2" fillId="0" borderId="24" xfId="34361" applyFont="1" applyBorder="1" applyAlignment="1">
      <alignment vertical="center"/>
    </xf>
    <xf numFmtId="0" fontId="66" fillId="0" borderId="33" xfId="34380" applyFont="1" applyBorder="1" applyAlignment="1">
      <alignment vertical="center"/>
    </xf>
    <xf numFmtId="0" fontId="66" fillId="0" borderId="7" xfId="34380" applyFont="1" applyBorder="1" applyAlignment="1">
      <alignment horizontal="left" vertical="center"/>
    </xf>
    <xf numFmtId="0" fontId="73" fillId="0" borderId="0" xfId="2882" applyNumberFormat="1" applyFont="1" applyFill="1" applyBorder="1" applyAlignment="1">
      <alignment horizontal="left" vertical="center"/>
    </xf>
    <xf numFmtId="0" fontId="72" fillId="0" borderId="0" xfId="0" applyFont="1" applyAlignment="1">
      <alignment vertical="center"/>
    </xf>
    <xf numFmtId="0" fontId="66" fillId="0" borderId="0" xfId="0" applyFont="1"/>
    <xf numFmtId="0" fontId="66" fillId="0" borderId="0" xfId="0" applyFont="1" applyAlignment="1">
      <alignment vertical="center"/>
    </xf>
    <xf numFmtId="0" fontId="66" fillId="0" borderId="0" xfId="0" applyFont="1" applyAlignment="1">
      <alignment horizontal="left" vertical="center"/>
    </xf>
    <xf numFmtId="0" fontId="66" fillId="0" borderId="25" xfId="0" applyFont="1" applyBorder="1" applyAlignment="1">
      <alignment horizontal="left" vertical="center"/>
    </xf>
    <xf numFmtId="0" fontId="66" fillId="0" borderId="0" xfId="0" applyFont="1" applyBorder="1" applyAlignment="1">
      <alignment vertical="center"/>
    </xf>
    <xf numFmtId="0" fontId="66" fillId="0" borderId="25" xfId="0" applyFont="1" applyBorder="1" applyAlignment="1">
      <alignment vertical="center"/>
    </xf>
    <xf numFmtId="0" fontId="66" fillId="0" borderId="0" xfId="0" applyFont="1" applyFill="1" applyBorder="1" applyAlignment="1">
      <alignment vertical="center"/>
    </xf>
    <xf numFmtId="0" fontId="66" fillId="0" borderId="29" xfId="0" applyFont="1" applyBorder="1" applyAlignment="1">
      <alignment vertical="center"/>
    </xf>
    <xf numFmtId="0" fontId="66" fillId="37" borderId="0" xfId="0" applyFont="1" applyFill="1" applyAlignment="1">
      <alignment horizontal="left" vertical="center"/>
    </xf>
    <xf numFmtId="0" fontId="66" fillId="40" borderId="0" xfId="0" applyFont="1" applyFill="1" applyAlignment="1">
      <alignment horizontal="left" vertical="center"/>
    </xf>
    <xf numFmtId="10" fontId="66" fillId="0" borderId="29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Alignment="1">
      <alignment horizontal="left" vertical="center"/>
    </xf>
    <xf numFmtId="0" fontId="66" fillId="41" borderId="0" xfId="0" applyFont="1" applyFill="1"/>
    <xf numFmtId="0" fontId="74" fillId="0" borderId="34" xfId="0" applyFont="1" applyBorder="1"/>
    <xf numFmtId="181" fontId="66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2" fillId="0" borderId="0" xfId="0" applyFont="1" applyFill="1" applyAlignment="1">
      <alignment vertical="center"/>
    </xf>
    <xf numFmtId="0" fontId="72" fillId="0" borderId="0" xfId="0" applyFont="1" applyBorder="1" applyAlignment="1">
      <alignment vertical="center"/>
    </xf>
    <xf numFmtId="0" fontId="74" fillId="0" borderId="25" xfId="0" applyFont="1" applyFill="1" applyBorder="1" applyAlignment="1">
      <alignment vertical="center"/>
    </xf>
    <xf numFmtId="0" fontId="76" fillId="0" borderId="25" xfId="0" applyFont="1" applyBorder="1" applyAlignment="1">
      <alignment vertical="center"/>
    </xf>
    <xf numFmtId="0" fontId="66" fillId="43" borderId="0" xfId="0" applyFont="1" applyFill="1" applyAlignment="1">
      <alignment vertical="center"/>
    </xf>
    <xf numFmtId="0" fontId="76" fillId="0" borderId="27" xfId="0" applyFont="1" applyBorder="1" applyAlignment="1">
      <alignment vertical="center"/>
    </xf>
    <xf numFmtId="10" fontId="66" fillId="37" borderId="31" xfId="34379" applyNumberFormat="1" applyFont="1" applyFill="1" applyBorder="1" applyAlignment="1">
      <alignment horizontal="right" vertical="center"/>
    </xf>
    <xf numFmtId="10" fontId="66" fillId="41" borderId="32" xfId="34379" applyNumberFormat="1" applyFont="1" applyFill="1" applyBorder="1" applyAlignment="1">
      <alignment vertical="center"/>
    </xf>
    <xf numFmtId="10" fontId="66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6" fillId="37" borderId="0" xfId="0" applyFont="1" applyFill="1" applyBorder="1" applyAlignment="1">
      <alignment horizontal="left" vertical="center"/>
    </xf>
    <xf numFmtId="9" fontId="63" fillId="39" borderId="28" xfId="3468" applyNumberFormat="1" applyFont="1" applyFill="1" applyBorder="1" applyAlignment="1">
      <alignment vertical="center" wrapText="1"/>
    </xf>
    <xf numFmtId="0" fontId="66" fillId="0" borderId="0" xfId="0" applyFont="1" applyBorder="1" applyAlignment="1">
      <alignment horizontal="center" vertical="center"/>
    </xf>
    <xf numFmtId="171" fontId="66" fillId="37" borderId="31" xfId="34379" applyNumberFormat="1" applyFont="1" applyFill="1" applyBorder="1" applyAlignment="1">
      <alignment horizontal="right" vertical="center"/>
    </xf>
    <xf numFmtId="0" fontId="66" fillId="0" borderId="12" xfId="0" applyFont="1" applyBorder="1" applyAlignment="1">
      <alignment vertical="center"/>
    </xf>
    <xf numFmtId="0" fontId="66" fillId="0" borderId="12" xfId="0" applyFont="1" applyBorder="1" applyAlignment="1">
      <alignment horizontal="left" vertical="center"/>
    </xf>
    <xf numFmtId="10" fontId="66" fillId="0" borderId="35" xfId="34379" applyNumberFormat="1" applyFont="1" applyFill="1" applyBorder="1" applyAlignment="1">
      <alignment horizontal="left" vertical="center"/>
    </xf>
    <xf numFmtId="0" fontId="66" fillId="37" borderId="0" xfId="0" applyFont="1" applyFill="1" applyAlignment="1">
      <alignment vertical="center"/>
    </xf>
    <xf numFmtId="0" fontId="66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6" fillId="0" borderId="12" xfId="34379" applyNumberFormat="1" applyFont="1" applyFill="1" applyBorder="1" applyAlignment="1">
      <alignment horizontal="left" vertical="center"/>
    </xf>
    <xf numFmtId="181" fontId="66" fillId="0" borderId="0" xfId="0" applyNumberFormat="1" applyFont="1"/>
    <xf numFmtId="9" fontId="66" fillId="0" borderId="0" xfId="0" applyNumberFormat="1" applyFont="1" applyAlignment="1">
      <alignment horizontal="left" vertical="center"/>
    </xf>
    <xf numFmtId="0" fontId="66" fillId="0" borderId="29" xfId="0" applyFont="1" applyBorder="1" applyAlignment="1">
      <alignment horizontal="left" vertical="center"/>
    </xf>
    <xf numFmtId="0" fontId="66" fillId="0" borderId="0" xfId="0" applyFont="1" applyBorder="1" applyAlignment="1">
      <alignment horizontal="left" vertical="center"/>
    </xf>
    <xf numFmtId="10" fontId="66" fillId="0" borderId="29" xfId="34379" applyNumberFormat="1" applyFont="1" applyBorder="1" applyAlignment="1">
      <alignment horizontal="left" vertical="center"/>
    </xf>
    <xf numFmtId="10" fontId="66" fillId="0" borderId="0" xfId="34379" applyNumberFormat="1" applyFont="1" applyBorder="1" applyAlignment="1">
      <alignment horizontal="left" vertical="center"/>
    </xf>
    <xf numFmtId="10" fontId="66" fillId="0" borderId="12" xfId="34379" applyNumberFormat="1" applyFont="1" applyBorder="1" applyAlignment="1">
      <alignment horizontal="left" vertical="center"/>
    </xf>
    <xf numFmtId="10" fontId="66" fillId="0" borderId="0" xfId="0" applyNumberFormat="1" applyFont="1" applyAlignment="1">
      <alignment horizontal="left" vertical="center"/>
    </xf>
    <xf numFmtId="10" fontId="66" fillId="0" borderId="0" xfId="34379" applyNumberFormat="1" applyFont="1" applyAlignment="1">
      <alignment horizontal="left" vertical="center"/>
    </xf>
    <xf numFmtId="0" fontId="0" fillId="0" borderId="29" xfId="0" applyBorder="1"/>
    <xf numFmtId="0" fontId="66" fillId="0" borderId="29" xfId="0" applyFont="1" applyBorder="1"/>
    <xf numFmtId="181" fontId="66" fillId="0" borderId="29" xfId="0" applyNumberFormat="1" applyFont="1" applyBorder="1"/>
    <xf numFmtId="0" fontId="0" fillId="0" borderId="0" xfId="0" applyBorder="1"/>
    <xf numFmtId="0" fontId="66" fillId="0" borderId="0" xfId="0" applyFont="1" applyBorder="1"/>
    <xf numFmtId="181" fontId="66" fillId="0" borderId="0" xfId="0" applyNumberFormat="1" applyFont="1" applyBorder="1"/>
    <xf numFmtId="0" fontId="0" fillId="0" borderId="12" xfId="0" applyBorder="1"/>
    <xf numFmtId="0" fontId="66" fillId="0" borderId="12" xfId="0" applyFont="1" applyBorder="1"/>
    <xf numFmtId="181" fontId="66" fillId="0" borderId="12" xfId="0" applyNumberFormat="1" applyFont="1" applyBorder="1"/>
    <xf numFmtId="0" fontId="63" fillId="45" borderId="28" xfId="3468" applyFont="1" applyFill="1" applyBorder="1" applyAlignment="1">
      <alignment vertical="center" wrapText="1"/>
    </xf>
    <xf numFmtId="0" fontId="66" fillId="45" borderId="0" xfId="0" applyFont="1" applyFill="1" applyAlignment="1">
      <alignment vertical="center"/>
    </xf>
    <xf numFmtId="0" fontId="66" fillId="45" borderId="0" xfId="0" applyFont="1" applyFill="1" applyBorder="1" applyAlignment="1">
      <alignment vertical="center"/>
    </xf>
    <xf numFmtId="0" fontId="66" fillId="45" borderId="0" xfId="0" applyFont="1" applyFill="1" applyAlignment="1">
      <alignment horizontal="left" vertical="center"/>
    </xf>
    <xf numFmtId="10" fontId="66" fillId="45" borderId="29" xfId="34379" applyNumberFormat="1" applyFont="1" applyFill="1" applyBorder="1" applyAlignment="1">
      <alignment horizontal="left" vertical="center"/>
    </xf>
    <xf numFmtId="9" fontId="74" fillId="41" borderId="0" xfId="34379" applyNumberFormat="1" applyFont="1" applyFill="1" applyAlignment="1">
      <alignment vertical="center"/>
    </xf>
    <xf numFmtId="10" fontId="74" fillId="41" borderId="0" xfId="34379" applyNumberFormat="1" applyFont="1" applyFill="1" applyAlignment="1">
      <alignment vertical="center"/>
    </xf>
    <xf numFmtId="171" fontId="63" fillId="39" borderId="28" xfId="3468" applyNumberFormat="1" applyFont="1" applyFill="1" applyBorder="1" applyAlignment="1">
      <alignment vertical="center" wrapText="1"/>
    </xf>
    <xf numFmtId="0" fontId="66" fillId="47" borderId="0" xfId="0" applyFont="1" applyFill="1" applyAlignment="1">
      <alignment vertical="center"/>
    </xf>
    <xf numFmtId="0" fontId="74" fillId="47" borderId="0" xfId="0" applyFont="1" applyFill="1" applyAlignment="1">
      <alignment vertical="center"/>
    </xf>
    <xf numFmtId="10" fontId="66" fillId="48" borderId="29" xfId="34379" applyNumberFormat="1" applyFont="1" applyFill="1" applyBorder="1" applyAlignment="1">
      <alignment horizontal="left" vertical="center"/>
    </xf>
    <xf numFmtId="10" fontId="66" fillId="48" borderId="0" xfId="34379" applyNumberFormat="1" applyFont="1" applyFill="1" applyBorder="1" applyAlignment="1">
      <alignment horizontal="left" vertical="center"/>
    </xf>
    <xf numFmtId="0" fontId="66" fillId="48" borderId="0" xfId="0" applyFont="1" applyFill="1" applyAlignment="1">
      <alignment vertical="center"/>
    </xf>
    <xf numFmtId="10" fontId="66" fillId="48" borderId="0" xfId="34379" applyNumberFormat="1" applyFont="1" applyFill="1" applyAlignment="1">
      <alignment horizontal="left" vertical="center"/>
    </xf>
    <xf numFmtId="9" fontId="77" fillId="41" borderId="0" xfId="34379" applyNumberFormat="1" applyFont="1" applyFill="1" applyAlignment="1">
      <alignment vertical="center"/>
    </xf>
    <xf numFmtId="0" fontId="0" fillId="0" borderId="25" xfId="0" applyBorder="1"/>
    <xf numFmtId="0" fontId="66" fillId="0" borderId="25" xfId="0" applyFont="1" applyBorder="1"/>
    <xf numFmtId="181" fontId="66" fillId="0" borderId="25" xfId="0" applyNumberFormat="1" applyFont="1" applyBorder="1"/>
    <xf numFmtId="171" fontId="66" fillId="0" borderId="0" xfId="34379" applyNumberFormat="1" applyFont="1" applyAlignment="1">
      <alignment horizontal="left" vertical="center"/>
    </xf>
    <xf numFmtId="0" fontId="7" fillId="0" borderId="0" xfId="0" applyFont="1"/>
    <xf numFmtId="0" fontId="63" fillId="39" borderId="0" xfId="3468" applyFont="1" applyFill="1" applyBorder="1" applyAlignment="1">
      <alignment horizontal="center" vertical="center" wrapText="1"/>
    </xf>
    <xf numFmtId="0" fontId="66" fillId="0" borderId="36" xfId="0" applyFont="1" applyBorder="1" applyAlignment="1">
      <alignment horizontal="center" vertical="center"/>
    </xf>
    <xf numFmtId="0" fontId="66" fillId="0" borderId="24" xfId="0" applyFont="1" applyBorder="1" applyAlignment="1">
      <alignment horizontal="center" vertical="center"/>
    </xf>
    <xf numFmtId="0" fontId="63" fillId="46" borderId="0" xfId="3468" applyFont="1" applyFill="1" applyBorder="1" applyAlignment="1">
      <alignment horizontal="center" vertical="center" wrapText="1"/>
    </xf>
  </cellXfs>
  <cellStyles count="34394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39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3.xml"/><Relationship Id="rId18" Type="http://schemas.openxmlformats.org/officeDocument/2006/relationships/externalLink" Target="externalLinks/externalLink8.xml"/><Relationship Id="rId26" Type="http://schemas.openxmlformats.org/officeDocument/2006/relationships/externalLink" Target="externalLinks/externalLink16.xml"/><Relationship Id="rId39" Type="http://schemas.openxmlformats.org/officeDocument/2006/relationships/customXml" Target="../customXml/item2.xml"/><Relationship Id="rId21" Type="http://schemas.openxmlformats.org/officeDocument/2006/relationships/externalLink" Target="externalLinks/externalLink1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5" Type="http://schemas.openxmlformats.org/officeDocument/2006/relationships/externalLink" Target="externalLinks/externalLink15.xml"/><Relationship Id="rId33" Type="http://schemas.openxmlformats.org/officeDocument/2006/relationships/externalLink" Target="externalLinks/externalLink23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externalLink" Target="externalLinks/externalLink10.xml"/><Relationship Id="rId29" Type="http://schemas.openxmlformats.org/officeDocument/2006/relationships/externalLink" Target="externalLinks/externalLink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24" Type="http://schemas.openxmlformats.org/officeDocument/2006/relationships/externalLink" Target="externalLinks/externalLink14.xml"/><Relationship Id="rId32" Type="http://schemas.openxmlformats.org/officeDocument/2006/relationships/externalLink" Target="externalLinks/externalLink22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23" Type="http://schemas.openxmlformats.org/officeDocument/2006/relationships/externalLink" Target="externalLinks/externalLink13.xml"/><Relationship Id="rId28" Type="http://schemas.openxmlformats.org/officeDocument/2006/relationships/externalLink" Target="externalLinks/externalLink1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9.xml"/><Relationship Id="rId31" Type="http://schemas.openxmlformats.org/officeDocument/2006/relationships/externalLink" Target="externalLinks/externalLink2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openxmlformats.org/officeDocument/2006/relationships/externalLink" Target="externalLinks/externalLink12.xml"/><Relationship Id="rId27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2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82"/>
  <sheetViews>
    <sheetView workbookViewId="0">
      <selection activeCell="O5" sqref="O5"/>
    </sheetView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210</v>
      </c>
      <c r="B1" t="s">
        <v>211</v>
      </c>
      <c r="C1" t="s">
        <v>212</v>
      </c>
      <c r="D1" t="s">
        <v>213</v>
      </c>
      <c r="E1" t="s">
        <v>214</v>
      </c>
      <c r="F1" t="s">
        <v>215</v>
      </c>
      <c r="G1" t="s">
        <v>216</v>
      </c>
      <c r="H1" t="s">
        <v>217</v>
      </c>
      <c r="I1" t="s">
        <v>218</v>
      </c>
      <c r="J1" t="s">
        <v>219</v>
      </c>
      <c r="K1" t="s">
        <v>220</v>
      </c>
      <c r="L1" t="s">
        <v>221</v>
      </c>
      <c r="M1" t="s">
        <v>222</v>
      </c>
    </row>
    <row r="2" spans="1:13">
      <c r="A2" t="s">
        <v>223</v>
      </c>
      <c r="B2" t="s">
        <v>14</v>
      </c>
      <c r="C2" t="s">
        <v>299</v>
      </c>
      <c r="D2" t="s">
        <v>224</v>
      </c>
      <c r="E2" t="s">
        <v>227</v>
      </c>
      <c r="F2" t="s">
        <v>224</v>
      </c>
      <c r="G2">
        <v>2018</v>
      </c>
      <c r="H2" t="s">
        <v>224</v>
      </c>
      <c r="I2" t="s">
        <v>224</v>
      </c>
      <c r="J2" t="s">
        <v>224</v>
      </c>
      <c r="K2" t="s">
        <v>224</v>
      </c>
      <c r="L2">
        <v>1.1785536452629201E-3</v>
      </c>
      <c r="M2">
        <v>1.1785536452629201E-3</v>
      </c>
    </row>
    <row r="3" spans="1:13">
      <c r="A3" t="s">
        <v>223</v>
      </c>
      <c r="B3" t="s">
        <v>14</v>
      </c>
      <c r="C3" t="s">
        <v>300</v>
      </c>
      <c r="D3" t="s">
        <v>224</v>
      </c>
      <c r="E3" t="s">
        <v>227</v>
      </c>
      <c r="F3" t="s">
        <v>224</v>
      </c>
      <c r="G3">
        <v>2018</v>
      </c>
      <c r="H3" t="s">
        <v>224</v>
      </c>
      <c r="I3" t="s">
        <v>224</v>
      </c>
      <c r="J3" t="s">
        <v>224</v>
      </c>
      <c r="K3" t="s">
        <v>224</v>
      </c>
      <c r="L3">
        <v>1.1785536452629201E-3</v>
      </c>
      <c r="M3">
        <v>1.1785536452629201E-3</v>
      </c>
    </row>
    <row r="4" spans="1:13">
      <c r="A4" t="s">
        <v>223</v>
      </c>
      <c r="B4" t="s">
        <v>14</v>
      </c>
      <c r="C4" t="s">
        <v>301</v>
      </c>
      <c r="D4" t="s">
        <v>224</v>
      </c>
      <c r="E4" t="s">
        <v>227</v>
      </c>
      <c r="F4" t="s">
        <v>224</v>
      </c>
      <c r="G4">
        <v>2018</v>
      </c>
      <c r="H4" t="s">
        <v>224</v>
      </c>
      <c r="I4" t="s">
        <v>224</v>
      </c>
      <c r="J4" t="s">
        <v>224</v>
      </c>
      <c r="K4" t="s">
        <v>224</v>
      </c>
      <c r="L4">
        <v>1.1785536452629201E-3</v>
      </c>
      <c r="M4">
        <v>1.1785536452629201E-3</v>
      </c>
    </row>
    <row r="5" spans="1:13">
      <c r="A5" t="s">
        <v>223</v>
      </c>
      <c r="B5" t="s">
        <v>14</v>
      </c>
      <c r="C5" t="s">
        <v>50</v>
      </c>
      <c r="D5" t="s">
        <v>224</v>
      </c>
      <c r="E5" t="s">
        <v>227</v>
      </c>
      <c r="F5" t="s">
        <v>224</v>
      </c>
      <c r="G5">
        <v>2018</v>
      </c>
      <c r="H5" t="s">
        <v>224</v>
      </c>
      <c r="I5" t="s">
        <v>224</v>
      </c>
      <c r="J5" t="s">
        <v>224</v>
      </c>
      <c r="K5" t="s">
        <v>224</v>
      </c>
      <c r="L5">
        <v>4.4735749332023098E-3</v>
      </c>
      <c r="M5">
        <v>4.4735749332023098E-3</v>
      </c>
    </row>
    <row r="6" spans="1:13">
      <c r="A6" t="s">
        <v>223</v>
      </c>
      <c r="B6" t="s">
        <v>14</v>
      </c>
      <c r="C6" t="s">
        <v>49</v>
      </c>
      <c r="D6" t="s">
        <v>224</v>
      </c>
      <c r="E6" t="s">
        <v>227</v>
      </c>
      <c r="F6" t="s">
        <v>224</v>
      </c>
      <c r="G6">
        <v>2018</v>
      </c>
      <c r="H6" t="s">
        <v>224</v>
      </c>
      <c r="I6" t="s">
        <v>224</v>
      </c>
      <c r="J6" t="s">
        <v>224</v>
      </c>
      <c r="K6" t="s">
        <v>224</v>
      </c>
      <c r="L6">
        <v>0.19812084120527901</v>
      </c>
      <c r="M6">
        <v>0.19812084120527901</v>
      </c>
    </row>
    <row r="7" spans="1:13">
      <c r="A7" t="s">
        <v>223</v>
      </c>
      <c r="B7" t="s">
        <v>14</v>
      </c>
      <c r="C7" t="s">
        <v>53</v>
      </c>
      <c r="D7" t="s">
        <v>224</v>
      </c>
      <c r="E7" t="s">
        <v>227</v>
      </c>
      <c r="F7" t="s">
        <v>224</v>
      </c>
      <c r="G7">
        <v>2018</v>
      </c>
      <c r="H7" t="s">
        <v>224</v>
      </c>
      <c r="I7" t="s">
        <v>224</v>
      </c>
      <c r="J7" t="s">
        <v>224</v>
      </c>
      <c r="K7" t="s">
        <v>224</v>
      </c>
      <c r="L7">
        <v>1.35582728420454E-2</v>
      </c>
      <c r="M7">
        <v>1.35582728420454E-2</v>
      </c>
    </row>
    <row r="8" spans="1:13">
      <c r="A8" t="s">
        <v>223</v>
      </c>
      <c r="B8" t="s">
        <v>14</v>
      </c>
      <c r="C8" t="s">
        <v>54</v>
      </c>
      <c r="D8" t="s">
        <v>224</v>
      </c>
      <c r="E8" t="s">
        <v>227</v>
      </c>
      <c r="F8" t="s">
        <v>224</v>
      </c>
      <c r="G8">
        <v>2018</v>
      </c>
      <c r="H8" t="s">
        <v>224</v>
      </c>
      <c r="I8" t="s">
        <v>224</v>
      </c>
      <c r="J8" t="s">
        <v>224</v>
      </c>
      <c r="K8" t="s">
        <v>224</v>
      </c>
      <c r="L8">
        <v>2.4813655183930802E-2</v>
      </c>
      <c r="M8">
        <v>2.4813655183930802E-2</v>
      </c>
    </row>
    <row r="9" spans="1:13">
      <c r="A9" t="s">
        <v>223</v>
      </c>
      <c r="B9" t="s">
        <v>14</v>
      </c>
      <c r="C9" t="s">
        <v>51</v>
      </c>
      <c r="D9" t="s">
        <v>224</v>
      </c>
      <c r="E9" t="s">
        <v>227</v>
      </c>
      <c r="F9" t="s">
        <v>224</v>
      </c>
      <c r="G9">
        <v>2018</v>
      </c>
      <c r="H9" t="s">
        <v>224</v>
      </c>
      <c r="I9" t="s">
        <v>224</v>
      </c>
      <c r="J9" t="s">
        <v>224</v>
      </c>
      <c r="K9" t="s">
        <v>224</v>
      </c>
      <c r="L9">
        <v>9.6274926826448607E-6</v>
      </c>
      <c r="M9">
        <v>9.6274926826448607E-6</v>
      </c>
    </row>
    <row r="10" spans="1:13">
      <c r="A10" t="s">
        <v>223</v>
      </c>
      <c r="B10" t="s">
        <v>14</v>
      </c>
      <c r="C10" t="s">
        <v>56</v>
      </c>
      <c r="D10" t="s">
        <v>224</v>
      </c>
      <c r="E10" t="s">
        <v>227</v>
      </c>
      <c r="F10" t="s">
        <v>224</v>
      </c>
      <c r="G10">
        <v>2018</v>
      </c>
      <c r="H10" t="s">
        <v>224</v>
      </c>
      <c r="I10" t="s">
        <v>224</v>
      </c>
      <c r="J10" t="s">
        <v>224</v>
      </c>
      <c r="K10" t="s">
        <v>224</v>
      </c>
      <c r="L10">
        <v>1.18590868367296E-2</v>
      </c>
      <c r="M10">
        <v>1.18590868367296E-2</v>
      </c>
    </row>
    <row r="11" spans="1:13">
      <c r="A11" t="s">
        <v>223</v>
      </c>
      <c r="B11" t="s">
        <v>14</v>
      </c>
      <c r="C11" t="s">
        <v>61</v>
      </c>
      <c r="D11" t="s">
        <v>224</v>
      </c>
      <c r="E11" t="s">
        <v>227</v>
      </c>
      <c r="F11" t="s">
        <v>224</v>
      </c>
      <c r="G11">
        <v>2018</v>
      </c>
      <c r="H11" t="s">
        <v>224</v>
      </c>
      <c r="I11" t="s">
        <v>224</v>
      </c>
      <c r="J11" t="s">
        <v>224</v>
      </c>
      <c r="K11" t="s">
        <v>224</v>
      </c>
      <c r="L11">
        <v>5.3179934471147799E-2</v>
      </c>
      <c r="M11">
        <v>5.3179934471147799E-2</v>
      </c>
    </row>
    <row r="12" spans="1:13">
      <c r="A12" t="s">
        <v>223</v>
      </c>
      <c r="B12" t="s">
        <v>14</v>
      </c>
      <c r="C12" t="s">
        <v>60</v>
      </c>
      <c r="D12" t="s">
        <v>224</v>
      </c>
      <c r="E12" t="s">
        <v>227</v>
      </c>
      <c r="F12" t="s">
        <v>224</v>
      </c>
      <c r="G12">
        <v>2018</v>
      </c>
      <c r="H12" t="s">
        <v>224</v>
      </c>
      <c r="I12" t="s">
        <v>224</v>
      </c>
      <c r="J12" t="s">
        <v>224</v>
      </c>
      <c r="K12" t="s">
        <v>224</v>
      </c>
      <c r="L12">
        <v>1.1111193431909199E-3</v>
      </c>
      <c r="M12">
        <v>1.1111193431909199E-3</v>
      </c>
    </row>
    <row r="13" spans="1:13">
      <c r="A13" t="s">
        <v>223</v>
      </c>
      <c r="B13" t="s">
        <v>14</v>
      </c>
      <c r="C13" t="s">
        <v>55</v>
      </c>
      <c r="D13" t="s">
        <v>224</v>
      </c>
      <c r="E13" t="s">
        <v>227</v>
      </c>
      <c r="F13" t="s">
        <v>224</v>
      </c>
      <c r="G13">
        <v>2018</v>
      </c>
      <c r="H13" t="s">
        <v>224</v>
      </c>
      <c r="I13" t="s">
        <v>224</v>
      </c>
      <c r="J13" t="s">
        <v>224</v>
      </c>
      <c r="K13" t="s">
        <v>224</v>
      </c>
      <c r="L13">
        <v>3.7359826231663999E-2</v>
      </c>
      <c r="M13">
        <v>3.7359826231663999E-2</v>
      </c>
    </row>
    <row r="14" spans="1:13">
      <c r="A14" t="s">
        <v>223</v>
      </c>
      <c r="B14" t="s">
        <v>14</v>
      </c>
      <c r="C14" t="s">
        <v>52</v>
      </c>
      <c r="D14" t="s">
        <v>224</v>
      </c>
      <c r="E14" t="s">
        <v>227</v>
      </c>
      <c r="F14" t="s">
        <v>224</v>
      </c>
      <c r="G14">
        <v>2018</v>
      </c>
      <c r="H14" t="s">
        <v>224</v>
      </c>
      <c r="I14" t="s">
        <v>224</v>
      </c>
      <c r="J14" t="s">
        <v>224</v>
      </c>
      <c r="K14" t="s">
        <v>224</v>
      </c>
      <c r="L14">
        <v>2.3078593190679501E-2</v>
      </c>
      <c r="M14">
        <v>2.3078593190679501E-2</v>
      </c>
    </row>
    <row r="15" spans="1:13">
      <c r="A15" t="s">
        <v>223</v>
      </c>
      <c r="B15" t="s">
        <v>14</v>
      </c>
      <c r="C15" t="s">
        <v>57</v>
      </c>
      <c r="D15" t="s">
        <v>224</v>
      </c>
      <c r="E15" t="s">
        <v>227</v>
      </c>
      <c r="F15" t="s">
        <v>224</v>
      </c>
      <c r="G15">
        <v>2018</v>
      </c>
      <c r="H15" t="s">
        <v>224</v>
      </c>
      <c r="I15" t="s">
        <v>224</v>
      </c>
      <c r="J15" t="s">
        <v>224</v>
      </c>
      <c r="K15" t="s">
        <v>224</v>
      </c>
      <c r="L15">
        <v>7.4873010592929098E-2</v>
      </c>
      <c r="M15">
        <v>7.4873010592929098E-2</v>
      </c>
    </row>
    <row r="16" spans="1:13">
      <c r="A16" t="s">
        <v>223</v>
      </c>
      <c r="B16" t="s">
        <v>14</v>
      </c>
      <c r="C16" t="s">
        <v>58</v>
      </c>
      <c r="D16" t="s">
        <v>224</v>
      </c>
      <c r="E16" t="s">
        <v>227</v>
      </c>
      <c r="F16" t="s">
        <v>224</v>
      </c>
      <c r="G16">
        <v>2018</v>
      </c>
      <c r="H16" t="s">
        <v>224</v>
      </c>
      <c r="I16" t="s">
        <v>224</v>
      </c>
      <c r="J16" t="s">
        <v>224</v>
      </c>
      <c r="K16" t="s">
        <v>224</v>
      </c>
      <c r="L16">
        <v>6.95288328276885E-2</v>
      </c>
      <c r="M16">
        <v>6.95288328276885E-2</v>
      </c>
    </row>
    <row r="17" spans="1:13">
      <c r="A17" t="s">
        <v>223</v>
      </c>
      <c r="B17" t="s">
        <v>14</v>
      </c>
      <c r="C17" t="s">
        <v>59</v>
      </c>
      <c r="D17" t="s">
        <v>224</v>
      </c>
      <c r="E17" t="s">
        <v>227</v>
      </c>
      <c r="F17" t="s">
        <v>224</v>
      </c>
      <c r="G17">
        <v>2018</v>
      </c>
      <c r="H17" t="s">
        <v>224</v>
      </c>
      <c r="I17" t="s">
        <v>224</v>
      </c>
      <c r="J17" t="s">
        <v>224</v>
      </c>
      <c r="K17" t="s">
        <v>224</v>
      </c>
      <c r="L17">
        <v>1.7647904805808901E-2</v>
      </c>
      <c r="M17">
        <v>1.7647904805808901E-2</v>
      </c>
    </row>
    <row r="18" spans="1:13">
      <c r="A18" t="s">
        <v>223</v>
      </c>
      <c r="B18" t="s">
        <v>14</v>
      </c>
      <c r="C18" t="s">
        <v>75</v>
      </c>
      <c r="D18" t="s">
        <v>224</v>
      </c>
      <c r="E18" t="s">
        <v>227</v>
      </c>
      <c r="F18" t="s">
        <v>224</v>
      </c>
      <c r="G18">
        <v>2018</v>
      </c>
      <c r="H18" t="s">
        <v>224</v>
      </c>
      <c r="I18" t="s">
        <v>224</v>
      </c>
      <c r="J18" t="s">
        <v>224</v>
      </c>
      <c r="K18" t="s">
        <v>224</v>
      </c>
      <c r="L18">
        <v>1.55528798694797E-2</v>
      </c>
      <c r="M18">
        <v>1.55528798694797E-2</v>
      </c>
    </row>
    <row r="19" spans="1:13">
      <c r="A19" t="s">
        <v>223</v>
      </c>
      <c r="B19" t="s">
        <v>14</v>
      </c>
      <c r="C19" t="s">
        <v>74</v>
      </c>
      <c r="D19" t="s">
        <v>224</v>
      </c>
      <c r="E19" t="s">
        <v>227</v>
      </c>
      <c r="F19" t="s">
        <v>224</v>
      </c>
      <c r="G19">
        <v>2018</v>
      </c>
      <c r="H19" t="s">
        <v>224</v>
      </c>
      <c r="I19" t="s">
        <v>224</v>
      </c>
      <c r="J19" t="s">
        <v>224</v>
      </c>
      <c r="K19" t="s">
        <v>224</v>
      </c>
      <c r="L19">
        <v>0.200472938519001</v>
      </c>
      <c r="M19">
        <v>0.200472938519001</v>
      </c>
    </row>
    <row r="20" spans="1:13">
      <c r="A20" t="s">
        <v>223</v>
      </c>
      <c r="B20" t="s">
        <v>14</v>
      </c>
      <c r="C20" t="s">
        <v>78</v>
      </c>
      <c r="D20" t="s">
        <v>224</v>
      </c>
      <c r="E20" t="s">
        <v>227</v>
      </c>
      <c r="F20" t="s">
        <v>224</v>
      </c>
      <c r="G20">
        <v>2018</v>
      </c>
      <c r="H20" t="s">
        <v>224</v>
      </c>
      <c r="I20" t="s">
        <v>224</v>
      </c>
      <c r="J20" t="s">
        <v>224</v>
      </c>
      <c r="K20" t="s">
        <v>224</v>
      </c>
      <c r="L20">
        <v>3.19379469540736E-2</v>
      </c>
      <c r="M20">
        <v>3.19379469540736E-2</v>
      </c>
    </row>
    <row r="21" spans="1:13">
      <c r="A21" t="s">
        <v>223</v>
      </c>
      <c r="B21" t="s">
        <v>14</v>
      </c>
      <c r="C21" t="s">
        <v>79</v>
      </c>
      <c r="D21" t="s">
        <v>224</v>
      </c>
      <c r="E21" t="s">
        <v>227</v>
      </c>
      <c r="F21" t="s">
        <v>224</v>
      </c>
      <c r="G21">
        <v>2018</v>
      </c>
      <c r="H21" t="s">
        <v>224</v>
      </c>
      <c r="I21" t="s">
        <v>224</v>
      </c>
      <c r="J21" t="s">
        <v>224</v>
      </c>
      <c r="K21" t="s">
        <v>224</v>
      </c>
      <c r="L21">
        <v>1.73685782056223E-2</v>
      </c>
      <c r="M21">
        <v>1.73685782056223E-2</v>
      </c>
    </row>
    <row r="22" spans="1:13">
      <c r="A22" t="s">
        <v>223</v>
      </c>
      <c r="B22" t="s">
        <v>14</v>
      </c>
      <c r="C22" t="s">
        <v>76</v>
      </c>
      <c r="D22" t="s">
        <v>224</v>
      </c>
      <c r="E22" t="s">
        <v>227</v>
      </c>
      <c r="F22" t="s">
        <v>224</v>
      </c>
      <c r="G22">
        <v>2018</v>
      </c>
      <c r="H22" t="s">
        <v>224</v>
      </c>
      <c r="I22" t="s">
        <v>224</v>
      </c>
      <c r="J22" t="s">
        <v>224</v>
      </c>
      <c r="K22" t="s">
        <v>224</v>
      </c>
      <c r="L22">
        <v>0</v>
      </c>
      <c r="M22">
        <v>0</v>
      </c>
    </row>
    <row r="23" spans="1:13">
      <c r="A23" t="s">
        <v>223</v>
      </c>
      <c r="B23" t="s">
        <v>14</v>
      </c>
      <c r="C23" t="s">
        <v>81</v>
      </c>
      <c r="D23" t="s">
        <v>224</v>
      </c>
      <c r="E23" t="s">
        <v>227</v>
      </c>
      <c r="F23" t="s">
        <v>224</v>
      </c>
      <c r="G23">
        <v>2018</v>
      </c>
      <c r="H23" t="s">
        <v>224</v>
      </c>
      <c r="I23" t="s">
        <v>224</v>
      </c>
      <c r="J23" t="s">
        <v>224</v>
      </c>
      <c r="K23" t="s">
        <v>224</v>
      </c>
      <c r="L23">
        <v>2.2095891324020799E-2</v>
      </c>
      <c r="M23">
        <v>2.2095891324020799E-2</v>
      </c>
    </row>
    <row r="24" spans="1:13">
      <c r="A24" t="s">
        <v>223</v>
      </c>
      <c r="B24" t="s">
        <v>14</v>
      </c>
      <c r="C24" t="s">
        <v>86</v>
      </c>
      <c r="D24" t="s">
        <v>224</v>
      </c>
      <c r="E24" t="s">
        <v>227</v>
      </c>
      <c r="F24" t="s">
        <v>224</v>
      </c>
      <c r="G24">
        <v>2018</v>
      </c>
      <c r="H24" t="s">
        <v>224</v>
      </c>
      <c r="I24" t="s">
        <v>224</v>
      </c>
      <c r="J24" t="s">
        <v>224</v>
      </c>
      <c r="K24" t="s">
        <v>224</v>
      </c>
      <c r="L24">
        <v>0.249048421589953</v>
      </c>
      <c r="M24">
        <v>0.249048421589953</v>
      </c>
    </row>
    <row r="25" spans="1:13">
      <c r="A25" t="s">
        <v>223</v>
      </c>
      <c r="B25" t="s">
        <v>14</v>
      </c>
      <c r="C25" t="s">
        <v>85</v>
      </c>
      <c r="D25" t="s">
        <v>224</v>
      </c>
      <c r="E25" t="s">
        <v>227</v>
      </c>
      <c r="F25" t="s">
        <v>224</v>
      </c>
      <c r="G25">
        <v>2018</v>
      </c>
      <c r="H25" t="s">
        <v>224</v>
      </c>
      <c r="I25" t="s">
        <v>224</v>
      </c>
      <c r="J25" t="s">
        <v>224</v>
      </c>
      <c r="K25" t="s">
        <v>224</v>
      </c>
      <c r="L25">
        <v>1.4426391204160499E-2</v>
      </c>
      <c r="M25">
        <v>1.4426391204160499E-2</v>
      </c>
    </row>
    <row r="26" spans="1:13">
      <c r="A26" t="s">
        <v>223</v>
      </c>
      <c r="B26" t="s">
        <v>14</v>
      </c>
      <c r="C26" t="s">
        <v>80</v>
      </c>
      <c r="D26" t="s">
        <v>224</v>
      </c>
      <c r="E26" t="s">
        <v>227</v>
      </c>
      <c r="F26" t="s">
        <v>224</v>
      </c>
      <c r="G26">
        <v>2018</v>
      </c>
      <c r="H26" t="s">
        <v>224</v>
      </c>
      <c r="I26" t="s">
        <v>224</v>
      </c>
      <c r="J26" t="s">
        <v>224</v>
      </c>
      <c r="K26" t="s">
        <v>224</v>
      </c>
      <c r="L26">
        <v>2.8368761423682901E-2</v>
      </c>
      <c r="M26">
        <v>2.8368761423682901E-2</v>
      </c>
    </row>
    <row r="27" spans="1:13">
      <c r="A27" t="s">
        <v>223</v>
      </c>
      <c r="B27" t="s">
        <v>14</v>
      </c>
      <c r="C27" t="s">
        <v>77</v>
      </c>
      <c r="D27" t="s">
        <v>224</v>
      </c>
      <c r="E27" t="s">
        <v>227</v>
      </c>
      <c r="F27" t="s">
        <v>224</v>
      </c>
      <c r="G27">
        <v>2018</v>
      </c>
      <c r="H27" t="s">
        <v>224</v>
      </c>
      <c r="I27" t="s">
        <v>224</v>
      </c>
      <c r="J27" t="s">
        <v>224</v>
      </c>
      <c r="K27" t="s">
        <v>224</v>
      </c>
      <c r="L27">
        <v>3.0936872888717201E-2</v>
      </c>
      <c r="M27">
        <v>3.0936872888717201E-2</v>
      </c>
    </row>
    <row r="28" spans="1:13">
      <c r="A28" t="s">
        <v>223</v>
      </c>
      <c r="B28" t="s">
        <v>14</v>
      </c>
      <c r="C28" t="s">
        <v>82</v>
      </c>
      <c r="D28" t="s">
        <v>224</v>
      </c>
      <c r="E28" t="s">
        <v>227</v>
      </c>
      <c r="F28" t="s">
        <v>224</v>
      </c>
      <c r="G28">
        <v>2018</v>
      </c>
      <c r="H28" t="s">
        <v>224</v>
      </c>
      <c r="I28" t="s">
        <v>224</v>
      </c>
      <c r="J28" t="s">
        <v>224</v>
      </c>
      <c r="K28" t="s">
        <v>224</v>
      </c>
      <c r="L28">
        <v>4.47139828843457E-2</v>
      </c>
      <c r="M28">
        <v>4.47139828843457E-2</v>
      </c>
    </row>
    <row r="29" spans="1:13">
      <c r="A29" t="s">
        <v>223</v>
      </c>
      <c r="B29" t="s">
        <v>14</v>
      </c>
      <c r="C29" t="s">
        <v>83</v>
      </c>
      <c r="D29" t="s">
        <v>224</v>
      </c>
      <c r="E29" t="s">
        <v>227</v>
      </c>
      <c r="F29" t="s">
        <v>224</v>
      </c>
      <c r="G29">
        <v>2018</v>
      </c>
      <c r="H29" t="s">
        <v>224</v>
      </c>
      <c r="I29" t="s">
        <v>224</v>
      </c>
      <c r="J29" t="s">
        <v>224</v>
      </c>
      <c r="K29" t="s">
        <v>224</v>
      </c>
      <c r="L29">
        <v>4.6440816123458198E-2</v>
      </c>
      <c r="M29">
        <v>4.6440816123458198E-2</v>
      </c>
    </row>
    <row r="30" spans="1:13">
      <c r="A30" t="s">
        <v>223</v>
      </c>
      <c r="B30" t="s">
        <v>14</v>
      </c>
      <c r="C30" t="s">
        <v>84</v>
      </c>
      <c r="D30" t="s">
        <v>224</v>
      </c>
      <c r="E30" t="s">
        <v>227</v>
      </c>
      <c r="F30" t="s">
        <v>224</v>
      </c>
      <c r="G30">
        <v>2018</v>
      </c>
      <c r="H30" t="s">
        <v>224</v>
      </c>
      <c r="I30" t="s">
        <v>224</v>
      </c>
      <c r="J30" t="s">
        <v>224</v>
      </c>
      <c r="K30" t="s">
        <v>224</v>
      </c>
      <c r="L30">
        <v>7.5066866433008306E-2</v>
      </c>
      <c r="M30">
        <v>7.5066866433008306E-2</v>
      </c>
    </row>
    <row r="31" spans="1:13">
      <c r="A31" t="s">
        <v>223</v>
      </c>
      <c r="B31" t="s">
        <v>14</v>
      </c>
      <c r="C31" t="s">
        <v>100</v>
      </c>
      <c r="D31" t="s">
        <v>224</v>
      </c>
      <c r="E31" t="s">
        <v>227</v>
      </c>
      <c r="F31" t="s">
        <v>224</v>
      </c>
      <c r="G31">
        <v>2018</v>
      </c>
      <c r="H31" t="s">
        <v>224</v>
      </c>
      <c r="I31" t="s">
        <v>224</v>
      </c>
      <c r="J31" t="s">
        <v>224</v>
      </c>
      <c r="K31" t="s">
        <v>224</v>
      </c>
      <c r="L31">
        <v>0</v>
      </c>
      <c r="M31">
        <v>0</v>
      </c>
    </row>
    <row r="32" spans="1:13">
      <c r="A32" t="s">
        <v>223</v>
      </c>
      <c r="B32" t="s">
        <v>14</v>
      </c>
      <c r="C32" t="s">
        <v>99</v>
      </c>
      <c r="D32" t="s">
        <v>224</v>
      </c>
      <c r="E32" t="s">
        <v>227</v>
      </c>
      <c r="F32" t="s">
        <v>224</v>
      </c>
      <c r="G32">
        <v>2018</v>
      </c>
      <c r="H32" t="s">
        <v>224</v>
      </c>
      <c r="I32" t="s">
        <v>224</v>
      </c>
      <c r="J32" t="s">
        <v>224</v>
      </c>
      <c r="K32" t="s">
        <v>224</v>
      </c>
      <c r="L32">
        <v>0.44729159875627</v>
      </c>
      <c r="M32">
        <v>0.44729159875627</v>
      </c>
    </row>
    <row r="33" spans="1:13">
      <c r="A33" t="s">
        <v>223</v>
      </c>
      <c r="B33" t="s">
        <v>14</v>
      </c>
      <c r="C33" t="s">
        <v>103</v>
      </c>
      <c r="D33" t="s">
        <v>224</v>
      </c>
      <c r="E33" t="s">
        <v>227</v>
      </c>
      <c r="F33" t="s">
        <v>224</v>
      </c>
      <c r="G33">
        <v>2018</v>
      </c>
      <c r="H33" t="s">
        <v>224</v>
      </c>
      <c r="I33" t="s">
        <v>224</v>
      </c>
      <c r="J33" t="s">
        <v>224</v>
      </c>
      <c r="K33" t="s">
        <v>224</v>
      </c>
      <c r="L33">
        <v>5.1441804976465701E-2</v>
      </c>
      <c r="M33">
        <v>5.1441804976465701E-2</v>
      </c>
    </row>
    <row r="34" spans="1:13">
      <c r="A34" t="s">
        <v>223</v>
      </c>
      <c r="B34" t="s">
        <v>14</v>
      </c>
      <c r="C34" t="s">
        <v>104</v>
      </c>
      <c r="D34" t="s">
        <v>224</v>
      </c>
      <c r="E34" t="s">
        <v>227</v>
      </c>
      <c r="F34" t="s">
        <v>224</v>
      </c>
      <c r="G34">
        <v>2018</v>
      </c>
      <c r="H34" t="s">
        <v>224</v>
      </c>
      <c r="I34" t="s">
        <v>224</v>
      </c>
      <c r="J34" t="s">
        <v>224</v>
      </c>
      <c r="K34" t="s">
        <v>224</v>
      </c>
      <c r="L34">
        <v>3.17870115673878E-2</v>
      </c>
      <c r="M34">
        <v>3.17870115673878E-2</v>
      </c>
    </row>
    <row r="35" spans="1:13">
      <c r="A35" t="s">
        <v>223</v>
      </c>
      <c r="B35" t="s">
        <v>14</v>
      </c>
      <c r="C35" t="s">
        <v>101</v>
      </c>
      <c r="D35" t="s">
        <v>224</v>
      </c>
      <c r="E35" t="s">
        <v>227</v>
      </c>
      <c r="F35" t="s">
        <v>224</v>
      </c>
      <c r="G35">
        <v>2018</v>
      </c>
      <c r="H35" t="s">
        <v>224</v>
      </c>
      <c r="I35" t="s">
        <v>224</v>
      </c>
      <c r="J35" t="s">
        <v>224</v>
      </c>
      <c r="K35" t="s">
        <v>224</v>
      </c>
      <c r="L35">
        <v>0</v>
      </c>
      <c r="M35">
        <v>0</v>
      </c>
    </row>
    <row r="36" spans="1:13">
      <c r="A36" t="s">
        <v>223</v>
      </c>
      <c r="B36" t="s">
        <v>14</v>
      </c>
      <c r="C36" t="s">
        <v>106</v>
      </c>
      <c r="D36" t="s">
        <v>224</v>
      </c>
      <c r="E36" t="s">
        <v>227</v>
      </c>
      <c r="F36" t="s">
        <v>224</v>
      </c>
      <c r="G36">
        <v>2018</v>
      </c>
      <c r="H36" t="s">
        <v>224</v>
      </c>
      <c r="I36" t="s">
        <v>224</v>
      </c>
      <c r="J36" t="s">
        <v>224</v>
      </c>
      <c r="K36" t="s">
        <v>224</v>
      </c>
      <c r="L36">
        <v>3.7040631160092499E-2</v>
      </c>
      <c r="M36">
        <v>3.7040631160092499E-2</v>
      </c>
    </row>
    <row r="37" spans="1:13">
      <c r="A37" t="s">
        <v>223</v>
      </c>
      <c r="B37" t="s">
        <v>14</v>
      </c>
      <c r="C37" t="s">
        <v>111</v>
      </c>
      <c r="D37" t="s">
        <v>224</v>
      </c>
      <c r="E37" t="s">
        <v>227</v>
      </c>
      <c r="F37" t="s">
        <v>224</v>
      </c>
      <c r="G37">
        <v>2018</v>
      </c>
      <c r="H37" t="s">
        <v>224</v>
      </c>
      <c r="I37" t="s">
        <v>224</v>
      </c>
      <c r="J37" t="s">
        <v>224</v>
      </c>
      <c r="K37" t="s">
        <v>224</v>
      </c>
      <c r="L37">
        <v>0.22978380047467101</v>
      </c>
      <c r="M37">
        <v>0.22978380047467101</v>
      </c>
    </row>
    <row r="38" spans="1:13">
      <c r="A38" t="s">
        <v>223</v>
      </c>
      <c r="B38" t="s">
        <v>14</v>
      </c>
      <c r="C38" t="s">
        <v>110</v>
      </c>
      <c r="D38" t="s">
        <v>224</v>
      </c>
      <c r="E38" t="s">
        <v>227</v>
      </c>
      <c r="F38" t="s">
        <v>224</v>
      </c>
      <c r="G38">
        <v>2018</v>
      </c>
      <c r="H38" t="s">
        <v>224</v>
      </c>
      <c r="I38" t="s">
        <v>224</v>
      </c>
      <c r="J38" t="s">
        <v>224</v>
      </c>
      <c r="K38" t="s">
        <v>224</v>
      </c>
      <c r="L38">
        <v>0.189996602787424</v>
      </c>
      <c r="M38">
        <v>0.189996602787424</v>
      </c>
    </row>
    <row r="39" spans="1:13">
      <c r="A39" t="s">
        <v>223</v>
      </c>
      <c r="B39" t="s">
        <v>14</v>
      </c>
      <c r="C39" t="s">
        <v>105</v>
      </c>
      <c r="D39" t="s">
        <v>224</v>
      </c>
      <c r="E39" t="s">
        <v>227</v>
      </c>
      <c r="F39" t="s">
        <v>224</v>
      </c>
      <c r="G39">
        <v>2018</v>
      </c>
      <c r="H39" t="s">
        <v>224</v>
      </c>
      <c r="I39" t="s">
        <v>224</v>
      </c>
      <c r="J39" t="s">
        <v>224</v>
      </c>
      <c r="K39" t="s">
        <v>224</v>
      </c>
      <c r="L39">
        <v>4.6621727976421598E-2</v>
      </c>
      <c r="M39">
        <v>4.6621727976421598E-2</v>
      </c>
    </row>
    <row r="40" spans="1:13">
      <c r="A40" t="s">
        <v>223</v>
      </c>
      <c r="B40" t="s">
        <v>14</v>
      </c>
      <c r="C40" t="s">
        <v>102</v>
      </c>
      <c r="D40" t="s">
        <v>224</v>
      </c>
      <c r="E40" t="s">
        <v>227</v>
      </c>
      <c r="F40" t="s">
        <v>224</v>
      </c>
      <c r="G40">
        <v>2018</v>
      </c>
      <c r="H40" t="s">
        <v>224</v>
      </c>
      <c r="I40" t="s">
        <v>224</v>
      </c>
      <c r="J40" t="s">
        <v>224</v>
      </c>
      <c r="K40" t="s">
        <v>224</v>
      </c>
      <c r="L40">
        <v>6.7033675870053502E-2</v>
      </c>
      <c r="M40">
        <v>6.7033675870053502E-2</v>
      </c>
    </row>
    <row r="41" spans="1:13">
      <c r="A41" t="s">
        <v>223</v>
      </c>
      <c r="B41" t="s">
        <v>14</v>
      </c>
      <c r="C41" t="s">
        <v>107</v>
      </c>
      <c r="D41" t="s">
        <v>224</v>
      </c>
      <c r="E41" t="s">
        <v>227</v>
      </c>
      <c r="F41" t="s">
        <v>224</v>
      </c>
      <c r="G41">
        <v>2018</v>
      </c>
      <c r="H41" t="s">
        <v>224</v>
      </c>
      <c r="I41" t="s">
        <v>224</v>
      </c>
      <c r="J41" t="s">
        <v>224</v>
      </c>
      <c r="K41" t="s">
        <v>224</v>
      </c>
      <c r="L41">
        <v>9.5005552686675293E-2</v>
      </c>
      <c r="M41">
        <v>9.5005552686675293E-2</v>
      </c>
    </row>
    <row r="42" spans="1:13">
      <c r="A42" t="s">
        <v>223</v>
      </c>
      <c r="B42" t="s">
        <v>14</v>
      </c>
      <c r="C42" t="s">
        <v>108</v>
      </c>
      <c r="D42" t="s">
        <v>224</v>
      </c>
      <c r="E42" t="s">
        <v>227</v>
      </c>
      <c r="F42" t="s">
        <v>224</v>
      </c>
      <c r="G42">
        <v>2018</v>
      </c>
      <c r="H42" t="s">
        <v>224</v>
      </c>
      <c r="I42" t="s">
        <v>224</v>
      </c>
      <c r="J42" t="s">
        <v>224</v>
      </c>
      <c r="K42" t="s">
        <v>224</v>
      </c>
      <c r="L42">
        <v>0.12981046442763899</v>
      </c>
      <c r="M42">
        <v>0.12981046442763899</v>
      </c>
    </row>
    <row r="43" spans="1:13">
      <c r="A43" t="s">
        <v>223</v>
      </c>
      <c r="B43" t="s">
        <v>14</v>
      </c>
      <c r="C43" t="s">
        <v>109</v>
      </c>
      <c r="D43" t="s">
        <v>224</v>
      </c>
      <c r="E43" t="s">
        <v>227</v>
      </c>
      <c r="F43" t="s">
        <v>224</v>
      </c>
      <c r="G43">
        <v>2018</v>
      </c>
      <c r="H43" t="s">
        <v>224</v>
      </c>
      <c r="I43" t="s">
        <v>224</v>
      </c>
      <c r="J43" t="s">
        <v>224</v>
      </c>
      <c r="K43" t="s">
        <v>224</v>
      </c>
      <c r="L43">
        <v>9.1153830584100495E-2</v>
      </c>
      <c r="M43">
        <v>9.1153830584100495E-2</v>
      </c>
    </row>
    <row r="44" spans="1:13">
      <c r="A44" t="s">
        <v>223</v>
      </c>
      <c r="B44" t="s">
        <v>14</v>
      </c>
      <c r="C44" t="s">
        <v>63</v>
      </c>
      <c r="D44" t="s">
        <v>224</v>
      </c>
      <c r="E44" t="s">
        <v>227</v>
      </c>
      <c r="F44" t="s">
        <v>224</v>
      </c>
      <c r="G44">
        <v>2018</v>
      </c>
      <c r="H44" t="s">
        <v>224</v>
      </c>
      <c r="I44" t="s">
        <v>224</v>
      </c>
      <c r="J44" t="s">
        <v>224</v>
      </c>
      <c r="K44" t="s">
        <v>224</v>
      </c>
      <c r="L44">
        <v>7.1004600000000003E-3</v>
      </c>
      <c r="M44">
        <v>7.1004600000000003E-3</v>
      </c>
    </row>
    <row r="45" spans="1:13">
      <c r="A45" t="s">
        <v>223</v>
      </c>
      <c r="B45" t="s">
        <v>14</v>
      </c>
      <c r="C45" t="s">
        <v>62</v>
      </c>
      <c r="D45" t="s">
        <v>224</v>
      </c>
      <c r="E45" t="s">
        <v>227</v>
      </c>
      <c r="F45" t="s">
        <v>224</v>
      </c>
      <c r="G45">
        <v>2018</v>
      </c>
      <c r="H45" t="s">
        <v>224</v>
      </c>
      <c r="I45" t="s">
        <v>224</v>
      </c>
      <c r="J45" t="s">
        <v>224</v>
      </c>
      <c r="K45" t="s">
        <v>224</v>
      </c>
      <c r="L45">
        <v>4.2815604314722699E-2</v>
      </c>
      <c r="M45">
        <v>4.2815604314722699E-2</v>
      </c>
    </row>
    <row r="46" spans="1:13">
      <c r="A46" t="s">
        <v>223</v>
      </c>
      <c r="B46" t="s">
        <v>14</v>
      </c>
      <c r="C46" t="s">
        <v>66</v>
      </c>
      <c r="D46" t="s">
        <v>224</v>
      </c>
      <c r="E46" t="s">
        <v>227</v>
      </c>
      <c r="F46" t="s">
        <v>224</v>
      </c>
      <c r="G46">
        <v>2018</v>
      </c>
      <c r="H46" t="s">
        <v>224</v>
      </c>
      <c r="I46" t="s">
        <v>224</v>
      </c>
      <c r="J46" t="s">
        <v>224</v>
      </c>
      <c r="K46" t="s">
        <v>224</v>
      </c>
      <c r="L46">
        <v>8.4736052016827299E-3</v>
      </c>
      <c r="M46">
        <v>8.4736052016827299E-3</v>
      </c>
    </row>
    <row r="47" spans="1:13">
      <c r="A47" t="s">
        <v>223</v>
      </c>
      <c r="B47" t="s">
        <v>14</v>
      </c>
      <c r="C47" t="s">
        <v>67</v>
      </c>
      <c r="D47" t="s">
        <v>224</v>
      </c>
      <c r="E47" t="s">
        <v>227</v>
      </c>
      <c r="F47" t="s">
        <v>224</v>
      </c>
      <c r="G47">
        <v>2018</v>
      </c>
      <c r="H47" t="s">
        <v>224</v>
      </c>
      <c r="I47" t="s">
        <v>224</v>
      </c>
      <c r="J47" t="s">
        <v>224</v>
      </c>
      <c r="K47" t="s">
        <v>224</v>
      </c>
      <c r="L47">
        <v>3.6997794108646502E-2</v>
      </c>
      <c r="M47">
        <v>3.6997794108646502E-2</v>
      </c>
    </row>
    <row r="48" spans="1:13">
      <c r="A48" t="s">
        <v>223</v>
      </c>
      <c r="B48" t="s">
        <v>14</v>
      </c>
      <c r="C48" t="s">
        <v>64</v>
      </c>
      <c r="D48" t="s">
        <v>224</v>
      </c>
      <c r="E48" t="s">
        <v>227</v>
      </c>
      <c r="F48" t="s">
        <v>224</v>
      </c>
      <c r="G48">
        <v>2018</v>
      </c>
      <c r="H48" t="s">
        <v>224</v>
      </c>
      <c r="I48" t="s">
        <v>224</v>
      </c>
      <c r="J48" t="s">
        <v>224</v>
      </c>
      <c r="K48" t="s">
        <v>224</v>
      </c>
      <c r="L48">
        <v>8.5546800000000003E-3</v>
      </c>
      <c r="M48">
        <v>8.5546800000000003E-3</v>
      </c>
    </row>
    <row r="49" spans="1:13">
      <c r="A49" t="s">
        <v>223</v>
      </c>
      <c r="B49" t="s">
        <v>14</v>
      </c>
      <c r="C49" t="s">
        <v>69</v>
      </c>
      <c r="D49" t="s">
        <v>224</v>
      </c>
      <c r="E49" t="s">
        <v>227</v>
      </c>
      <c r="F49" t="s">
        <v>224</v>
      </c>
      <c r="G49">
        <v>2018</v>
      </c>
      <c r="H49" t="s">
        <v>224</v>
      </c>
      <c r="I49" t="s">
        <v>224</v>
      </c>
      <c r="J49" t="s">
        <v>224</v>
      </c>
      <c r="K49" t="s">
        <v>224</v>
      </c>
      <c r="L49">
        <v>7.0999155767537403E-3</v>
      </c>
      <c r="M49">
        <v>7.0999155767537403E-3</v>
      </c>
    </row>
    <row r="50" spans="1:13">
      <c r="A50" t="s">
        <v>223</v>
      </c>
      <c r="B50" t="s">
        <v>14</v>
      </c>
      <c r="C50" t="s">
        <v>73</v>
      </c>
      <c r="D50" t="s">
        <v>224</v>
      </c>
      <c r="E50" t="s">
        <v>227</v>
      </c>
      <c r="F50" t="s">
        <v>224</v>
      </c>
      <c r="G50">
        <v>2018</v>
      </c>
      <c r="H50" t="s">
        <v>224</v>
      </c>
      <c r="I50" t="s">
        <v>224</v>
      </c>
      <c r="J50" t="s">
        <v>224</v>
      </c>
      <c r="K50" t="s">
        <v>224</v>
      </c>
      <c r="L50">
        <v>3.0627633026508998E-4</v>
      </c>
      <c r="M50">
        <v>3.0627633026508998E-4</v>
      </c>
    </row>
    <row r="51" spans="1:13">
      <c r="A51" t="s">
        <v>223</v>
      </c>
      <c r="B51" t="s">
        <v>14</v>
      </c>
      <c r="C51" t="s">
        <v>68</v>
      </c>
      <c r="D51" t="s">
        <v>224</v>
      </c>
      <c r="E51" t="s">
        <v>227</v>
      </c>
      <c r="F51" t="s">
        <v>224</v>
      </c>
      <c r="G51">
        <v>2018</v>
      </c>
      <c r="H51" t="s">
        <v>224</v>
      </c>
      <c r="I51" t="s">
        <v>224</v>
      </c>
      <c r="J51" t="s">
        <v>224</v>
      </c>
      <c r="K51" t="s">
        <v>224</v>
      </c>
      <c r="L51">
        <v>1.0612182530373E-2</v>
      </c>
      <c r="M51">
        <v>1.0612182530373E-2</v>
      </c>
    </row>
    <row r="52" spans="1:13">
      <c r="A52" t="s">
        <v>223</v>
      </c>
      <c r="B52" t="s">
        <v>14</v>
      </c>
      <c r="C52" t="s">
        <v>65</v>
      </c>
      <c r="D52" t="s">
        <v>224</v>
      </c>
      <c r="E52" t="s">
        <v>227</v>
      </c>
      <c r="F52" t="s">
        <v>224</v>
      </c>
      <c r="G52">
        <v>2018</v>
      </c>
      <c r="H52" t="s">
        <v>224</v>
      </c>
      <c r="I52" t="s">
        <v>224</v>
      </c>
      <c r="J52" t="s">
        <v>224</v>
      </c>
      <c r="K52" t="s">
        <v>224</v>
      </c>
      <c r="L52">
        <v>1.25372293333067E-2</v>
      </c>
      <c r="M52">
        <v>1.25372293333067E-2</v>
      </c>
    </row>
    <row r="53" spans="1:13">
      <c r="A53" t="s">
        <v>223</v>
      </c>
      <c r="B53" t="s">
        <v>14</v>
      </c>
      <c r="C53" t="s">
        <v>70</v>
      </c>
      <c r="D53" t="s">
        <v>224</v>
      </c>
      <c r="E53" t="s">
        <v>227</v>
      </c>
      <c r="F53" t="s">
        <v>224</v>
      </c>
      <c r="G53">
        <v>2018</v>
      </c>
      <c r="H53" t="s">
        <v>224</v>
      </c>
      <c r="I53" t="s">
        <v>224</v>
      </c>
      <c r="J53" t="s">
        <v>224</v>
      </c>
      <c r="K53" t="s">
        <v>224</v>
      </c>
      <c r="L53">
        <v>8.5740576923076899E-3</v>
      </c>
      <c r="M53">
        <v>8.5740576923076899E-3</v>
      </c>
    </row>
    <row r="54" spans="1:13">
      <c r="A54" t="s">
        <v>223</v>
      </c>
      <c r="B54" t="s">
        <v>14</v>
      </c>
      <c r="C54" t="s">
        <v>71</v>
      </c>
      <c r="D54" t="s">
        <v>224</v>
      </c>
      <c r="E54" t="s">
        <v>227</v>
      </c>
      <c r="F54" t="s">
        <v>224</v>
      </c>
      <c r="G54">
        <v>2018</v>
      </c>
      <c r="H54" t="s">
        <v>224</v>
      </c>
      <c r="I54" t="s">
        <v>224</v>
      </c>
      <c r="J54" t="s">
        <v>224</v>
      </c>
      <c r="K54" t="s">
        <v>224</v>
      </c>
      <c r="L54">
        <v>8.5332927933924694E-3</v>
      </c>
      <c r="M54">
        <v>8.5332927933924694E-3</v>
      </c>
    </row>
    <row r="55" spans="1:13">
      <c r="A55" t="s">
        <v>223</v>
      </c>
      <c r="B55" t="s">
        <v>14</v>
      </c>
      <c r="C55" t="s">
        <v>137</v>
      </c>
      <c r="D55" t="s">
        <v>224</v>
      </c>
      <c r="E55" t="s">
        <v>227</v>
      </c>
      <c r="F55" t="s">
        <v>224</v>
      </c>
      <c r="G55">
        <v>2018</v>
      </c>
      <c r="H55" t="s">
        <v>224</v>
      </c>
      <c r="I55" t="s">
        <v>224</v>
      </c>
      <c r="J55" t="s">
        <v>224</v>
      </c>
      <c r="K55" t="s">
        <v>224</v>
      </c>
      <c r="L55">
        <v>8.6298729994523198E-3</v>
      </c>
      <c r="M55">
        <v>8.6298729994523198E-3</v>
      </c>
    </row>
    <row r="56" spans="1:13">
      <c r="A56" t="s">
        <v>223</v>
      </c>
      <c r="B56" t="s">
        <v>14</v>
      </c>
      <c r="C56" t="s">
        <v>72</v>
      </c>
      <c r="D56" t="s">
        <v>224</v>
      </c>
      <c r="E56" t="s">
        <v>227</v>
      </c>
      <c r="F56" t="s">
        <v>224</v>
      </c>
      <c r="G56">
        <v>2018</v>
      </c>
      <c r="H56" t="s">
        <v>224</v>
      </c>
      <c r="I56" t="s">
        <v>224</v>
      </c>
      <c r="J56" t="s">
        <v>224</v>
      </c>
      <c r="K56" t="s">
        <v>224</v>
      </c>
      <c r="L56">
        <v>9.7598754499754609E-3</v>
      </c>
      <c r="M56">
        <v>9.7598754499754609E-3</v>
      </c>
    </row>
    <row r="57" spans="1:13">
      <c r="A57" t="s">
        <v>223</v>
      </c>
      <c r="B57" t="s">
        <v>14</v>
      </c>
      <c r="C57" t="s">
        <v>88</v>
      </c>
      <c r="D57" t="s">
        <v>224</v>
      </c>
      <c r="E57" t="s">
        <v>227</v>
      </c>
      <c r="F57" t="s">
        <v>224</v>
      </c>
      <c r="G57">
        <v>2018</v>
      </c>
      <c r="H57" t="s">
        <v>224</v>
      </c>
      <c r="I57" t="s">
        <v>224</v>
      </c>
      <c r="J57" t="s">
        <v>224</v>
      </c>
      <c r="K57" t="s">
        <v>224</v>
      </c>
      <c r="L57">
        <v>1.40208E-2</v>
      </c>
      <c r="M57">
        <v>1.40208E-2</v>
      </c>
    </row>
    <row r="58" spans="1:13">
      <c r="A58" t="s">
        <v>223</v>
      </c>
      <c r="B58" t="s">
        <v>14</v>
      </c>
      <c r="C58" t="s">
        <v>87</v>
      </c>
      <c r="D58" t="s">
        <v>224</v>
      </c>
      <c r="E58" t="s">
        <v>227</v>
      </c>
      <c r="F58" t="s">
        <v>224</v>
      </c>
      <c r="G58">
        <v>2018</v>
      </c>
      <c r="H58" t="s">
        <v>224</v>
      </c>
      <c r="I58" t="s">
        <v>224</v>
      </c>
      <c r="J58" t="s">
        <v>224</v>
      </c>
      <c r="K58" t="s">
        <v>224</v>
      </c>
      <c r="L58">
        <v>1.6455462342683601E-2</v>
      </c>
      <c r="M58">
        <v>1.6455462342683601E-2</v>
      </c>
    </row>
    <row r="59" spans="1:13">
      <c r="A59" t="s">
        <v>223</v>
      </c>
      <c r="B59" t="s">
        <v>14</v>
      </c>
      <c r="C59" t="s">
        <v>91</v>
      </c>
      <c r="D59" t="s">
        <v>224</v>
      </c>
      <c r="E59" t="s">
        <v>227</v>
      </c>
      <c r="F59" t="s">
        <v>224</v>
      </c>
      <c r="G59">
        <v>2018</v>
      </c>
      <c r="H59" t="s">
        <v>224</v>
      </c>
      <c r="I59" t="s">
        <v>224</v>
      </c>
      <c r="J59" t="s">
        <v>224</v>
      </c>
      <c r="K59" t="s">
        <v>224</v>
      </c>
      <c r="L59">
        <v>1.29275684703049E-2</v>
      </c>
      <c r="M59">
        <v>1.29275684703049E-2</v>
      </c>
    </row>
    <row r="60" spans="1:13">
      <c r="A60" t="s">
        <v>223</v>
      </c>
      <c r="B60" t="s">
        <v>14</v>
      </c>
      <c r="C60" t="s">
        <v>92</v>
      </c>
      <c r="D60" t="s">
        <v>224</v>
      </c>
      <c r="E60" t="s">
        <v>227</v>
      </c>
      <c r="F60" t="s">
        <v>224</v>
      </c>
      <c r="G60">
        <v>2018</v>
      </c>
      <c r="H60" t="s">
        <v>224</v>
      </c>
      <c r="I60" t="s">
        <v>224</v>
      </c>
      <c r="J60" t="s">
        <v>224</v>
      </c>
      <c r="K60" t="s">
        <v>224</v>
      </c>
      <c r="L60">
        <v>2.3641548707263999E-2</v>
      </c>
      <c r="M60">
        <v>2.3641548707263999E-2</v>
      </c>
    </row>
    <row r="61" spans="1:13">
      <c r="A61" t="s">
        <v>223</v>
      </c>
      <c r="B61" t="s">
        <v>14</v>
      </c>
      <c r="C61" t="s">
        <v>89</v>
      </c>
      <c r="D61" t="s">
        <v>224</v>
      </c>
      <c r="E61" t="s">
        <v>227</v>
      </c>
      <c r="F61" t="s">
        <v>224</v>
      </c>
      <c r="G61">
        <v>2018</v>
      </c>
      <c r="H61" t="s">
        <v>224</v>
      </c>
      <c r="I61" t="s">
        <v>224</v>
      </c>
      <c r="J61" t="s">
        <v>224</v>
      </c>
      <c r="K61" t="s">
        <v>224</v>
      </c>
      <c r="L61">
        <v>1.059804E-2</v>
      </c>
      <c r="M61">
        <v>1.059804E-2</v>
      </c>
    </row>
    <row r="62" spans="1:13">
      <c r="A62" t="s">
        <v>223</v>
      </c>
      <c r="B62" t="s">
        <v>14</v>
      </c>
      <c r="C62" t="s">
        <v>94</v>
      </c>
      <c r="D62" t="s">
        <v>224</v>
      </c>
      <c r="E62" t="s">
        <v>227</v>
      </c>
      <c r="F62" t="s">
        <v>224</v>
      </c>
      <c r="G62">
        <v>2018</v>
      </c>
      <c r="H62" t="s">
        <v>224</v>
      </c>
      <c r="I62" t="s">
        <v>224</v>
      </c>
      <c r="J62" t="s">
        <v>224</v>
      </c>
      <c r="K62" t="s">
        <v>224</v>
      </c>
      <c r="L62">
        <v>9.2067094002643308E-3</v>
      </c>
      <c r="M62">
        <v>9.2067094002643308E-3</v>
      </c>
    </row>
    <row r="63" spans="1:13">
      <c r="A63" t="s">
        <v>223</v>
      </c>
      <c r="B63" t="s">
        <v>14</v>
      </c>
      <c r="C63" t="s">
        <v>98</v>
      </c>
      <c r="D63" t="s">
        <v>224</v>
      </c>
      <c r="E63" t="s">
        <v>227</v>
      </c>
      <c r="F63" t="s">
        <v>224</v>
      </c>
      <c r="G63">
        <v>2018</v>
      </c>
      <c r="H63" t="s">
        <v>224</v>
      </c>
      <c r="I63" t="s">
        <v>224</v>
      </c>
      <c r="J63" t="s">
        <v>224</v>
      </c>
      <c r="K63" t="s">
        <v>224</v>
      </c>
      <c r="L63">
        <v>7.6939300464232304E-4</v>
      </c>
      <c r="M63">
        <v>7.6939300464232304E-4</v>
      </c>
    </row>
    <row r="64" spans="1:13">
      <c r="A64" t="s">
        <v>223</v>
      </c>
      <c r="B64" t="s">
        <v>14</v>
      </c>
      <c r="C64" t="s">
        <v>93</v>
      </c>
      <c r="D64" t="s">
        <v>224</v>
      </c>
      <c r="E64" t="s">
        <v>227</v>
      </c>
      <c r="F64" t="s">
        <v>224</v>
      </c>
      <c r="G64">
        <v>2018</v>
      </c>
      <c r="H64" t="s">
        <v>224</v>
      </c>
      <c r="I64" t="s">
        <v>224</v>
      </c>
      <c r="J64" t="s">
        <v>224</v>
      </c>
      <c r="K64" t="s">
        <v>224</v>
      </c>
      <c r="L64">
        <v>1.0991128214065201E-2</v>
      </c>
      <c r="M64">
        <v>1.0991128214065201E-2</v>
      </c>
    </row>
    <row r="65" spans="1:13">
      <c r="A65" t="s">
        <v>223</v>
      </c>
      <c r="B65" t="s">
        <v>14</v>
      </c>
      <c r="C65" t="s">
        <v>90</v>
      </c>
      <c r="D65" t="s">
        <v>224</v>
      </c>
      <c r="E65" t="s">
        <v>227</v>
      </c>
      <c r="F65" t="s">
        <v>224</v>
      </c>
      <c r="G65">
        <v>2018</v>
      </c>
      <c r="H65" t="s">
        <v>224</v>
      </c>
      <c r="I65" t="s">
        <v>224</v>
      </c>
      <c r="J65" t="s">
        <v>224</v>
      </c>
      <c r="K65" t="s">
        <v>224</v>
      </c>
      <c r="L65">
        <v>1.5857470577174002E-2</v>
      </c>
      <c r="M65">
        <v>1.5857470577174002E-2</v>
      </c>
    </row>
    <row r="66" spans="1:13">
      <c r="A66" t="s">
        <v>223</v>
      </c>
      <c r="B66" t="s">
        <v>14</v>
      </c>
      <c r="C66" t="s">
        <v>95</v>
      </c>
      <c r="D66" t="s">
        <v>224</v>
      </c>
      <c r="E66" t="s">
        <v>227</v>
      </c>
      <c r="F66" t="s">
        <v>224</v>
      </c>
      <c r="G66">
        <v>2018</v>
      </c>
      <c r="H66" t="s">
        <v>224</v>
      </c>
      <c r="I66" t="s">
        <v>224</v>
      </c>
      <c r="J66" t="s">
        <v>224</v>
      </c>
      <c r="K66" t="s">
        <v>224</v>
      </c>
      <c r="L66">
        <v>1.08711386313101E-2</v>
      </c>
      <c r="M66">
        <v>1.08711386313101E-2</v>
      </c>
    </row>
    <row r="67" spans="1:13">
      <c r="A67" t="s">
        <v>223</v>
      </c>
      <c r="B67" t="s">
        <v>14</v>
      </c>
      <c r="C67" t="s">
        <v>96</v>
      </c>
      <c r="D67" t="s">
        <v>224</v>
      </c>
      <c r="E67" t="s">
        <v>227</v>
      </c>
      <c r="F67" t="s">
        <v>224</v>
      </c>
      <c r="G67">
        <v>2018</v>
      </c>
      <c r="H67" t="s">
        <v>224</v>
      </c>
      <c r="I67" t="s">
        <v>224</v>
      </c>
      <c r="J67" t="s">
        <v>224</v>
      </c>
      <c r="K67" t="s">
        <v>224</v>
      </c>
      <c r="L67">
        <v>9.3095279184719493E-3</v>
      </c>
      <c r="M67">
        <v>9.3095279184719493E-3</v>
      </c>
    </row>
    <row r="68" spans="1:13">
      <c r="A68" t="s">
        <v>223</v>
      </c>
      <c r="B68" t="s">
        <v>14</v>
      </c>
      <c r="C68" t="s">
        <v>225</v>
      </c>
      <c r="D68" t="s">
        <v>224</v>
      </c>
      <c r="E68" t="s">
        <v>227</v>
      </c>
      <c r="F68" t="s">
        <v>224</v>
      </c>
      <c r="G68">
        <v>2018</v>
      </c>
      <c r="H68" t="s">
        <v>224</v>
      </c>
      <c r="I68" t="s">
        <v>224</v>
      </c>
      <c r="J68" t="s">
        <v>224</v>
      </c>
      <c r="K68" t="s">
        <v>224</v>
      </c>
      <c r="L68">
        <v>3.4409606285151599E-2</v>
      </c>
      <c r="M68">
        <v>3.4409606285151599E-2</v>
      </c>
    </row>
    <row r="69" spans="1:13">
      <c r="A69" t="s">
        <v>223</v>
      </c>
      <c r="B69" t="s">
        <v>14</v>
      </c>
      <c r="C69" t="s">
        <v>97</v>
      </c>
      <c r="D69" t="s">
        <v>224</v>
      </c>
      <c r="E69" t="s">
        <v>227</v>
      </c>
      <c r="F69" t="s">
        <v>224</v>
      </c>
      <c r="G69">
        <v>2018</v>
      </c>
      <c r="H69" t="s">
        <v>224</v>
      </c>
      <c r="I69" t="s">
        <v>224</v>
      </c>
      <c r="J69" t="s">
        <v>224</v>
      </c>
      <c r="K69" t="s">
        <v>224</v>
      </c>
      <c r="L69">
        <v>1.0844937056477299E-2</v>
      </c>
      <c r="M69">
        <v>1.0844937056477299E-2</v>
      </c>
    </row>
    <row r="70" spans="1:13">
      <c r="A70" t="s">
        <v>223</v>
      </c>
      <c r="B70" t="s">
        <v>14</v>
      </c>
      <c r="C70" t="s">
        <v>113</v>
      </c>
      <c r="D70" t="s">
        <v>224</v>
      </c>
      <c r="E70" t="s">
        <v>227</v>
      </c>
      <c r="F70" t="s">
        <v>224</v>
      </c>
      <c r="G70">
        <v>2018</v>
      </c>
      <c r="H70" t="s">
        <v>224</v>
      </c>
      <c r="I70" t="s">
        <v>224</v>
      </c>
      <c r="J70" t="s">
        <v>224</v>
      </c>
      <c r="K70" t="s">
        <v>224</v>
      </c>
      <c r="L70">
        <v>1.0679040000000001E-2</v>
      </c>
      <c r="M70">
        <v>1.0679040000000001E-2</v>
      </c>
    </row>
    <row r="71" spans="1:13">
      <c r="A71" t="s">
        <v>223</v>
      </c>
      <c r="B71" t="s">
        <v>14</v>
      </c>
      <c r="C71" t="s">
        <v>112</v>
      </c>
      <c r="D71" t="s">
        <v>224</v>
      </c>
      <c r="E71" t="s">
        <v>227</v>
      </c>
      <c r="F71" t="s">
        <v>224</v>
      </c>
      <c r="G71">
        <v>2018</v>
      </c>
      <c r="H71" t="s">
        <v>224</v>
      </c>
      <c r="I71" t="s">
        <v>224</v>
      </c>
      <c r="J71" t="s">
        <v>224</v>
      </c>
      <c r="K71" t="s">
        <v>224</v>
      </c>
      <c r="L71">
        <v>1.82955006878423E-2</v>
      </c>
      <c r="M71">
        <v>1.82955006878423E-2</v>
      </c>
    </row>
    <row r="72" spans="1:13">
      <c r="A72" t="s">
        <v>223</v>
      </c>
      <c r="B72" t="s">
        <v>14</v>
      </c>
      <c r="C72" t="s">
        <v>116</v>
      </c>
      <c r="D72" t="s">
        <v>224</v>
      </c>
      <c r="E72" t="s">
        <v>227</v>
      </c>
      <c r="F72" t="s">
        <v>224</v>
      </c>
      <c r="G72">
        <v>2018</v>
      </c>
      <c r="H72" t="s">
        <v>224</v>
      </c>
      <c r="I72" t="s">
        <v>224</v>
      </c>
      <c r="J72" t="s">
        <v>224</v>
      </c>
      <c r="K72" t="s">
        <v>224</v>
      </c>
      <c r="L72">
        <v>1.33284867630703E-2</v>
      </c>
      <c r="M72">
        <v>1.33284867630703E-2</v>
      </c>
    </row>
    <row r="73" spans="1:13">
      <c r="A73" t="s">
        <v>223</v>
      </c>
      <c r="B73" t="s">
        <v>14</v>
      </c>
      <c r="C73" t="s">
        <v>117</v>
      </c>
      <c r="D73" t="s">
        <v>224</v>
      </c>
      <c r="E73" t="s">
        <v>227</v>
      </c>
      <c r="F73" t="s">
        <v>224</v>
      </c>
      <c r="G73">
        <v>2018</v>
      </c>
      <c r="H73" t="s">
        <v>224</v>
      </c>
      <c r="I73" t="s">
        <v>224</v>
      </c>
      <c r="J73" t="s">
        <v>224</v>
      </c>
      <c r="K73" t="s">
        <v>224</v>
      </c>
      <c r="L73">
        <v>2.2499180043814002E-2</v>
      </c>
      <c r="M73">
        <v>2.2499180043814002E-2</v>
      </c>
    </row>
    <row r="74" spans="1:13">
      <c r="A74" t="s">
        <v>223</v>
      </c>
      <c r="B74" t="s">
        <v>14</v>
      </c>
      <c r="C74" t="s">
        <v>114</v>
      </c>
      <c r="D74" t="s">
        <v>224</v>
      </c>
      <c r="E74" t="s">
        <v>227</v>
      </c>
      <c r="F74" t="s">
        <v>224</v>
      </c>
      <c r="G74">
        <v>2018</v>
      </c>
      <c r="H74" t="s">
        <v>224</v>
      </c>
      <c r="I74" t="s">
        <v>224</v>
      </c>
      <c r="J74" t="s">
        <v>224</v>
      </c>
      <c r="K74" t="s">
        <v>224</v>
      </c>
      <c r="L74">
        <v>1.2096539999999999E-2</v>
      </c>
      <c r="M74">
        <v>1.2096539999999999E-2</v>
      </c>
    </row>
    <row r="75" spans="1:13">
      <c r="A75" t="s">
        <v>223</v>
      </c>
      <c r="B75" t="s">
        <v>14</v>
      </c>
      <c r="C75" t="s">
        <v>119</v>
      </c>
      <c r="D75" t="s">
        <v>224</v>
      </c>
      <c r="E75" t="s">
        <v>227</v>
      </c>
      <c r="F75" t="s">
        <v>224</v>
      </c>
      <c r="G75">
        <v>2018</v>
      </c>
      <c r="H75" t="s">
        <v>224</v>
      </c>
      <c r="I75" t="s">
        <v>224</v>
      </c>
      <c r="J75" t="s">
        <v>224</v>
      </c>
      <c r="K75" t="s">
        <v>224</v>
      </c>
      <c r="L75">
        <v>1.18538093576453E-2</v>
      </c>
      <c r="M75">
        <v>1.18538093576453E-2</v>
      </c>
    </row>
    <row r="76" spans="1:13">
      <c r="A76" t="s">
        <v>223</v>
      </c>
      <c r="B76" t="s">
        <v>14</v>
      </c>
      <c r="C76" t="s">
        <v>123</v>
      </c>
      <c r="D76" t="s">
        <v>224</v>
      </c>
      <c r="E76" t="s">
        <v>227</v>
      </c>
      <c r="F76" t="s">
        <v>224</v>
      </c>
      <c r="G76">
        <v>2018</v>
      </c>
      <c r="H76" t="s">
        <v>224</v>
      </c>
      <c r="I76" t="s">
        <v>224</v>
      </c>
      <c r="J76" t="s">
        <v>224</v>
      </c>
      <c r="K76" t="s">
        <v>224</v>
      </c>
      <c r="L76">
        <v>1.2874844310725899E-3</v>
      </c>
      <c r="M76">
        <v>1.2874844310725899E-3</v>
      </c>
    </row>
    <row r="77" spans="1:13">
      <c r="A77" t="s">
        <v>223</v>
      </c>
      <c r="B77" t="s">
        <v>14</v>
      </c>
      <c r="C77" t="s">
        <v>118</v>
      </c>
      <c r="D77" t="s">
        <v>224</v>
      </c>
      <c r="E77" t="s">
        <v>227</v>
      </c>
      <c r="F77" t="s">
        <v>224</v>
      </c>
      <c r="G77">
        <v>2018</v>
      </c>
      <c r="H77" t="s">
        <v>224</v>
      </c>
      <c r="I77" t="s">
        <v>224</v>
      </c>
      <c r="J77" t="s">
        <v>224</v>
      </c>
      <c r="K77" t="s">
        <v>224</v>
      </c>
      <c r="L77">
        <v>1.35372248660808E-2</v>
      </c>
      <c r="M77">
        <v>1.35372248660808E-2</v>
      </c>
    </row>
    <row r="78" spans="1:13">
      <c r="A78" t="s">
        <v>223</v>
      </c>
      <c r="B78" t="s">
        <v>14</v>
      </c>
      <c r="C78" t="s">
        <v>115</v>
      </c>
      <c r="D78" t="s">
        <v>224</v>
      </c>
      <c r="E78" t="s">
        <v>227</v>
      </c>
      <c r="F78" t="s">
        <v>224</v>
      </c>
      <c r="G78">
        <v>2018</v>
      </c>
      <c r="H78" t="s">
        <v>224</v>
      </c>
      <c r="I78" t="s">
        <v>224</v>
      </c>
      <c r="J78" t="s">
        <v>224</v>
      </c>
      <c r="K78" t="s">
        <v>224</v>
      </c>
      <c r="L78">
        <v>1.7354263255049698E-2</v>
      </c>
      <c r="M78">
        <v>1.7354263255049698E-2</v>
      </c>
    </row>
    <row r="79" spans="1:13">
      <c r="A79" t="s">
        <v>223</v>
      </c>
      <c r="B79" t="s">
        <v>14</v>
      </c>
      <c r="C79" t="s">
        <v>120</v>
      </c>
      <c r="D79" t="s">
        <v>224</v>
      </c>
      <c r="E79" t="s">
        <v>227</v>
      </c>
      <c r="F79" t="s">
        <v>224</v>
      </c>
      <c r="G79">
        <v>2018</v>
      </c>
      <c r="H79" t="s">
        <v>224</v>
      </c>
      <c r="I79" t="s">
        <v>224</v>
      </c>
      <c r="J79" t="s">
        <v>224</v>
      </c>
      <c r="K79" t="s">
        <v>224</v>
      </c>
      <c r="L79">
        <v>1.24915801777354E-2</v>
      </c>
      <c r="M79">
        <v>1.24915801777354E-2</v>
      </c>
    </row>
    <row r="80" spans="1:13">
      <c r="A80" t="s">
        <v>223</v>
      </c>
      <c r="B80" t="s">
        <v>14</v>
      </c>
      <c r="C80" t="s">
        <v>121</v>
      </c>
      <c r="D80" t="s">
        <v>224</v>
      </c>
      <c r="E80" t="s">
        <v>227</v>
      </c>
      <c r="F80" t="s">
        <v>224</v>
      </c>
      <c r="G80">
        <v>2018</v>
      </c>
      <c r="H80" t="s">
        <v>224</v>
      </c>
      <c r="I80" t="s">
        <v>224</v>
      </c>
      <c r="J80" t="s">
        <v>224</v>
      </c>
      <c r="K80" t="s">
        <v>224</v>
      </c>
      <c r="L80">
        <v>1.1286753739723199E-2</v>
      </c>
      <c r="M80">
        <v>1.1286753739723199E-2</v>
      </c>
    </row>
    <row r="81" spans="1:13">
      <c r="A81" t="s">
        <v>223</v>
      </c>
      <c r="B81" t="s">
        <v>14</v>
      </c>
      <c r="C81" t="s">
        <v>226</v>
      </c>
      <c r="D81" t="s">
        <v>224</v>
      </c>
      <c r="E81" t="s">
        <v>227</v>
      </c>
      <c r="F81" t="s">
        <v>224</v>
      </c>
      <c r="G81">
        <v>2018</v>
      </c>
      <c r="H81" t="s">
        <v>224</v>
      </c>
      <c r="I81" t="s">
        <v>224</v>
      </c>
      <c r="J81" t="s">
        <v>224</v>
      </c>
      <c r="K81" t="s">
        <v>224</v>
      </c>
      <c r="L81">
        <v>0.113051511576835</v>
      </c>
      <c r="M81">
        <v>0.113051511576835</v>
      </c>
    </row>
    <row r="82" spans="1:13">
      <c r="A82" t="s">
        <v>223</v>
      </c>
      <c r="B82" t="s">
        <v>14</v>
      </c>
      <c r="C82" t="s">
        <v>122</v>
      </c>
      <c r="D82" t="s">
        <v>224</v>
      </c>
      <c r="E82" t="s">
        <v>227</v>
      </c>
      <c r="F82" t="s">
        <v>224</v>
      </c>
      <c r="G82">
        <v>2018</v>
      </c>
      <c r="H82" t="s">
        <v>224</v>
      </c>
      <c r="I82" t="s">
        <v>224</v>
      </c>
      <c r="J82" t="s">
        <v>224</v>
      </c>
      <c r="K82" t="s">
        <v>224</v>
      </c>
      <c r="L82">
        <v>1.4581963570516601E-2</v>
      </c>
      <c r="M82">
        <v>1.4581963570516601E-2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82"/>
  <sheetViews>
    <sheetView workbookViewId="0">
      <selection activeCell="L4" sqref="L4:M4"/>
    </sheetView>
  </sheetViews>
  <sheetFormatPr defaultRowHeight="12.75"/>
  <cols>
    <col min="3" max="3" width="19.7109375" customWidth="1"/>
  </cols>
  <sheetData>
    <row r="1" spans="1:13">
      <c r="A1" t="s">
        <v>210</v>
      </c>
      <c r="B1" t="s">
        <v>211</v>
      </c>
      <c r="C1" t="s">
        <v>212</v>
      </c>
      <c r="D1" t="s">
        <v>213</v>
      </c>
      <c r="E1" t="s">
        <v>214</v>
      </c>
      <c r="F1" t="s">
        <v>215</v>
      </c>
      <c r="G1" t="s">
        <v>216</v>
      </c>
      <c r="H1" t="s">
        <v>217</v>
      </c>
      <c r="I1" t="s">
        <v>218</v>
      </c>
      <c r="J1" t="s">
        <v>219</v>
      </c>
      <c r="K1" t="s">
        <v>220</v>
      </c>
      <c r="L1" t="s">
        <v>221</v>
      </c>
      <c r="M1" t="s">
        <v>222</v>
      </c>
    </row>
    <row r="2" spans="1:13">
      <c r="A2" t="s">
        <v>223</v>
      </c>
      <c r="B2" t="s">
        <v>5</v>
      </c>
      <c r="C2" t="s">
        <v>299</v>
      </c>
      <c r="D2" t="s">
        <v>224</v>
      </c>
      <c r="E2" t="s">
        <v>224</v>
      </c>
      <c r="F2" t="s">
        <v>224</v>
      </c>
      <c r="G2">
        <v>2018</v>
      </c>
      <c r="H2" t="s">
        <v>224</v>
      </c>
      <c r="I2" t="s">
        <v>224</v>
      </c>
      <c r="J2" t="s">
        <v>224</v>
      </c>
      <c r="K2" t="s">
        <v>224</v>
      </c>
      <c r="L2">
        <v>1288.2597646248</v>
      </c>
      <c r="M2">
        <v>1288.2597646248</v>
      </c>
    </row>
    <row r="3" spans="1:13">
      <c r="A3" t="s">
        <v>223</v>
      </c>
      <c r="B3" t="s">
        <v>5</v>
      </c>
      <c r="C3" t="s">
        <v>300</v>
      </c>
      <c r="D3" t="s">
        <v>224</v>
      </c>
      <c r="E3" t="s">
        <v>224</v>
      </c>
      <c r="F3" t="s">
        <v>224</v>
      </c>
      <c r="G3">
        <v>2018</v>
      </c>
      <c r="H3" t="s">
        <v>224</v>
      </c>
      <c r="I3" t="s">
        <v>224</v>
      </c>
      <c r="J3" t="s">
        <v>224</v>
      </c>
      <c r="K3" t="s">
        <v>224</v>
      </c>
      <c r="L3" s="97">
        <f>773.06789907699/2</f>
        <v>386.53394953849499</v>
      </c>
      <c r="M3">
        <f>773.06789907699/2</f>
        <v>386.53394953849499</v>
      </c>
    </row>
    <row r="4" spans="1:13">
      <c r="A4" t="s">
        <v>223</v>
      </c>
      <c r="B4" t="s">
        <v>5</v>
      </c>
      <c r="C4" t="s">
        <v>301</v>
      </c>
      <c r="D4" t="s">
        <v>224</v>
      </c>
      <c r="E4" t="s">
        <v>224</v>
      </c>
      <c r="F4" t="s">
        <v>224</v>
      </c>
      <c r="G4">
        <v>2018</v>
      </c>
      <c r="H4" t="s">
        <v>224</v>
      </c>
      <c r="I4" t="s">
        <v>224</v>
      </c>
      <c r="J4" t="s">
        <v>224</v>
      </c>
      <c r="K4" t="s">
        <v>224</v>
      </c>
      <c r="L4">
        <f>45.5725252945086/2</f>
        <v>22.786262647254301</v>
      </c>
      <c r="M4">
        <f>45.5725252945086/2</f>
        <v>22.786262647254301</v>
      </c>
    </row>
    <row r="5" spans="1:13">
      <c r="A5" t="s">
        <v>223</v>
      </c>
      <c r="B5" t="s">
        <v>5</v>
      </c>
      <c r="C5" t="s">
        <v>50</v>
      </c>
      <c r="D5" t="s">
        <v>224</v>
      </c>
      <c r="E5" t="s">
        <v>224</v>
      </c>
      <c r="F5" t="s">
        <v>224</v>
      </c>
      <c r="G5">
        <v>2018</v>
      </c>
      <c r="H5" t="s">
        <v>224</v>
      </c>
      <c r="I5" t="s">
        <v>224</v>
      </c>
      <c r="J5" t="s">
        <v>224</v>
      </c>
      <c r="K5" t="s">
        <v>224</v>
      </c>
      <c r="L5">
        <v>4.60248564497463E-3</v>
      </c>
      <c r="M5">
        <v>4.60248564497463E-3</v>
      </c>
    </row>
    <row r="6" spans="1:13">
      <c r="A6" t="s">
        <v>223</v>
      </c>
      <c r="B6" t="s">
        <v>5</v>
      </c>
      <c r="C6" t="s">
        <v>49</v>
      </c>
      <c r="D6" t="s">
        <v>224</v>
      </c>
      <c r="E6" t="s">
        <v>224</v>
      </c>
      <c r="F6" t="s">
        <v>224</v>
      </c>
      <c r="G6">
        <v>2018</v>
      </c>
      <c r="H6" t="s">
        <v>224</v>
      </c>
      <c r="I6" t="s">
        <v>224</v>
      </c>
      <c r="J6" t="s">
        <v>224</v>
      </c>
      <c r="K6" t="s">
        <v>224</v>
      </c>
      <c r="L6">
        <v>0.44644110756253902</v>
      </c>
      <c r="M6">
        <v>0.44644110756253902</v>
      </c>
    </row>
    <row r="7" spans="1:13">
      <c r="A7" t="s">
        <v>223</v>
      </c>
      <c r="B7" t="s">
        <v>5</v>
      </c>
      <c r="C7" t="s">
        <v>53</v>
      </c>
      <c r="D7" t="s">
        <v>224</v>
      </c>
      <c r="E7" t="s">
        <v>224</v>
      </c>
      <c r="F7" t="s">
        <v>224</v>
      </c>
      <c r="G7">
        <v>2018</v>
      </c>
      <c r="H7" t="s">
        <v>224</v>
      </c>
      <c r="I7" t="s">
        <v>224</v>
      </c>
      <c r="J7" t="s">
        <v>224</v>
      </c>
      <c r="K7" t="s">
        <v>224</v>
      </c>
      <c r="L7">
        <v>57.948362593993899</v>
      </c>
      <c r="M7">
        <v>57.948362593993899</v>
      </c>
    </row>
    <row r="8" spans="1:13">
      <c r="A8" t="s">
        <v>223</v>
      </c>
      <c r="B8" t="s">
        <v>5</v>
      </c>
      <c r="C8" t="s">
        <v>54</v>
      </c>
      <c r="D8" t="s">
        <v>224</v>
      </c>
      <c r="E8" t="s">
        <v>224</v>
      </c>
      <c r="F8" t="s">
        <v>224</v>
      </c>
      <c r="G8">
        <v>2018</v>
      </c>
      <c r="H8" t="s">
        <v>224</v>
      </c>
      <c r="I8" t="s">
        <v>224</v>
      </c>
      <c r="J8" t="s">
        <v>224</v>
      </c>
      <c r="K8" t="s">
        <v>224</v>
      </c>
      <c r="L8">
        <v>34.660015354704498</v>
      </c>
      <c r="M8">
        <v>34.660015354704498</v>
      </c>
    </row>
    <row r="9" spans="1:13">
      <c r="A9" t="s">
        <v>223</v>
      </c>
      <c r="B9" t="s">
        <v>5</v>
      </c>
      <c r="C9" t="s">
        <v>51</v>
      </c>
      <c r="D9" t="s">
        <v>224</v>
      </c>
      <c r="E9" t="s">
        <v>224</v>
      </c>
      <c r="F9" t="s">
        <v>224</v>
      </c>
      <c r="G9">
        <v>2018</v>
      </c>
      <c r="H9" t="s">
        <v>224</v>
      </c>
      <c r="I9" t="s">
        <v>224</v>
      </c>
      <c r="J9" t="s">
        <v>224</v>
      </c>
      <c r="K9" t="s">
        <v>224</v>
      </c>
      <c r="L9">
        <v>1.53416188165821E-3</v>
      </c>
      <c r="M9">
        <v>1.53416188165821E-3</v>
      </c>
    </row>
    <row r="10" spans="1:13">
      <c r="A10" t="s">
        <v>223</v>
      </c>
      <c r="B10" t="s">
        <v>5</v>
      </c>
      <c r="C10" t="s">
        <v>56</v>
      </c>
      <c r="D10" t="s">
        <v>224</v>
      </c>
      <c r="E10" t="s">
        <v>224</v>
      </c>
      <c r="F10" t="s">
        <v>224</v>
      </c>
      <c r="G10">
        <v>2018</v>
      </c>
      <c r="H10" t="s">
        <v>224</v>
      </c>
      <c r="I10" t="s">
        <v>224</v>
      </c>
      <c r="J10" t="s">
        <v>224</v>
      </c>
      <c r="K10" t="s">
        <v>224</v>
      </c>
      <c r="L10">
        <v>84.248499731260594</v>
      </c>
      <c r="M10">
        <v>84.248499731260594</v>
      </c>
    </row>
    <row r="11" spans="1:13">
      <c r="A11" t="s">
        <v>223</v>
      </c>
      <c r="B11" t="s">
        <v>5</v>
      </c>
      <c r="C11" t="s">
        <v>61</v>
      </c>
      <c r="D11" t="s">
        <v>224</v>
      </c>
      <c r="E11" t="s">
        <v>224</v>
      </c>
      <c r="F11" t="s">
        <v>224</v>
      </c>
      <c r="G11">
        <v>2018</v>
      </c>
      <c r="H11" t="s">
        <v>224</v>
      </c>
      <c r="I11" t="s">
        <v>224</v>
      </c>
      <c r="J11" t="s">
        <v>224</v>
      </c>
      <c r="K11" t="s">
        <v>224</v>
      </c>
      <c r="L11">
        <v>6.1164732978890299</v>
      </c>
      <c r="M11">
        <v>6.1164732978890299</v>
      </c>
    </row>
    <row r="12" spans="1:13">
      <c r="A12" t="s">
        <v>223</v>
      </c>
      <c r="B12" t="s">
        <v>5</v>
      </c>
      <c r="C12" t="s">
        <v>60</v>
      </c>
      <c r="D12" t="s">
        <v>224</v>
      </c>
      <c r="E12" t="s">
        <v>224</v>
      </c>
      <c r="F12" t="s">
        <v>224</v>
      </c>
      <c r="G12">
        <v>2018</v>
      </c>
      <c r="H12" t="s">
        <v>224</v>
      </c>
      <c r="I12" t="s">
        <v>224</v>
      </c>
      <c r="J12" t="s">
        <v>224</v>
      </c>
      <c r="K12" t="s">
        <v>224</v>
      </c>
      <c r="L12">
        <v>13.449997216497501</v>
      </c>
      <c r="M12">
        <v>13.449997216497501</v>
      </c>
    </row>
    <row r="13" spans="1:13">
      <c r="A13" t="s">
        <v>223</v>
      </c>
      <c r="B13" t="s">
        <v>5</v>
      </c>
      <c r="C13" t="s">
        <v>55</v>
      </c>
      <c r="D13" t="s">
        <v>224</v>
      </c>
      <c r="E13" t="s">
        <v>224</v>
      </c>
      <c r="F13" t="s">
        <v>224</v>
      </c>
      <c r="G13">
        <v>2018</v>
      </c>
      <c r="H13" t="s">
        <v>224</v>
      </c>
      <c r="I13" t="s">
        <v>224</v>
      </c>
      <c r="J13" t="s">
        <v>224</v>
      </c>
      <c r="K13" t="s">
        <v>224</v>
      </c>
      <c r="L13">
        <v>6.0185170617451504</v>
      </c>
      <c r="M13">
        <v>6.0185170617451504</v>
      </c>
    </row>
    <row r="14" spans="1:13">
      <c r="A14" t="s">
        <v>223</v>
      </c>
      <c r="B14" t="s">
        <v>5</v>
      </c>
      <c r="C14" t="s">
        <v>52</v>
      </c>
      <c r="D14" t="s">
        <v>224</v>
      </c>
      <c r="E14" t="s">
        <v>224</v>
      </c>
      <c r="F14" t="s">
        <v>224</v>
      </c>
      <c r="G14">
        <v>2018</v>
      </c>
      <c r="H14" t="s">
        <v>224</v>
      </c>
      <c r="I14" t="s">
        <v>224</v>
      </c>
      <c r="J14" t="s">
        <v>224</v>
      </c>
      <c r="K14" t="s">
        <v>224</v>
      </c>
      <c r="L14">
        <v>2.9241125464405502</v>
      </c>
      <c r="M14">
        <v>2.9241125464405502</v>
      </c>
    </row>
    <row r="15" spans="1:13">
      <c r="A15" t="s">
        <v>223</v>
      </c>
      <c r="B15" t="s">
        <v>5</v>
      </c>
      <c r="C15" t="s">
        <v>57</v>
      </c>
      <c r="D15" t="s">
        <v>224</v>
      </c>
      <c r="E15" t="s">
        <v>224</v>
      </c>
      <c r="F15" t="s">
        <v>224</v>
      </c>
      <c r="G15">
        <v>2018</v>
      </c>
      <c r="H15" t="s">
        <v>224</v>
      </c>
      <c r="I15" t="s">
        <v>224</v>
      </c>
      <c r="J15" t="s">
        <v>224</v>
      </c>
      <c r="K15" t="s">
        <v>224</v>
      </c>
      <c r="L15">
        <v>2.14782663432149E-2</v>
      </c>
      <c r="M15">
        <v>2.14782663432149E-2</v>
      </c>
    </row>
    <row r="16" spans="1:13">
      <c r="A16" t="s">
        <v>223</v>
      </c>
      <c r="B16" t="s">
        <v>5</v>
      </c>
      <c r="C16" t="s">
        <v>58</v>
      </c>
      <c r="D16" t="s">
        <v>224</v>
      </c>
      <c r="E16" t="s">
        <v>224</v>
      </c>
      <c r="F16" t="s">
        <v>224</v>
      </c>
      <c r="G16">
        <v>2018</v>
      </c>
      <c r="H16" t="s">
        <v>224</v>
      </c>
      <c r="I16" t="s">
        <v>224</v>
      </c>
      <c r="J16" t="s">
        <v>224</v>
      </c>
      <c r="K16" t="s">
        <v>224</v>
      </c>
      <c r="L16">
        <v>0.671962904166296</v>
      </c>
      <c r="M16">
        <v>0.671962904166296</v>
      </c>
    </row>
    <row r="17" spans="1:13">
      <c r="A17" t="s">
        <v>223</v>
      </c>
      <c r="B17" t="s">
        <v>5</v>
      </c>
      <c r="C17" t="s">
        <v>59</v>
      </c>
      <c r="D17" t="s">
        <v>224</v>
      </c>
      <c r="E17" t="s">
        <v>224</v>
      </c>
      <c r="F17" t="s">
        <v>224</v>
      </c>
      <c r="G17">
        <v>2018</v>
      </c>
      <c r="H17" t="s">
        <v>224</v>
      </c>
      <c r="I17" t="s">
        <v>224</v>
      </c>
      <c r="J17" t="s">
        <v>224</v>
      </c>
      <c r="K17" t="s">
        <v>224</v>
      </c>
      <c r="L17">
        <v>0.28688827187008498</v>
      </c>
      <c r="M17">
        <v>0.28688827187008498</v>
      </c>
    </row>
    <row r="18" spans="1:13">
      <c r="A18" t="s">
        <v>223</v>
      </c>
      <c r="B18" t="s">
        <v>5</v>
      </c>
      <c r="C18" t="s">
        <v>75</v>
      </c>
      <c r="D18" t="s">
        <v>224</v>
      </c>
      <c r="E18" t="s">
        <v>224</v>
      </c>
      <c r="F18" t="s">
        <v>224</v>
      </c>
      <c r="G18">
        <v>2018</v>
      </c>
      <c r="H18" t="s">
        <v>224</v>
      </c>
      <c r="I18" t="s">
        <v>224</v>
      </c>
      <c r="J18" t="s">
        <v>224</v>
      </c>
      <c r="K18" t="s">
        <v>224</v>
      </c>
      <c r="L18">
        <v>1.8468309117856099E-3</v>
      </c>
      <c r="M18">
        <v>1.8468309117856099E-3</v>
      </c>
    </row>
    <row r="19" spans="1:13">
      <c r="A19" t="s">
        <v>223</v>
      </c>
      <c r="B19" t="s">
        <v>5</v>
      </c>
      <c r="C19" t="s">
        <v>74</v>
      </c>
      <c r="D19" t="s">
        <v>224</v>
      </c>
      <c r="E19" t="s">
        <v>224</v>
      </c>
      <c r="F19" t="s">
        <v>224</v>
      </c>
      <c r="G19">
        <v>2018</v>
      </c>
      <c r="H19" t="s">
        <v>224</v>
      </c>
      <c r="I19" t="s">
        <v>224</v>
      </c>
      <c r="J19" t="s">
        <v>224</v>
      </c>
      <c r="K19" t="s">
        <v>224</v>
      </c>
      <c r="L19">
        <v>12.695115687614299</v>
      </c>
      <c r="M19">
        <v>12.695115687614299</v>
      </c>
    </row>
    <row r="20" spans="1:13">
      <c r="A20" t="s">
        <v>223</v>
      </c>
      <c r="B20" t="s">
        <v>5</v>
      </c>
      <c r="C20" t="s">
        <v>78</v>
      </c>
      <c r="D20" t="s">
        <v>224</v>
      </c>
      <c r="E20" t="s">
        <v>224</v>
      </c>
      <c r="F20" t="s">
        <v>224</v>
      </c>
      <c r="G20">
        <v>2018</v>
      </c>
      <c r="H20" t="s">
        <v>224</v>
      </c>
      <c r="I20" t="s">
        <v>224</v>
      </c>
      <c r="J20" t="s">
        <v>224</v>
      </c>
      <c r="K20" t="s">
        <v>224</v>
      </c>
      <c r="L20">
        <v>23.5378599707077</v>
      </c>
      <c r="M20">
        <v>23.5378599707077</v>
      </c>
    </row>
    <row r="21" spans="1:13">
      <c r="A21" t="s">
        <v>223</v>
      </c>
      <c r="B21" t="s">
        <v>5</v>
      </c>
      <c r="C21" t="s">
        <v>79</v>
      </c>
      <c r="D21" t="s">
        <v>224</v>
      </c>
      <c r="E21" t="s">
        <v>224</v>
      </c>
      <c r="F21" t="s">
        <v>224</v>
      </c>
      <c r="G21">
        <v>2018</v>
      </c>
      <c r="H21" t="s">
        <v>224</v>
      </c>
      <c r="I21" t="s">
        <v>224</v>
      </c>
      <c r="J21" t="s">
        <v>224</v>
      </c>
      <c r="K21" t="s">
        <v>224</v>
      </c>
      <c r="L21">
        <v>34.537307856665997</v>
      </c>
      <c r="M21">
        <v>34.537307856665997</v>
      </c>
    </row>
    <row r="22" spans="1:13">
      <c r="A22" t="s">
        <v>223</v>
      </c>
      <c r="B22" t="s">
        <v>5</v>
      </c>
      <c r="C22" t="s">
        <v>76</v>
      </c>
      <c r="D22" t="s">
        <v>224</v>
      </c>
      <c r="E22" t="s">
        <v>224</v>
      </c>
      <c r="F22" t="s">
        <v>224</v>
      </c>
      <c r="G22">
        <v>2018</v>
      </c>
      <c r="H22" t="s">
        <v>224</v>
      </c>
      <c r="I22" t="s">
        <v>224</v>
      </c>
      <c r="J22" t="s">
        <v>224</v>
      </c>
      <c r="K22" t="s">
        <v>224</v>
      </c>
      <c r="L22">
        <v>0</v>
      </c>
      <c r="M22">
        <v>0</v>
      </c>
    </row>
    <row r="23" spans="1:13">
      <c r="A23" t="s">
        <v>223</v>
      </c>
      <c r="B23" t="s">
        <v>5</v>
      </c>
      <c r="C23" t="s">
        <v>81</v>
      </c>
      <c r="D23" t="s">
        <v>224</v>
      </c>
      <c r="E23" t="s">
        <v>224</v>
      </c>
      <c r="F23" t="s">
        <v>224</v>
      </c>
      <c r="G23">
        <v>2018</v>
      </c>
      <c r="H23" t="s">
        <v>224</v>
      </c>
      <c r="I23" t="s">
        <v>224</v>
      </c>
      <c r="J23" t="s">
        <v>224</v>
      </c>
      <c r="K23" t="s">
        <v>224</v>
      </c>
      <c r="L23">
        <v>416.22766991277098</v>
      </c>
      <c r="M23">
        <v>416.22766991277098</v>
      </c>
    </row>
    <row r="24" spans="1:13">
      <c r="A24" t="s">
        <v>223</v>
      </c>
      <c r="B24" t="s">
        <v>5</v>
      </c>
      <c r="C24" t="s">
        <v>86</v>
      </c>
      <c r="D24" t="s">
        <v>224</v>
      </c>
      <c r="E24" t="s">
        <v>224</v>
      </c>
      <c r="F24" t="s">
        <v>224</v>
      </c>
      <c r="G24">
        <v>2018</v>
      </c>
      <c r="H24" t="s">
        <v>224</v>
      </c>
      <c r="I24" t="s">
        <v>224</v>
      </c>
      <c r="J24" t="s">
        <v>224</v>
      </c>
      <c r="K24" t="s">
        <v>224</v>
      </c>
      <c r="L24">
        <v>6.0948190335293004</v>
      </c>
      <c r="M24">
        <v>6.0948190335293004</v>
      </c>
    </row>
    <row r="25" spans="1:13">
      <c r="A25" t="s">
        <v>223</v>
      </c>
      <c r="B25" t="s">
        <v>5</v>
      </c>
      <c r="C25" t="s">
        <v>85</v>
      </c>
      <c r="D25" t="s">
        <v>224</v>
      </c>
      <c r="E25" t="s">
        <v>224</v>
      </c>
      <c r="F25" t="s">
        <v>224</v>
      </c>
      <c r="G25">
        <v>2018</v>
      </c>
      <c r="H25" t="s">
        <v>224</v>
      </c>
      <c r="I25" t="s">
        <v>224</v>
      </c>
      <c r="J25" t="s">
        <v>224</v>
      </c>
      <c r="K25" t="s">
        <v>224</v>
      </c>
      <c r="L25">
        <v>1.87822703728597</v>
      </c>
      <c r="M25">
        <v>1.87822703728597</v>
      </c>
    </row>
    <row r="26" spans="1:13">
      <c r="A26" t="s">
        <v>223</v>
      </c>
      <c r="B26" t="s">
        <v>5</v>
      </c>
      <c r="C26" t="s">
        <v>80</v>
      </c>
      <c r="D26" t="s">
        <v>224</v>
      </c>
      <c r="E26" t="s">
        <v>224</v>
      </c>
      <c r="F26" t="s">
        <v>224</v>
      </c>
      <c r="G26">
        <v>2018</v>
      </c>
      <c r="H26" t="s">
        <v>224</v>
      </c>
      <c r="I26" t="s">
        <v>224</v>
      </c>
      <c r="J26" t="s">
        <v>224</v>
      </c>
      <c r="K26" t="s">
        <v>224</v>
      </c>
      <c r="L26">
        <v>229.59247846045201</v>
      </c>
      <c r="M26">
        <v>229.59247846045201</v>
      </c>
    </row>
    <row r="27" spans="1:13">
      <c r="A27" t="s">
        <v>223</v>
      </c>
      <c r="B27" t="s">
        <v>5</v>
      </c>
      <c r="C27" t="s">
        <v>77</v>
      </c>
      <c r="D27" t="s">
        <v>224</v>
      </c>
      <c r="E27" t="s">
        <v>224</v>
      </c>
      <c r="F27" t="s">
        <v>224</v>
      </c>
      <c r="G27">
        <v>2018</v>
      </c>
      <c r="H27" t="s">
        <v>224</v>
      </c>
      <c r="I27" t="s">
        <v>224</v>
      </c>
      <c r="J27" t="s">
        <v>224</v>
      </c>
      <c r="K27" t="s">
        <v>224</v>
      </c>
      <c r="L27">
        <v>8.5563676143027507</v>
      </c>
      <c r="M27">
        <v>8.5563676143027507</v>
      </c>
    </row>
    <row r="28" spans="1:13">
      <c r="A28" t="s">
        <v>223</v>
      </c>
      <c r="B28" t="s">
        <v>5</v>
      </c>
      <c r="C28" t="s">
        <v>82</v>
      </c>
      <c r="D28" t="s">
        <v>224</v>
      </c>
      <c r="E28" t="s">
        <v>224</v>
      </c>
      <c r="F28" t="s">
        <v>224</v>
      </c>
      <c r="G28">
        <v>2018</v>
      </c>
      <c r="H28" t="s">
        <v>224</v>
      </c>
      <c r="I28" t="s">
        <v>224</v>
      </c>
      <c r="J28" t="s">
        <v>224</v>
      </c>
      <c r="K28" t="s">
        <v>224</v>
      </c>
      <c r="L28">
        <v>1.1431883343953</v>
      </c>
      <c r="M28">
        <v>1.1431883343953</v>
      </c>
    </row>
    <row r="29" spans="1:13">
      <c r="A29" t="s">
        <v>223</v>
      </c>
      <c r="B29" t="s">
        <v>5</v>
      </c>
      <c r="C29" t="s">
        <v>83</v>
      </c>
      <c r="D29" t="s">
        <v>224</v>
      </c>
      <c r="E29" t="s">
        <v>224</v>
      </c>
      <c r="F29" t="s">
        <v>224</v>
      </c>
      <c r="G29">
        <v>2018</v>
      </c>
      <c r="H29" t="s">
        <v>224</v>
      </c>
      <c r="I29" t="s">
        <v>224</v>
      </c>
      <c r="J29" t="s">
        <v>224</v>
      </c>
      <c r="K29" t="s">
        <v>224</v>
      </c>
      <c r="L29">
        <v>31.194820930970799</v>
      </c>
      <c r="M29">
        <v>31.194820930970799</v>
      </c>
    </row>
    <row r="30" spans="1:13">
      <c r="A30" t="s">
        <v>223</v>
      </c>
      <c r="B30" t="s">
        <v>5</v>
      </c>
      <c r="C30" t="s">
        <v>84</v>
      </c>
      <c r="D30" t="s">
        <v>224</v>
      </c>
      <c r="E30" t="s">
        <v>224</v>
      </c>
      <c r="F30" t="s">
        <v>224</v>
      </c>
      <c r="G30">
        <v>2018</v>
      </c>
      <c r="H30" t="s">
        <v>224</v>
      </c>
      <c r="I30" t="s">
        <v>224</v>
      </c>
      <c r="J30" t="s">
        <v>224</v>
      </c>
      <c r="K30" t="s">
        <v>224</v>
      </c>
      <c r="L30">
        <v>0.89201933039245196</v>
      </c>
      <c r="M30">
        <v>0.89201933039245196</v>
      </c>
    </row>
    <row r="31" spans="1:13">
      <c r="A31" t="s">
        <v>223</v>
      </c>
      <c r="B31" t="s">
        <v>5</v>
      </c>
      <c r="C31" t="s">
        <v>100</v>
      </c>
      <c r="D31" t="s">
        <v>224</v>
      </c>
      <c r="E31" t="s">
        <v>224</v>
      </c>
      <c r="F31" t="s">
        <v>224</v>
      </c>
      <c r="G31">
        <v>2018</v>
      </c>
      <c r="H31" t="s">
        <v>224</v>
      </c>
      <c r="I31" t="s">
        <v>224</v>
      </c>
      <c r="J31" t="s">
        <v>224</v>
      </c>
      <c r="K31" t="s">
        <v>224</v>
      </c>
      <c r="L31">
        <v>0</v>
      </c>
      <c r="M31">
        <v>0</v>
      </c>
    </row>
    <row r="32" spans="1:13">
      <c r="A32" t="s">
        <v>223</v>
      </c>
      <c r="B32" t="s">
        <v>5</v>
      </c>
      <c r="C32" t="s">
        <v>99</v>
      </c>
      <c r="D32" t="s">
        <v>224</v>
      </c>
      <c r="E32" t="s">
        <v>224</v>
      </c>
      <c r="F32" t="s">
        <v>224</v>
      </c>
      <c r="G32">
        <v>2018</v>
      </c>
      <c r="H32" t="s">
        <v>224</v>
      </c>
      <c r="I32" t="s">
        <v>224</v>
      </c>
      <c r="J32" t="s">
        <v>224</v>
      </c>
      <c r="K32" t="s">
        <v>224</v>
      </c>
      <c r="L32">
        <v>4.3523961222963896</v>
      </c>
      <c r="M32">
        <v>4.3523961222963896</v>
      </c>
    </row>
    <row r="33" spans="1:13">
      <c r="A33" t="s">
        <v>223</v>
      </c>
      <c r="B33" t="s">
        <v>5</v>
      </c>
      <c r="C33" t="s">
        <v>103</v>
      </c>
      <c r="D33" t="s">
        <v>224</v>
      </c>
      <c r="E33" t="s">
        <v>224</v>
      </c>
      <c r="F33" t="s">
        <v>224</v>
      </c>
      <c r="G33">
        <v>2018</v>
      </c>
      <c r="H33" t="s">
        <v>224</v>
      </c>
      <c r="I33" t="s">
        <v>224</v>
      </c>
      <c r="J33" t="s">
        <v>224</v>
      </c>
      <c r="K33" t="s">
        <v>224</v>
      </c>
      <c r="L33">
        <v>17.188553714322801</v>
      </c>
      <c r="M33">
        <v>17.188553714322801</v>
      </c>
    </row>
    <row r="34" spans="1:13">
      <c r="A34" t="s">
        <v>223</v>
      </c>
      <c r="B34" t="s">
        <v>5</v>
      </c>
      <c r="C34" t="s">
        <v>104</v>
      </c>
      <c r="D34" t="s">
        <v>224</v>
      </c>
      <c r="E34" t="s">
        <v>224</v>
      </c>
      <c r="F34" t="s">
        <v>224</v>
      </c>
      <c r="G34">
        <v>2018</v>
      </c>
      <c r="H34" t="s">
        <v>224</v>
      </c>
      <c r="I34" t="s">
        <v>224</v>
      </c>
      <c r="J34" t="s">
        <v>224</v>
      </c>
      <c r="K34" t="s">
        <v>224</v>
      </c>
      <c r="L34">
        <v>26.8964436482925</v>
      </c>
      <c r="M34">
        <v>26.8964436482925</v>
      </c>
    </row>
    <row r="35" spans="1:13">
      <c r="A35" t="s">
        <v>223</v>
      </c>
      <c r="B35" t="s">
        <v>5</v>
      </c>
      <c r="C35" t="s">
        <v>101</v>
      </c>
      <c r="D35" t="s">
        <v>224</v>
      </c>
      <c r="E35" t="s">
        <v>224</v>
      </c>
      <c r="F35" t="s">
        <v>224</v>
      </c>
      <c r="G35">
        <v>2018</v>
      </c>
      <c r="H35" t="s">
        <v>224</v>
      </c>
      <c r="I35" t="s">
        <v>224</v>
      </c>
      <c r="J35" t="s">
        <v>224</v>
      </c>
      <c r="K35" t="s">
        <v>224</v>
      </c>
      <c r="L35">
        <v>0</v>
      </c>
      <c r="M35">
        <v>0</v>
      </c>
    </row>
    <row r="36" spans="1:13">
      <c r="A36" t="s">
        <v>223</v>
      </c>
      <c r="B36" t="s">
        <v>5</v>
      </c>
      <c r="C36" t="s">
        <v>106</v>
      </c>
      <c r="D36" t="s">
        <v>224</v>
      </c>
      <c r="E36" t="s">
        <v>224</v>
      </c>
      <c r="F36" t="s">
        <v>224</v>
      </c>
      <c r="G36">
        <v>2018</v>
      </c>
      <c r="H36" t="s">
        <v>224</v>
      </c>
      <c r="I36" t="s">
        <v>224</v>
      </c>
      <c r="J36" t="s">
        <v>224</v>
      </c>
      <c r="K36" t="s">
        <v>224</v>
      </c>
      <c r="L36">
        <v>113.656207454399</v>
      </c>
      <c r="M36">
        <v>113.656207454399</v>
      </c>
    </row>
    <row r="37" spans="1:13">
      <c r="A37" t="s">
        <v>223</v>
      </c>
      <c r="B37" t="s">
        <v>5</v>
      </c>
      <c r="C37" t="s">
        <v>111</v>
      </c>
      <c r="D37" t="s">
        <v>224</v>
      </c>
      <c r="E37" t="s">
        <v>224</v>
      </c>
      <c r="F37" t="s">
        <v>224</v>
      </c>
      <c r="G37">
        <v>2018</v>
      </c>
      <c r="H37" t="s">
        <v>224</v>
      </c>
      <c r="I37" t="s">
        <v>224</v>
      </c>
      <c r="J37" t="s">
        <v>224</v>
      </c>
      <c r="K37" t="s">
        <v>224</v>
      </c>
      <c r="L37">
        <v>4.74643123205162</v>
      </c>
      <c r="M37">
        <v>4.74643123205162</v>
      </c>
    </row>
    <row r="38" spans="1:13">
      <c r="A38" t="s">
        <v>223</v>
      </c>
      <c r="B38" t="s">
        <v>5</v>
      </c>
      <c r="C38" t="s">
        <v>110</v>
      </c>
      <c r="D38" t="s">
        <v>224</v>
      </c>
      <c r="E38" t="s">
        <v>224</v>
      </c>
      <c r="F38" t="s">
        <v>224</v>
      </c>
      <c r="G38">
        <v>2018</v>
      </c>
      <c r="H38" t="s">
        <v>224</v>
      </c>
      <c r="I38" t="s">
        <v>224</v>
      </c>
      <c r="J38" t="s">
        <v>224</v>
      </c>
      <c r="K38" t="s">
        <v>224</v>
      </c>
      <c r="L38">
        <v>0.518467249677939</v>
      </c>
      <c r="M38">
        <v>0.518467249677939</v>
      </c>
    </row>
    <row r="39" spans="1:13">
      <c r="A39" t="s">
        <v>223</v>
      </c>
      <c r="B39" t="s">
        <v>5</v>
      </c>
      <c r="C39" t="s">
        <v>105</v>
      </c>
      <c r="D39" t="s">
        <v>224</v>
      </c>
      <c r="E39" t="s">
        <v>224</v>
      </c>
      <c r="F39" t="s">
        <v>224</v>
      </c>
      <c r="G39">
        <v>2018</v>
      </c>
      <c r="H39" t="s">
        <v>224</v>
      </c>
      <c r="I39" t="s">
        <v>224</v>
      </c>
      <c r="J39" t="s">
        <v>224</v>
      </c>
      <c r="K39" t="s">
        <v>224</v>
      </c>
      <c r="L39">
        <v>503.64454388714699</v>
      </c>
      <c r="M39">
        <v>503.64454388714699</v>
      </c>
    </row>
    <row r="40" spans="1:13">
      <c r="A40" t="s">
        <v>223</v>
      </c>
      <c r="B40" t="s">
        <v>5</v>
      </c>
      <c r="C40" t="s">
        <v>102</v>
      </c>
      <c r="D40" t="s">
        <v>224</v>
      </c>
      <c r="E40" t="s">
        <v>224</v>
      </c>
      <c r="F40" t="s">
        <v>224</v>
      </c>
      <c r="G40">
        <v>2018</v>
      </c>
      <c r="H40" t="s">
        <v>224</v>
      </c>
      <c r="I40" t="s">
        <v>224</v>
      </c>
      <c r="J40" t="s">
        <v>224</v>
      </c>
      <c r="K40" t="s">
        <v>224</v>
      </c>
      <c r="L40">
        <v>15.979706390073799</v>
      </c>
      <c r="M40">
        <v>15.979706390073799</v>
      </c>
    </row>
    <row r="41" spans="1:13">
      <c r="A41" t="s">
        <v>223</v>
      </c>
      <c r="B41" t="s">
        <v>5</v>
      </c>
      <c r="C41" t="s">
        <v>107</v>
      </c>
      <c r="D41" t="s">
        <v>224</v>
      </c>
      <c r="E41" t="s">
        <v>224</v>
      </c>
      <c r="F41" t="s">
        <v>224</v>
      </c>
      <c r="G41">
        <v>2018</v>
      </c>
      <c r="H41" t="s">
        <v>224</v>
      </c>
      <c r="I41" t="s">
        <v>224</v>
      </c>
      <c r="J41" t="s">
        <v>224</v>
      </c>
      <c r="K41" t="s">
        <v>224</v>
      </c>
      <c r="L41">
        <v>2.1038855236931102</v>
      </c>
      <c r="M41">
        <v>2.1038855236931102</v>
      </c>
    </row>
    <row r="42" spans="1:13">
      <c r="A42" t="s">
        <v>223</v>
      </c>
      <c r="B42" t="s">
        <v>5</v>
      </c>
      <c r="C42" t="s">
        <v>108</v>
      </c>
      <c r="D42" t="s">
        <v>224</v>
      </c>
      <c r="E42" t="s">
        <v>224</v>
      </c>
      <c r="F42" t="s">
        <v>224</v>
      </c>
      <c r="G42">
        <v>2018</v>
      </c>
      <c r="H42" t="s">
        <v>224</v>
      </c>
      <c r="I42" t="s">
        <v>224</v>
      </c>
      <c r="J42" t="s">
        <v>224</v>
      </c>
      <c r="K42" t="s">
        <v>224</v>
      </c>
      <c r="L42">
        <v>31.749297105278</v>
      </c>
      <c r="M42">
        <v>31.749297105278</v>
      </c>
    </row>
    <row r="43" spans="1:13">
      <c r="A43" t="s">
        <v>223</v>
      </c>
      <c r="B43" t="s">
        <v>5</v>
      </c>
      <c r="C43" t="s">
        <v>109</v>
      </c>
      <c r="D43" t="s">
        <v>224</v>
      </c>
      <c r="E43" t="s">
        <v>224</v>
      </c>
      <c r="F43" t="s">
        <v>224</v>
      </c>
      <c r="G43">
        <v>2018</v>
      </c>
      <c r="H43" t="s">
        <v>224</v>
      </c>
      <c r="I43" t="s">
        <v>224</v>
      </c>
      <c r="J43" t="s">
        <v>224</v>
      </c>
      <c r="K43" t="s">
        <v>224</v>
      </c>
      <c r="L43">
        <v>3.5937966727676098</v>
      </c>
      <c r="M43">
        <v>3.5937966727676098</v>
      </c>
    </row>
    <row r="44" spans="1:13">
      <c r="A44" t="s">
        <v>223</v>
      </c>
      <c r="B44" t="s">
        <v>5</v>
      </c>
      <c r="C44" t="s">
        <v>63</v>
      </c>
      <c r="D44" t="s">
        <v>224</v>
      </c>
      <c r="E44" t="s">
        <v>224</v>
      </c>
      <c r="F44" t="s">
        <v>224</v>
      </c>
      <c r="G44">
        <v>2018</v>
      </c>
      <c r="H44" t="s">
        <v>224</v>
      </c>
      <c r="I44" t="s">
        <v>224</v>
      </c>
      <c r="J44" t="s">
        <v>224</v>
      </c>
      <c r="K44" t="s">
        <v>224</v>
      </c>
      <c r="L44">
        <v>6.16583088597027E-3</v>
      </c>
      <c r="M44">
        <v>6.16583088597027E-3</v>
      </c>
    </row>
    <row r="45" spans="1:13">
      <c r="A45" t="s">
        <v>223</v>
      </c>
      <c r="B45" t="s">
        <v>5</v>
      </c>
      <c r="C45" t="s">
        <v>62</v>
      </c>
      <c r="D45" t="s">
        <v>224</v>
      </c>
      <c r="E45" t="s">
        <v>224</v>
      </c>
      <c r="F45" t="s">
        <v>224</v>
      </c>
      <c r="G45">
        <v>2018</v>
      </c>
      <c r="H45" t="s">
        <v>224</v>
      </c>
      <c r="I45" t="s">
        <v>224</v>
      </c>
      <c r="J45" t="s">
        <v>224</v>
      </c>
      <c r="K45" t="s">
        <v>224</v>
      </c>
      <c r="L45">
        <v>7.2981416865295301E-2</v>
      </c>
      <c r="M45">
        <v>7.2981416865295301E-2</v>
      </c>
    </row>
    <row r="46" spans="1:13">
      <c r="A46" t="s">
        <v>223</v>
      </c>
      <c r="B46" t="s">
        <v>5</v>
      </c>
      <c r="C46" t="s">
        <v>66</v>
      </c>
      <c r="D46" t="s">
        <v>224</v>
      </c>
      <c r="E46" t="s">
        <v>224</v>
      </c>
      <c r="F46" t="s">
        <v>224</v>
      </c>
      <c r="G46">
        <v>2018</v>
      </c>
      <c r="H46" t="s">
        <v>224</v>
      </c>
      <c r="I46" t="s">
        <v>224</v>
      </c>
      <c r="J46" t="s">
        <v>224</v>
      </c>
      <c r="K46" t="s">
        <v>224</v>
      </c>
      <c r="L46">
        <v>57.9285140776459</v>
      </c>
      <c r="M46">
        <v>57.9285140776459</v>
      </c>
    </row>
    <row r="47" spans="1:13">
      <c r="A47" t="s">
        <v>223</v>
      </c>
      <c r="B47" t="s">
        <v>5</v>
      </c>
      <c r="C47" t="s">
        <v>67</v>
      </c>
      <c r="D47" t="s">
        <v>224</v>
      </c>
      <c r="E47" t="s">
        <v>224</v>
      </c>
      <c r="F47" t="s">
        <v>224</v>
      </c>
      <c r="G47">
        <v>2018</v>
      </c>
      <c r="H47" t="s">
        <v>224</v>
      </c>
      <c r="I47" t="s">
        <v>224</v>
      </c>
      <c r="J47" t="s">
        <v>224</v>
      </c>
      <c r="K47" t="s">
        <v>224</v>
      </c>
      <c r="L47">
        <v>40.6503144774357</v>
      </c>
      <c r="M47">
        <v>40.6503144774357</v>
      </c>
    </row>
    <row r="48" spans="1:13">
      <c r="A48" t="s">
        <v>223</v>
      </c>
      <c r="B48" t="s">
        <v>5</v>
      </c>
      <c r="C48" t="s">
        <v>64</v>
      </c>
      <c r="D48" t="s">
        <v>224</v>
      </c>
      <c r="E48" t="s">
        <v>224</v>
      </c>
      <c r="F48" t="s">
        <v>224</v>
      </c>
      <c r="G48">
        <v>2018</v>
      </c>
      <c r="H48" t="s">
        <v>224</v>
      </c>
      <c r="I48" t="s">
        <v>224</v>
      </c>
      <c r="J48" t="s">
        <v>224</v>
      </c>
      <c r="K48" t="s">
        <v>224</v>
      </c>
      <c r="L48">
        <v>4.6243731644776999E-3</v>
      </c>
      <c r="M48">
        <v>4.6243731644776999E-3</v>
      </c>
    </row>
    <row r="49" spans="1:13">
      <c r="A49" t="s">
        <v>223</v>
      </c>
      <c r="B49" t="s">
        <v>5</v>
      </c>
      <c r="C49" t="s">
        <v>69</v>
      </c>
      <c r="D49" t="s">
        <v>224</v>
      </c>
      <c r="E49" t="s">
        <v>224</v>
      </c>
      <c r="F49" t="s">
        <v>224</v>
      </c>
      <c r="G49">
        <v>2018</v>
      </c>
      <c r="H49" t="s">
        <v>224</v>
      </c>
      <c r="I49" t="s">
        <v>224</v>
      </c>
      <c r="J49" t="s">
        <v>224</v>
      </c>
      <c r="K49" t="s">
        <v>224</v>
      </c>
      <c r="L49">
        <v>83.712477385051997</v>
      </c>
      <c r="M49">
        <v>83.712477385051997</v>
      </c>
    </row>
    <row r="50" spans="1:13">
      <c r="A50" t="s">
        <v>223</v>
      </c>
      <c r="B50" t="s">
        <v>5</v>
      </c>
      <c r="C50" t="s">
        <v>73</v>
      </c>
      <c r="D50" t="s">
        <v>224</v>
      </c>
      <c r="E50" t="s">
        <v>224</v>
      </c>
      <c r="F50" t="s">
        <v>224</v>
      </c>
      <c r="G50">
        <v>2018</v>
      </c>
      <c r="H50" t="s">
        <v>224</v>
      </c>
      <c r="I50" t="s">
        <v>224</v>
      </c>
      <c r="J50" t="s">
        <v>224</v>
      </c>
      <c r="K50" t="s">
        <v>224</v>
      </c>
      <c r="L50">
        <v>13.2185328657539</v>
      </c>
      <c r="M50">
        <v>13.2185328657539</v>
      </c>
    </row>
    <row r="51" spans="1:13">
      <c r="A51" t="s">
        <v>223</v>
      </c>
      <c r="B51" t="s">
        <v>5</v>
      </c>
      <c r="C51" t="s">
        <v>68</v>
      </c>
      <c r="D51" t="s">
        <v>224</v>
      </c>
      <c r="E51" t="s">
        <v>224</v>
      </c>
      <c r="F51" t="s">
        <v>224</v>
      </c>
      <c r="G51">
        <v>2018</v>
      </c>
      <c r="H51" t="s">
        <v>224</v>
      </c>
      <c r="I51" t="s">
        <v>224</v>
      </c>
      <c r="J51" t="s">
        <v>224</v>
      </c>
      <c r="K51" t="s">
        <v>224</v>
      </c>
      <c r="L51">
        <v>5.5713611094292901</v>
      </c>
      <c r="M51">
        <v>5.5713611094292901</v>
      </c>
    </row>
    <row r="52" spans="1:13">
      <c r="A52" t="s">
        <v>223</v>
      </c>
      <c r="B52" t="s">
        <v>5</v>
      </c>
      <c r="C52" t="s">
        <v>65</v>
      </c>
      <c r="D52" t="s">
        <v>224</v>
      </c>
      <c r="E52" t="s">
        <v>224</v>
      </c>
      <c r="F52" t="s">
        <v>224</v>
      </c>
      <c r="G52">
        <v>2018</v>
      </c>
      <c r="H52" t="s">
        <v>224</v>
      </c>
      <c r="I52" t="s">
        <v>224</v>
      </c>
      <c r="J52" t="s">
        <v>224</v>
      </c>
      <c r="K52" t="s">
        <v>224</v>
      </c>
      <c r="L52">
        <v>2.6718791353017699</v>
      </c>
      <c r="M52">
        <v>2.6718791353017699</v>
      </c>
    </row>
    <row r="53" spans="1:13">
      <c r="A53" t="s">
        <v>223</v>
      </c>
      <c r="B53" t="s">
        <v>5</v>
      </c>
      <c r="C53" t="s">
        <v>70</v>
      </c>
      <c r="D53" t="s">
        <v>224</v>
      </c>
      <c r="E53" t="s">
        <v>224</v>
      </c>
      <c r="F53" t="s">
        <v>224</v>
      </c>
      <c r="G53">
        <v>2018</v>
      </c>
      <c r="H53" t="s">
        <v>224</v>
      </c>
      <c r="I53" t="s">
        <v>224</v>
      </c>
      <c r="J53" t="s">
        <v>224</v>
      </c>
      <c r="K53" t="s">
        <v>224</v>
      </c>
      <c r="L53">
        <v>2.0038950379403401E-2</v>
      </c>
      <c r="M53">
        <v>2.0038950379403401E-2</v>
      </c>
    </row>
    <row r="54" spans="1:13">
      <c r="A54" t="s">
        <v>223</v>
      </c>
      <c r="B54" t="s">
        <v>5</v>
      </c>
      <c r="C54" t="s">
        <v>71</v>
      </c>
      <c r="D54" t="s">
        <v>224</v>
      </c>
      <c r="E54" t="s">
        <v>224</v>
      </c>
      <c r="F54" t="s">
        <v>224</v>
      </c>
      <c r="G54">
        <v>2018</v>
      </c>
      <c r="H54" t="s">
        <v>224</v>
      </c>
      <c r="I54" t="s">
        <v>224</v>
      </c>
      <c r="J54" t="s">
        <v>224</v>
      </c>
      <c r="K54" t="s">
        <v>224</v>
      </c>
      <c r="L54">
        <v>0.60116851138210203</v>
      </c>
      <c r="M54">
        <v>0.60116851138210203</v>
      </c>
    </row>
    <row r="55" spans="1:13">
      <c r="A55" t="s">
        <v>223</v>
      </c>
      <c r="B55" t="s">
        <v>5</v>
      </c>
      <c r="C55" t="s">
        <v>137</v>
      </c>
      <c r="D55" t="s">
        <v>224</v>
      </c>
      <c r="E55" t="s">
        <v>224</v>
      </c>
      <c r="F55" t="s">
        <v>224</v>
      </c>
      <c r="G55">
        <v>2018</v>
      </c>
      <c r="H55" t="s">
        <v>224</v>
      </c>
      <c r="I55" t="s">
        <v>224</v>
      </c>
      <c r="J55" t="s">
        <v>224</v>
      </c>
      <c r="K55" t="s">
        <v>224</v>
      </c>
      <c r="L55">
        <v>2.0679888499999999</v>
      </c>
      <c r="M55">
        <v>2.0679888499999999</v>
      </c>
    </row>
    <row r="56" spans="1:13">
      <c r="A56" t="s">
        <v>223</v>
      </c>
      <c r="B56" t="s">
        <v>5</v>
      </c>
      <c r="C56" t="s">
        <v>72</v>
      </c>
      <c r="D56" t="s">
        <v>224</v>
      </c>
      <c r="E56" t="s">
        <v>224</v>
      </c>
      <c r="F56" t="s">
        <v>224</v>
      </c>
      <c r="G56">
        <v>2018</v>
      </c>
      <c r="H56" t="s">
        <v>224</v>
      </c>
      <c r="I56" t="s">
        <v>224</v>
      </c>
      <c r="J56" t="s">
        <v>224</v>
      </c>
      <c r="K56" t="s">
        <v>224</v>
      </c>
      <c r="L56">
        <v>0.272838016704185</v>
      </c>
      <c r="M56">
        <v>0.272838016704185</v>
      </c>
    </row>
    <row r="57" spans="1:13">
      <c r="A57" t="s">
        <v>223</v>
      </c>
      <c r="B57" t="s">
        <v>5</v>
      </c>
      <c r="C57" t="s">
        <v>88</v>
      </c>
      <c r="D57" t="s">
        <v>224</v>
      </c>
      <c r="E57" t="s">
        <v>224</v>
      </c>
      <c r="F57" t="s">
        <v>224</v>
      </c>
      <c r="G57">
        <v>2018</v>
      </c>
      <c r="H57" t="s">
        <v>224</v>
      </c>
      <c r="I57" t="s">
        <v>224</v>
      </c>
      <c r="J57" t="s">
        <v>224</v>
      </c>
      <c r="K57" t="s">
        <v>224</v>
      </c>
      <c r="L57">
        <v>5.5740886571593396E-3</v>
      </c>
      <c r="M57">
        <v>5.5740886571593396E-3</v>
      </c>
    </row>
    <row r="58" spans="1:13">
      <c r="A58" t="s">
        <v>223</v>
      </c>
      <c r="B58" t="s">
        <v>5</v>
      </c>
      <c r="C58" t="s">
        <v>87</v>
      </c>
      <c r="D58" t="s">
        <v>224</v>
      </c>
      <c r="E58" t="s">
        <v>224</v>
      </c>
      <c r="F58" t="s">
        <v>224</v>
      </c>
      <c r="G58">
        <v>2018</v>
      </c>
      <c r="H58" t="s">
        <v>224</v>
      </c>
      <c r="I58" t="s">
        <v>224</v>
      </c>
      <c r="J58" t="s">
        <v>224</v>
      </c>
      <c r="K58" t="s">
        <v>224</v>
      </c>
      <c r="L58">
        <v>10.733427957635</v>
      </c>
      <c r="M58">
        <v>10.733427957635</v>
      </c>
    </row>
    <row r="59" spans="1:13">
      <c r="A59" t="s">
        <v>223</v>
      </c>
      <c r="B59" t="s">
        <v>5</v>
      </c>
      <c r="C59" t="s">
        <v>91</v>
      </c>
      <c r="D59" t="s">
        <v>224</v>
      </c>
      <c r="E59" t="s">
        <v>224</v>
      </c>
      <c r="F59" t="s">
        <v>224</v>
      </c>
      <c r="G59">
        <v>2018</v>
      </c>
      <c r="H59" t="s">
        <v>224</v>
      </c>
      <c r="I59" t="s">
        <v>224</v>
      </c>
      <c r="J59" t="s">
        <v>224</v>
      </c>
      <c r="K59" t="s">
        <v>224</v>
      </c>
      <c r="L59">
        <v>22.585798472308099</v>
      </c>
      <c r="M59">
        <v>22.585798472308099</v>
      </c>
    </row>
    <row r="60" spans="1:13">
      <c r="A60" t="s">
        <v>223</v>
      </c>
      <c r="B60" t="s">
        <v>5</v>
      </c>
      <c r="C60" t="s">
        <v>92</v>
      </c>
      <c r="D60" t="s">
        <v>224</v>
      </c>
      <c r="E60" t="s">
        <v>224</v>
      </c>
      <c r="F60" t="s">
        <v>224</v>
      </c>
      <c r="G60">
        <v>2018</v>
      </c>
      <c r="H60" t="s">
        <v>224</v>
      </c>
      <c r="I60" t="s">
        <v>224</v>
      </c>
      <c r="J60" t="s">
        <v>224</v>
      </c>
      <c r="K60" t="s">
        <v>224</v>
      </c>
      <c r="L60">
        <v>39.215162966166801</v>
      </c>
      <c r="M60">
        <v>39.215162966166801</v>
      </c>
    </row>
    <row r="61" spans="1:13">
      <c r="A61" t="s">
        <v>223</v>
      </c>
      <c r="B61" t="s">
        <v>5</v>
      </c>
      <c r="C61" t="s">
        <v>89</v>
      </c>
      <c r="D61" t="s">
        <v>224</v>
      </c>
      <c r="E61" t="s">
        <v>224</v>
      </c>
      <c r="F61" t="s">
        <v>224</v>
      </c>
      <c r="G61">
        <v>2018</v>
      </c>
      <c r="H61" t="s">
        <v>224</v>
      </c>
      <c r="I61" t="s">
        <v>224</v>
      </c>
      <c r="J61" t="s">
        <v>224</v>
      </c>
      <c r="K61" t="s">
        <v>224</v>
      </c>
      <c r="L61">
        <v>1.8580295523864499E-3</v>
      </c>
      <c r="M61">
        <v>1.8580295523864499E-3</v>
      </c>
    </row>
    <row r="62" spans="1:13">
      <c r="A62" t="s">
        <v>223</v>
      </c>
      <c r="B62" t="s">
        <v>5</v>
      </c>
      <c r="C62" t="s">
        <v>94</v>
      </c>
      <c r="D62" t="s">
        <v>224</v>
      </c>
      <c r="E62" t="s">
        <v>224</v>
      </c>
      <c r="F62" t="s">
        <v>224</v>
      </c>
      <c r="G62">
        <v>2018</v>
      </c>
      <c r="H62" t="s">
        <v>224</v>
      </c>
      <c r="I62" t="s">
        <v>224</v>
      </c>
      <c r="J62" t="s">
        <v>224</v>
      </c>
      <c r="K62" t="s">
        <v>224</v>
      </c>
      <c r="L62">
        <v>416.13689599283401</v>
      </c>
      <c r="M62">
        <v>416.13689599283401</v>
      </c>
    </row>
    <row r="63" spans="1:13">
      <c r="A63" t="s">
        <v>223</v>
      </c>
      <c r="B63" t="s">
        <v>5</v>
      </c>
      <c r="C63" t="s">
        <v>98</v>
      </c>
      <c r="D63" t="s">
        <v>224</v>
      </c>
      <c r="E63" t="s">
        <v>224</v>
      </c>
      <c r="F63" t="s">
        <v>224</v>
      </c>
      <c r="G63">
        <v>2018</v>
      </c>
      <c r="H63" t="s">
        <v>224</v>
      </c>
      <c r="I63" t="s">
        <v>224</v>
      </c>
      <c r="J63" t="s">
        <v>224</v>
      </c>
      <c r="K63" t="s">
        <v>224</v>
      </c>
      <c r="L63">
        <v>1.88961605477702</v>
      </c>
      <c r="M63">
        <v>1.88961605477702</v>
      </c>
    </row>
    <row r="64" spans="1:13">
      <c r="A64" t="s">
        <v>223</v>
      </c>
      <c r="B64" t="s">
        <v>5</v>
      </c>
      <c r="C64" t="s">
        <v>93</v>
      </c>
      <c r="D64" t="s">
        <v>224</v>
      </c>
      <c r="E64" t="s">
        <v>224</v>
      </c>
      <c r="F64" t="s">
        <v>224</v>
      </c>
      <c r="G64">
        <v>2018</v>
      </c>
      <c r="H64" t="s">
        <v>224</v>
      </c>
      <c r="I64" t="s">
        <v>224</v>
      </c>
      <c r="J64" t="s">
        <v>224</v>
      </c>
      <c r="K64" t="s">
        <v>224</v>
      </c>
      <c r="L64">
        <v>228.51307179285001</v>
      </c>
      <c r="M64">
        <v>228.51307179285001</v>
      </c>
    </row>
    <row r="65" spans="1:13">
      <c r="A65" t="s">
        <v>223</v>
      </c>
      <c r="B65" t="s">
        <v>5</v>
      </c>
      <c r="C65" t="s">
        <v>90</v>
      </c>
      <c r="D65" t="s">
        <v>224</v>
      </c>
      <c r="E65" t="s">
        <v>224</v>
      </c>
      <c r="F65" t="s">
        <v>224</v>
      </c>
      <c r="G65">
        <v>2018</v>
      </c>
      <c r="H65" t="s">
        <v>224</v>
      </c>
      <c r="I65" t="s">
        <v>224</v>
      </c>
      <c r="J65" t="s">
        <v>224</v>
      </c>
      <c r="K65" t="s">
        <v>224</v>
      </c>
      <c r="L65">
        <v>7.6193704278352996</v>
      </c>
      <c r="M65">
        <v>7.6193704278352996</v>
      </c>
    </row>
    <row r="66" spans="1:13">
      <c r="A66" t="s">
        <v>223</v>
      </c>
      <c r="B66" t="s">
        <v>5</v>
      </c>
      <c r="C66" t="s">
        <v>95</v>
      </c>
      <c r="D66" t="s">
        <v>224</v>
      </c>
      <c r="E66" t="s">
        <v>224</v>
      </c>
      <c r="F66" t="s">
        <v>224</v>
      </c>
      <c r="G66">
        <v>2018</v>
      </c>
      <c r="H66" t="s">
        <v>224</v>
      </c>
      <c r="I66" t="s">
        <v>224</v>
      </c>
      <c r="J66" t="s">
        <v>224</v>
      </c>
      <c r="K66" t="s">
        <v>224</v>
      </c>
      <c r="L66">
        <v>1.18913891352733</v>
      </c>
      <c r="M66">
        <v>1.18913891352733</v>
      </c>
    </row>
    <row r="67" spans="1:13">
      <c r="A67" t="s">
        <v>223</v>
      </c>
      <c r="B67" t="s">
        <v>5</v>
      </c>
      <c r="C67" t="s">
        <v>96</v>
      </c>
      <c r="D67" t="s">
        <v>224</v>
      </c>
      <c r="E67" t="s">
        <v>224</v>
      </c>
      <c r="F67" t="s">
        <v>224</v>
      </c>
      <c r="G67">
        <v>2018</v>
      </c>
      <c r="H67" t="s">
        <v>224</v>
      </c>
      <c r="I67" t="s">
        <v>224</v>
      </c>
      <c r="J67" t="s">
        <v>224</v>
      </c>
      <c r="K67" t="s">
        <v>224</v>
      </c>
      <c r="L67">
        <v>29.897144760948802</v>
      </c>
      <c r="M67">
        <v>29.897144760948802</v>
      </c>
    </row>
    <row r="68" spans="1:13">
      <c r="A68" t="s">
        <v>223</v>
      </c>
      <c r="B68" t="s">
        <v>5</v>
      </c>
      <c r="C68" t="s">
        <v>225</v>
      </c>
      <c r="D68" t="s">
        <v>224</v>
      </c>
      <c r="E68" t="s">
        <v>224</v>
      </c>
      <c r="F68" t="s">
        <v>224</v>
      </c>
      <c r="G68">
        <v>2018</v>
      </c>
      <c r="H68" t="s">
        <v>224</v>
      </c>
      <c r="I68" t="s">
        <v>224</v>
      </c>
      <c r="J68" t="s">
        <v>224</v>
      </c>
      <c r="K68" t="s">
        <v>224</v>
      </c>
      <c r="L68">
        <v>7.6635172100000002</v>
      </c>
      <c r="M68">
        <v>7.6635172100000002</v>
      </c>
    </row>
    <row r="69" spans="1:13">
      <c r="A69" t="s">
        <v>223</v>
      </c>
      <c r="B69" t="s">
        <v>5</v>
      </c>
      <c r="C69" t="s">
        <v>97</v>
      </c>
      <c r="D69" t="s">
        <v>224</v>
      </c>
      <c r="E69" t="s">
        <v>224</v>
      </c>
      <c r="F69" t="s">
        <v>224</v>
      </c>
      <c r="G69">
        <v>2018</v>
      </c>
      <c r="H69" t="s">
        <v>224</v>
      </c>
      <c r="I69" t="s">
        <v>224</v>
      </c>
      <c r="J69" t="s">
        <v>224</v>
      </c>
      <c r="K69" t="s">
        <v>224</v>
      </c>
      <c r="L69">
        <v>0.90114433290742701</v>
      </c>
      <c r="M69">
        <v>0.90114433290742701</v>
      </c>
    </row>
    <row r="70" spans="1:13">
      <c r="A70" t="s">
        <v>223</v>
      </c>
      <c r="B70" t="s">
        <v>5</v>
      </c>
      <c r="C70" t="s">
        <v>113</v>
      </c>
      <c r="D70" t="s">
        <v>224</v>
      </c>
      <c r="E70" t="s">
        <v>224</v>
      </c>
      <c r="F70" t="s">
        <v>224</v>
      </c>
      <c r="G70">
        <v>2018</v>
      </c>
      <c r="H70" t="s">
        <v>224</v>
      </c>
      <c r="I70" t="s">
        <v>224</v>
      </c>
      <c r="J70" t="s">
        <v>224</v>
      </c>
      <c r="K70" t="s">
        <v>224</v>
      </c>
      <c r="L70">
        <v>5.5128491828853E-3</v>
      </c>
      <c r="M70">
        <v>5.5128491828853E-3</v>
      </c>
    </row>
    <row r="71" spans="1:13">
      <c r="A71" t="s">
        <v>223</v>
      </c>
      <c r="B71" t="s">
        <v>5</v>
      </c>
      <c r="C71" t="s">
        <v>112</v>
      </c>
      <c r="D71" t="s">
        <v>224</v>
      </c>
      <c r="E71" t="s">
        <v>224</v>
      </c>
      <c r="F71" t="s">
        <v>224</v>
      </c>
      <c r="G71">
        <v>2018</v>
      </c>
      <c r="H71" t="s">
        <v>224</v>
      </c>
      <c r="I71" t="s">
        <v>224</v>
      </c>
      <c r="J71" t="s">
        <v>224</v>
      </c>
      <c r="K71" t="s">
        <v>224</v>
      </c>
      <c r="L71">
        <v>3.0969808497153899</v>
      </c>
      <c r="M71">
        <v>3.0969808497153899</v>
      </c>
    </row>
    <row r="72" spans="1:13">
      <c r="A72" t="s">
        <v>223</v>
      </c>
      <c r="B72" t="s">
        <v>5</v>
      </c>
      <c r="C72" t="s">
        <v>116</v>
      </c>
      <c r="D72" t="s">
        <v>224</v>
      </c>
      <c r="E72" t="s">
        <v>224</v>
      </c>
      <c r="F72" t="s">
        <v>224</v>
      </c>
      <c r="G72">
        <v>2018</v>
      </c>
      <c r="H72" t="s">
        <v>224</v>
      </c>
      <c r="I72" t="s">
        <v>224</v>
      </c>
      <c r="J72" t="s">
        <v>224</v>
      </c>
      <c r="K72" t="s">
        <v>224</v>
      </c>
      <c r="L72">
        <v>16.327818888640099</v>
      </c>
      <c r="M72">
        <v>16.327818888640099</v>
      </c>
    </row>
    <row r="73" spans="1:13">
      <c r="A73" t="s">
        <v>223</v>
      </c>
      <c r="B73" t="s">
        <v>5</v>
      </c>
      <c r="C73" t="s">
        <v>117</v>
      </c>
      <c r="D73" t="s">
        <v>224</v>
      </c>
      <c r="E73" t="s">
        <v>224</v>
      </c>
      <c r="F73" t="s">
        <v>224</v>
      </c>
      <c r="G73">
        <v>2018</v>
      </c>
      <c r="H73" t="s">
        <v>224</v>
      </c>
      <c r="I73" t="s">
        <v>224</v>
      </c>
      <c r="J73" t="s">
        <v>224</v>
      </c>
      <c r="K73" t="s">
        <v>224</v>
      </c>
      <c r="L73">
        <v>30.732893803519399</v>
      </c>
      <c r="M73">
        <v>30.732893803519399</v>
      </c>
    </row>
    <row r="74" spans="1:13">
      <c r="A74" t="s">
        <v>223</v>
      </c>
      <c r="B74" t="s">
        <v>5</v>
      </c>
      <c r="C74" t="s">
        <v>114</v>
      </c>
      <c r="D74" t="s">
        <v>224</v>
      </c>
      <c r="E74" t="s">
        <v>224</v>
      </c>
      <c r="F74" t="s">
        <v>224</v>
      </c>
      <c r="G74">
        <v>2018</v>
      </c>
      <c r="H74" t="s">
        <v>224</v>
      </c>
      <c r="I74" t="s">
        <v>224</v>
      </c>
      <c r="J74" t="s">
        <v>224</v>
      </c>
      <c r="K74" t="s">
        <v>224</v>
      </c>
      <c r="L74">
        <v>5.5128491828853E-3</v>
      </c>
      <c r="M74">
        <v>5.5128491828853E-3</v>
      </c>
    </row>
    <row r="75" spans="1:13">
      <c r="A75" t="s">
        <v>223</v>
      </c>
      <c r="B75" t="s">
        <v>5</v>
      </c>
      <c r="C75" t="s">
        <v>119</v>
      </c>
      <c r="D75" t="s">
        <v>224</v>
      </c>
      <c r="E75" t="s">
        <v>224</v>
      </c>
      <c r="F75" t="s">
        <v>224</v>
      </c>
      <c r="G75">
        <v>2018</v>
      </c>
      <c r="H75" t="s">
        <v>224</v>
      </c>
      <c r="I75" t="s">
        <v>224</v>
      </c>
      <c r="J75" t="s">
        <v>224</v>
      </c>
      <c r="K75" t="s">
        <v>224</v>
      </c>
      <c r="L75">
        <v>113.466977915671</v>
      </c>
      <c r="M75">
        <v>113.466977915671</v>
      </c>
    </row>
    <row r="76" spans="1:13">
      <c r="A76" t="s">
        <v>223</v>
      </c>
      <c r="B76" t="s">
        <v>5</v>
      </c>
      <c r="C76" t="s">
        <v>123</v>
      </c>
      <c r="D76" t="s">
        <v>224</v>
      </c>
      <c r="E76" t="s">
        <v>224</v>
      </c>
      <c r="F76" t="s">
        <v>224</v>
      </c>
      <c r="G76">
        <v>2018</v>
      </c>
      <c r="H76" t="s">
        <v>224</v>
      </c>
      <c r="I76" t="s">
        <v>224</v>
      </c>
      <c r="J76" t="s">
        <v>224</v>
      </c>
      <c r="K76" t="s">
        <v>224</v>
      </c>
      <c r="L76">
        <v>0.52372067237410302</v>
      </c>
      <c r="M76">
        <v>0.52372067237410302</v>
      </c>
    </row>
    <row r="77" spans="1:13">
      <c r="A77" t="s">
        <v>223</v>
      </c>
      <c r="B77" t="s">
        <v>5</v>
      </c>
      <c r="C77" t="s">
        <v>118</v>
      </c>
      <c r="D77" t="s">
        <v>224</v>
      </c>
      <c r="E77" t="s">
        <v>224</v>
      </c>
      <c r="F77" t="s">
        <v>224</v>
      </c>
      <c r="G77">
        <v>2018</v>
      </c>
      <c r="H77" t="s">
        <v>224</v>
      </c>
      <c r="I77" t="s">
        <v>224</v>
      </c>
      <c r="J77" t="s">
        <v>224</v>
      </c>
      <c r="K77" t="s">
        <v>224</v>
      </c>
      <c r="L77">
        <v>503.83458498036998</v>
      </c>
      <c r="M77">
        <v>503.83458498036998</v>
      </c>
    </row>
    <row r="78" spans="1:13">
      <c r="A78" t="s">
        <v>223</v>
      </c>
      <c r="B78" t="s">
        <v>5</v>
      </c>
      <c r="C78" t="s">
        <v>115</v>
      </c>
      <c r="D78" t="s">
        <v>224</v>
      </c>
      <c r="E78" t="s">
        <v>224</v>
      </c>
      <c r="F78" t="s">
        <v>224</v>
      </c>
      <c r="G78">
        <v>2018</v>
      </c>
      <c r="H78" t="s">
        <v>224</v>
      </c>
      <c r="I78" t="s">
        <v>224</v>
      </c>
      <c r="J78" t="s">
        <v>224</v>
      </c>
      <c r="K78" t="s">
        <v>224</v>
      </c>
      <c r="L78">
        <v>15.0488378782107</v>
      </c>
      <c r="M78">
        <v>15.0488378782107</v>
      </c>
    </row>
    <row r="79" spans="1:13">
      <c r="A79" t="s">
        <v>223</v>
      </c>
      <c r="B79" t="s">
        <v>5</v>
      </c>
      <c r="C79" t="s">
        <v>120</v>
      </c>
      <c r="D79" t="s">
        <v>224</v>
      </c>
      <c r="E79" t="s">
        <v>224</v>
      </c>
      <c r="F79" t="s">
        <v>224</v>
      </c>
      <c r="G79">
        <v>2018</v>
      </c>
      <c r="H79" t="s">
        <v>224</v>
      </c>
      <c r="I79" t="s">
        <v>224</v>
      </c>
      <c r="J79" t="s">
        <v>224</v>
      </c>
      <c r="K79" t="s">
        <v>224</v>
      </c>
      <c r="L79">
        <v>2.1830882764225801</v>
      </c>
      <c r="M79">
        <v>2.1830882764225801</v>
      </c>
    </row>
    <row r="80" spans="1:13">
      <c r="A80" t="s">
        <v>223</v>
      </c>
      <c r="B80" t="s">
        <v>5</v>
      </c>
      <c r="C80" t="s">
        <v>121</v>
      </c>
      <c r="D80" t="s">
        <v>224</v>
      </c>
      <c r="E80" t="s">
        <v>224</v>
      </c>
      <c r="F80" t="s">
        <v>224</v>
      </c>
      <c r="G80">
        <v>2018</v>
      </c>
      <c r="H80" t="s">
        <v>224</v>
      </c>
      <c r="I80" t="s">
        <v>224</v>
      </c>
      <c r="J80" t="s">
        <v>224</v>
      </c>
      <c r="K80" t="s">
        <v>224</v>
      </c>
      <c r="L80">
        <v>28.445061392622002</v>
      </c>
      <c r="M80">
        <v>28.445061392622002</v>
      </c>
    </row>
    <row r="81" spans="1:13">
      <c r="A81" t="s">
        <v>223</v>
      </c>
      <c r="B81" t="s">
        <v>5</v>
      </c>
      <c r="C81" t="s">
        <v>226</v>
      </c>
      <c r="D81" t="s">
        <v>224</v>
      </c>
      <c r="E81" t="s">
        <v>224</v>
      </c>
      <c r="F81" t="s">
        <v>224</v>
      </c>
      <c r="G81">
        <v>2018</v>
      </c>
      <c r="H81" t="s">
        <v>224</v>
      </c>
      <c r="I81" t="s">
        <v>224</v>
      </c>
      <c r="J81" t="s">
        <v>224</v>
      </c>
      <c r="K81" t="s">
        <v>224</v>
      </c>
      <c r="L81">
        <v>7.2442972899999996</v>
      </c>
      <c r="M81">
        <v>7.2442972899999996</v>
      </c>
    </row>
    <row r="82" spans="1:13">
      <c r="A82" t="s">
        <v>223</v>
      </c>
      <c r="B82" t="s">
        <v>5</v>
      </c>
      <c r="C82" t="s">
        <v>122</v>
      </c>
      <c r="D82" t="s">
        <v>224</v>
      </c>
      <c r="E82" t="s">
        <v>224</v>
      </c>
      <c r="F82" t="s">
        <v>224</v>
      </c>
      <c r="G82">
        <v>2018</v>
      </c>
      <c r="H82" t="s">
        <v>224</v>
      </c>
      <c r="I82" t="s">
        <v>224</v>
      </c>
      <c r="J82" t="s">
        <v>224</v>
      </c>
      <c r="K82" t="s">
        <v>224</v>
      </c>
      <c r="L82">
        <v>3.5144413540893802</v>
      </c>
      <c r="M82">
        <v>3.5144413540893802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48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47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43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41</v>
      </c>
    </row>
    <row r="13" spans="1:16">
      <c r="A13" s="9"/>
      <c r="B13" s="19" t="s">
        <v>42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22"/>
  <sheetViews>
    <sheetView zoomScale="90" zoomScaleNormal="90" workbookViewId="0">
      <selection activeCell="S15" sqref="S1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34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302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98" t="s">
        <v>135</v>
      </c>
      <c r="T3" s="98"/>
      <c r="U3" s="98"/>
      <c r="V3" s="98"/>
    </row>
    <row r="4" spans="1:26" ht="15.75" thickBot="1">
      <c r="A4" s="43" t="s">
        <v>302</v>
      </c>
      <c r="B4" s="43"/>
      <c r="C4" s="26"/>
      <c r="D4" s="44" t="s">
        <v>38</v>
      </c>
      <c r="E4" s="99" t="s">
        <v>39</v>
      </c>
      <c r="F4" s="100"/>
      <c r="G4" s="100"/>
      <c r="H4" s="100"/>
      <c r="I4" s="100"/>
      <c r="J4" s="100"/>
      <c r="K4" s="23"/>
      <c r="L4" s="57" t="s">
        <v>40</v>
      </c>
      <c r="M4" s="57"/>
      <c r="N4" s="57"/>
      <c r="O4" s="57"/>
      <c r="P4" s="57"/>
      <c r="S4" s="50">
        <v>0.1</v>
      </c>
    </row>
    <row r="5" spans="1:26" ht="15.75" thickBot="1">
      <c r="A5" s="6" t="s">
        <v>36</v>
      </c>
      <c r="B5" s="6" t="s">
        <v>37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287</v>
      </c>
      <c r="T5" s="78" t="s">
        <v>288</v>
      </c>
    </row>
    <row r="6" spans="1:26" ht="15.75" thickBot="1">
      <c r="A6" s="30" t="s">
        <v>299</v>
      </c>
      <c r="B6" s="49" t="s">
        <v>35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3">
        <v>0</v>
      </c>
      <c r="T6" s="83">
        <v>0.9</v>
      </c>
    </row>
    <row r="7" spans="1:26" ht="15.75" thickBot="1">
      <c r="A7" s="49" t="s">
        <v>300</v>
      </c>
      <c r="B7" s="49" t="s">
        <v>126</v>
      </c>
      <c r="C7" s="23"/>
      <c r="D7" s="52">
        <f ca="1">SharesElab!C81</f>
        <v>0.22769704804407714</v>
      </c>
      <c r="E7" s="46">
        <f t="shared" ref="E7:E8" ca="1" si="0">IF($D7=0,"",MAX($D7*(1-$S$4)^($E$5-$D$5),S7))</f>
        <v>0.20492734323966943</v>
      </c>
      <c r="F7" s="46">
        <f t="shared" ref="F7:F8" ca="1" si="1">IF($D7=0,"",MAX($D7*(1-$S$4)^($F$5-$D$5),S7))</f>
        <v>0.18443460891570249</v>
      </c>
      <c r="G7" s="46">
        <f t="shared" ref="G7:G8" ca="1" si="2">IF($D7=0,"",MAX($D7*(1-$S$4)^($G$5-$D$5),S7))</f>
        <v>0.1089067922186332</v>
      </c>
      <c r="H7" s="46">
        <f t="shared" ref="H7:H8" ca="1" si="3">IF($D7=0,"",MAX($D7*(1-$S$4)^($H$5-$D$5),S7))</f>
        <v>6.4308371737180736E-2</v>
      </c>
      <c r="I7" s="46">
        <f t="shared" ref="I7:I8" ca="1" si="4">IF($D7=0,"",MAX($D7*(1-$S$4)^($I$5-$D$5),S7))</f>
        <v>7.8183966979731585E-3</v>
      </c>
      <c r="J7" s="46">
        <f t="shared" ref="J7:J8" ca="1" si="5">IF($D7=0,"",MAX($D7*(1-$S$4)^($J$5-$D$5),S7))</f>
        <v>9.5053451480153111E-4</v>
      </c>
      <c r="K7" s="23"/>
      <c r="L7" s="47">
        <f t="shared" ref="L7:L8" ca="1" si="6">IF($D7=0,"",MIN($D7*(1+$S$4)^($L$5-$D$5),T7))</f>
        <v>0.25046675284848485</v>
      </c>
      <c r="M7" s="47">
        <f t="shared" ref="M7:M8" ca="1" si="7">IF($D7=0,"",MIN($D7*(1+$S$4)^($M$5-$D$5),T7))</f>
        <v>0.2755134281333334</v>
      </c>
      <c r="N7" s="47">
        <f t="shared" ref="N7:N8" ca="1" si="8">IF($D7=0,"",MIN($D7*(1+$S$4)^($N$5-$D$5),T7))</f>
        <v>0.4</v>
      </c>
      <c r="O7" s="47">
        <f t="shared" ref="O7:O8" ca="1" si="9">IF($D7=0,"",MIN($D7*(1+$S$4)^($O$5-$D$5),T7))</f>
        <v>0.4</v>
      </c>
      <c r="P7" s="47">
        <f t="shared" ref="P7:P8" ca="1" si="10">IF($D7=0,"",MIN($D7*(1+$S$4)^($P$5-$D$5),T7))</f>
        <v>0.4</v>
      </c>
      <c r="Q7" s="47">
        <f t="shared" ref="Q7:Q8" ca="1" si="11">IF($D7=0,"",MIN($D7*(1+$S$4)^($Q$5-$D$5),T7))</f>
        <v>0.4</v>
      </c>
      <c r="S7" s="83">
        <v>0</v>
      </c>
      <c r="T7" s="83">
        <v>0.4</v>
      </c>
      <c r="Y7" s="101" t="s">
        <v>291</v>
      </c>
      <c r="Z7" s="101"/>
    </row>
    <row r="8" spans="1:26" ht="15.75" thickBot="1">
      <c r="A8" s="49" t="s">
        <v>301</v>
      </c>
      <c r="B8" s="49" t="s">
        <v>124</v>
      </c>
      <c r="C8" s="23"/>
      <c r="D8" s="52">
        <f ca="1">SharesElab!C82</f>
        <v>1.3422791832209069E-2</v>
      </c>
      <c r="E8" s="46">
        <f t="shared" ca="1" si="0"/>
        <v>1.2080512648988162E-2</v>
      </c>
      <c r="F8" s="46">
        <f t="shared" ca="1" si="1"/>
        <v>1.0872461384089347E-2</v>
      </c>
      <c r="G8" s="46">
        <f t="shared" ca="1" si="2"/>
        <v>6.4200797226909197E-3</v>
      </c>
      <c r="H8" s="46">
        <f t="shared" ca="1" si="3"/>
        <v>3.7909928754517623E-3</v>
      </c>
      <c r="I8" s="46">
        <f t="shared" ca="1" si="4"/>
        <v>4.6089623137410843E-4</v>
      </c>
      <c r="J8" s="46">
        <f t="shared" ca="1" si="5"/>
        <v>5.6034221923865141E-5</v>
      </c>
      <c r="K8" s="23"/>
      <c r="L8" s="47">
        <f t="shared" ca="1" si="6"/>
        <v>1.4765071015429976E-2</v>
      </c>
      <c r="M8" s="47">
        <f t="shared" ca="1" si="7"/>
        <v>1.6241578116972976E-2</v>
      </c>
      <c r="N8" s="47">
        <f t="shared" ca="1" si="8"/>
        <v>2.6157223973166159E-2</v>
      </c>
      <c r="O8" s="47">
        <f t="shared" ca="1" si="9"/>
        <v>4.2126470781023842E-2</v>
      </c>
      <c r="P8" s="47">
        <f t="shared" ca="1" si="10"/>
        <v>0.1</v>
      </c>
      <c r="Q8" s="47">
        <f t="shared" ca="1" si="11"/>
        <v>0.1</v>
      </c>
      <c r="S8" s="83">
        <v>0</v>
      </c>
      <c r="T8" s="83">
        <v>0.1</v>
      </c>
      <c r="Y8" s="78" t="s">
        <v>289</v>
      </c>
      <c r="Z8" s="85">
        <v>0.19400000000000001</v>
      </c>
    </row>
    <row r="10" spans="1:26" s="48" customFormat="1"/>
    <row r="11" spans="1:26" ht="23.25">
      <c r="A11" s="5" t="s">
        <v>45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29</v>
      </c>
    </row>
    <row r="16" spans="1:26" ht="23.25">
      <c r="A16" s="5" t="s">
        <v>303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298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285</v>
      </c>
      <c r="F19" s="6" t="s">
        <v>9</v>
      </c>
      <c r="G19" s="6" t="s">
        <v>31</v>
      </c>
      <c r="H19" s="6" t="s">
        <v>10</v>
      </c>
      <c r="I19" s="8" t="s">
        <v>140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139</v>
      </c>
      <c r="Q19" s="8" t="s">
        <v>30</v>
      </c>
      <c r="R19" s="6" t="s">
        <v>28</v>
      </c>
      <c r="Z19" s="87" t="s">
        <v>297</v>
      </c>
    </row>
    <row r="20" spans="1:26" s="23" customFormat="1" ht="15">
      <c r="A20" s="23" t="s">
        <v>206</v>
      </c>
      <c r="B20" s="23" t="s">
        <v>304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308</v>
      </c>
      <c r="Z20" s="86" t="s">
        <v>296</v>
      </c>
    </row>
    <row r="21" spans="1:26" s="23" customFormat="1" ht="15">
      <c r="A21" s="23" t="s">
        <v>208</v>
      </c>
      <c r="B21" s="23" t="s">
        <v>304</v>
      </c>
      <c r="C21" s="26"/>
      <c r="D21" s="23" t="str">
        <f>IF(Z21="","UC-UP_"&amp;A7,"\I: DISABLED")</f>
        <v>UC-UP_R-RSDCK_GAS_X0</v>
      </c>
      <c r="E21" s="79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ca="1" si="14"/>
        <v>-0.25046675284848485</v>
      </c>
      <c r="K21" s="34">
        <f t="shared" ca="1" si="14"/>
        <v>-0.2755134281333334</v>
      </c>
      <c r="L21" s="34">
        <f t="shared" ca="1" si="14"/>
        <v>-0.4</v>
      </c>
      <c r="M21" s="34">
        <f t="shared" ca="1" si="14"/>
        <v>-0.4</v>
      </c>
      <c r="N21" s="34">
        <f t="shared" ca="1" si="14"/>
        <v>-0.4</v>
      </c>
      <c r="O21" s="34">
        <f t="shared" ca="1" si="14"/>
        <v>-0.4</v>
      </c>
      <c r="P21" s="24">
        <v>0</v>
      </c>
      <c r="Q21" s="24">
        <v>5</v>
      </c>
      <c r="R21" s="23" t="s">
        <v>309</v>
      </c>
      <c r="Z21" s="86"/>
    </row>
    <row r="22" spans="1:26" s="23" customFormat="1" ht="15">
      <c r="A22" s="23" t="s">
        <v>205</v>
      </c>
      <c r="B22" s="23" t="s">
        <v>304</v>
      </c>
      <c r="C22" s="26"/>
      <c r="D22" s="23" t="str">
        <f>IF(Z22="","UC-UP_"&amp;A8,"\I: DISABLED")</f>
        <v>UC-UP_R-RSDCK_LPG_X0</v>
      </c>
      <c r="E22" s="79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ca="1" si="14"/>
        <v>-1.4765071015429976E-2</v>
      </c>
      <c r="K22" s="34">
        <f t="shared" ca="1" si="14"/>
        <v>-1.6241578116972976E-2</v>
      </c>
      <c r="L22" s="34">
        <f t="shared" ca="1" si="14"/>
        <v>-2.6157223973166159E-2</v>
      </c>
      <c r="M22" s="34">
        <f t="shared" ca="1" si="14"/>
        <v>-4.2126470781023842E-2</v>
      </c>
      <c r="N22" s="34">
        <f t="shared" ca="1" si="14"/>
        <v>-0.1</v>
      </c>
      <c r="O22" s="34">
        <f t="shared" ca="1" si="14"/>
        <v>-0.1</v>
      </c>
      <c r="P22" s="24">
        <v>0</v>
      </c>
      <c r="Q22" s="24">
        <v>5</v>
      </c>
      <c r="R22" s="23" t="s">
        <v>310</v>
      </c>
      <c r="Z22" s="86"/>
    </row>
  </sheetData>
  <mergeCells count="3">
    <mergeCell ref="S3:V3"/>
    <mergeCell ref="E4:J4"/>
    <mergeCell ref="Y7:Z7"/>
  </mergeCells>
  <conditionalFormatting sqref="D20">
    <cfRule type="containsText" dxfId="38" priority="8" operator="containsText" text="\I: DISABLED">
      <formula>NOT(ISERROR(SEARCH("\I: DISABLED",D20)))</formula>
    </cfRule>
  </conditionalFormatting>
  <conditionalFormatting sqref="D21:D22">
    <cfRule type="containsText" dxfId="37" priority="7" operator="containsText" text="\I: DISABLED">
      <formula>NOT(ISERROR(SEARCH("\I: DISABLED",D21)))</formula>
    </cfRule>
  </conditionalFormatting>
  <conditionalFormatting sqref="E20">
    <cfRule type="containsText" dxfId="36" priority="4" operator="containsText" text="\I: DISABLED">
      <formula>NOT(ISERROR(SEARCH("\I: DISABLED",E20)))</formula>
    </cfRule>
  </conditionalFormatting>
  <conditionalFormatting sqref="E21:E22">
    <cfRule type="containsText" dxfId="35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101"/>
  <sheetViews>
    <sheetView zoomScale="80" zoomScaleNormal="80" workbookViewId="0">
      <selection activeCell="D12" sqref="D12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6" width="8.855468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34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98" t="s">
        <v>135</v>
      </c>
      <c r="T3" s="98"/>
      <c r="U3" s="98"/>
      <c r="V3" s="98"/>
    </row>
    <row r="4" spans="1:26" ht="15.75" thickBot="1">
      <c r="A4" s="43" t="s">
        <v>33</v>
      </c>
      <c r="B4" s="43"/>
      <c r="C4" s="26"/>
      <c r="D4" s="44" t="s">
        <v>38</v>
      </c>
      <c r="E4" s="99" t="s">
        <v>39</v>
      </c>
      <c r="F4" s="100"/>
      <c r="G4" s="100"/>
      <c r="H4" s="100"/>
      <c r="I4" s="100"/>
      <c r="J4" s="100"/>
      <c r="K4" s="23"/>
      <c r="L4" s="57" t="s">
        <v>40</v>
      </c>
      <c r="M4" s="57"/>
      <c r="N4" s="57"/>
      <c r="O4" s="57"/>
      <c r="P4" s="57"/>
      <c r="S4" s="50">
        <v>0.1</v>
      </c>
    </row>
    <row r="5" spans="1:26" ht="15.75" thickBot="1">
      <c r="A5" s="6" t="s">
        <v>36</v>
      </c>
      <c r="B5" s="6" t="s">
        <v>37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287</v>
      </c>
      <c r="T5" s="78" t="s">
        <v>288</v>
      </c>
    </row>
    <row r="6" spans="1:26" ht="15.75" thickBot="1">
      <c r="A6" s="30" t="s">
        <v>49</v>
      </c>
      <c r="B6" s="30" t="s">
        <v>132</v>
      </c>
      <c r="C6" s="23"/>
      <c r="D6" s="52">
        <f ca="1">SUMIF(SharesElab!$B$2:$B$79,Apt_RSD_share!$A6,SharesElab!C$2:C$79)+D15*Z8</f>
        <v>3.0368475704261513E-3</v>
      </c>
      <c r="E6" s="46">
        <f ca="1">IF($D6=0,"",MAX($D6*(1-$S$4)^($E$5-$D$5),S6))</f>
        <v>2.7331628133835362E-3</v>
      </c>
      <c r="F6" s="46">
        <f ca="1">IF($D6=0,"",MAX($D6*(1-$S$4)^($F$5-$D$5),S6))</f>
        <v>2.4598465320451826E-3</v>
      </c>
      <c r="G6" s="46">
        <f ca="1">IF($D6=0,"",MAX($D6*(1-$S$4)^($G$5-$D$5),S6))</f>
        <v>1.4525147787073603E-3</v>
      </c>
      <c r="H6" s="46">
        <f ca="1">IF($D6=0,"",MAX($D6*(1-$S$4)^($H$5-$D$5),S6))</f>
        <v>8.5769545167890945E-4</v>
      </c>
      <c r="I6" s="46">
        <f ca="1">IF($D6=0,"",MAX($D6*(1-$S$4)^($I$5-$D$5),S6))</f>
        <v>1.0427574367266918E-4</v>
      </c>
      <c r="J6" s="46">
        <f ca="1">IF($D6=0,"",MAX($D6*(1-$S$4)^($J$5-$D$5),S6))</f>
        <v>1.2677496070666855E-5</v>
      </c>
      <c r="K6" s="23"/>
      <c r="L6" s="47">
        <f ca="1">IF($D6=0,"",MIN($D6*(1+$S$4)^($L$5-$D$5),T6))</f>
        <v>3.3405323274687667E-3</v>
      </c>
      <c r="M6" s="47">
        <f ca="1">IF($D6=0,"",MIN($D6*(1+$S$4)^($M$5-$D$5),T6))</f>
        <v>3.6745855602156436E-3</v>
      </c>
      <c r="N6" s="47">
        <f ca="1">IF($D6=0,"",MIN($D6*(1+$S$4)^($N$5-$D$5),T6))</f>
        <v>5.9179567905828989E-3</v>
      </c>
      <c r="O6" s="47">
        <f ca="1">IF($D6=0,"",MIN($D6*(1+$S$4)^($O$5-$D$5),T6))</f>
        <v>9.5309285908016673E-3</v>
      </c>
      <c r="P6" s="47">
        <f ca="1">IF($D6=0,"",MIN($D6*(1+$S$4)^($P$5-$D$5),T6))</f>
        <v>6.4119321611644214E-2</v>
      </c>
      <c r="Q6" s="47">
        <f ca="1">IF($D6=0,"",MIN($D6*(1+$S$4)^($Q$5-$D$5),T6))</f>
        <v>0.43136273289312893</v>
      </c>
      <c r="S6" s="83">
        <v>0</v>
      </c>
      <c r="T6" s="83">
        <v>0.9</v>
      </c>
    </row>
    <row r="7" spans="1:26" ht="15.75" thickBot="1">
      <c r="A7" s="49" t="s">
        <v>50</v>
      </c>
      <c r="B7" s="49" t="s">
        <v>133</v>
      </c>
      <c r="C7" s="23"/>
      <c r="D7" s="52">
        <f ca="1">SUMIF(SharesElab!$B$2:$B$79,Apt_RSD_share!$A7,SharesElab!C$2:C$79)</f>
        <v>3.0525283917085619E-6</v>
      </c>
      <c r="E7" s="46">
        <f t="shared" ref="E7:E18" ca="1" si="0">IF($D7=0,"",MAX($D7*(1-$S$4)^($E$5-$D$5),S7))</f>
        <v>2.7472755525377056E-6</v>
      </c>
      <c r="F7" s="46">
        <f t="shared" ref="F7:F18" ca="1" si="1">IF($D7=0,"",MAX($D7*(1-$S$4)^($F$5-$D$5),S7))</f>
        <v>2.4725479972839352E-6</v>
      </c>
      <c r="G7" s="46">
        <f t="shared" ref="G7:G18" ca="1" si="2">IF($D7=0,"",MAX($D7*(1-$S$4)^($G$5-$D$5),S7))</f>
        <v>1.4600148669161912E-6</v>
      </c>
      <c r="H7" s="46">
        <f t="shared" ref="H7:H18" ca="1" si="3">IF($D7=0,"",MAX($D7*(1-$S$4)^($H$5-$D$5),S7))</f>
        <v>8.6212417876534203E-7</v>
      </c>
      <c r="I7" s="46">
        <f t="shared" ref="I7:I18" ca="1" si="4">IF($D7=0,"",MAX($D7*(1-$S$4)^($I$5-$D$5),S7))</f>
        <v>1.0481417349593231E-7</v>
      </c>
      <c r="J7" s="46">
        <f t="shared" ref="J7:J18" ca="1" si="5">IF($D7=0,"",MAX($D7*(1-$S$4)^($J$5-$D$5),S7))</f>
        <v>1.2742956567310977E-8</v>
      </c>
      <c r="K7" s="23"/>
      <c r="L7" s="47">
        <f t="shared" ref="L7:L18" ca="1" si="6">IF($D7=0,"",MIN($D7*(1+$S$4)^($L$5-$D$5),T7))</f>
        <v>3.3577812308794181E-6</v>
      </c>
      <c r="M7" s="47">
        <f t="shared" ref="M7:M18" ca="1" si="7">IF($D7=0,"",MIN($D7*(1+$S$4)^($M$5-$D$5),T7))</f>
        <v>3.6935593539673603E-6</v>
      </c>
      <c r="N7" s="47">
        <f t="shared" ref="N7:N18" ca="1" si="8">IF($D7=0,"",MIN($D7*(1+$S$4)^($N$5-$D$5),T7))</f>
        <v>5.948514275157976E-6</v>
      </c>
      <c r="O7" s="47">
        <f t="shared" ref="O7:O18" ca="1" si="9">IF($D7=0,"",MIN($D7*(1+$S$4)^($O$5-$D$5),T7))</f>
        <v>9.5801417252846738E-6</v>
      </c>
      <c r="P7" s="47">
        <f t="shared" ref="P7:P18" ca="1" si="10">IF($D7=0,"",MIN($D7*(1+$S$4)^($P$5-$D$5),T7))</f>
        <v>6.4450402971384798E-5</v>
      </c>
      <c r="Q7" s="47">
        <f t="shared" ref="Q7:Q18" ca="1" si="11">IF($D7=0,"",MIN($D7*(1+$S$4)^($Q$5-$D$5),T7))</f>
        <v>4.3359008272400638E-4</v>
      </c>
      <c r="S7" s="83">
        <v>0</v>
      </c>
      <c r="T7" s="83">
        <v>0.9</v>
      </c>
      <c r="Y7" s="101" t="s">
        <v>291</v>
      </c>
      <c r="Z7" s="101"/>
    </row>
    <row r="8" spans="1:26" ht="15.75" thickBot="1">
      <c r="A8" s="49" t="s">
        <v>51</v>
      </c>
      <c r="B8" s="49" t="s">
        <v>134</v>
      </c>
      <c r="C8" s="23"/>
      <c r="D8" s="52">
        <f ca="1">SUMIF(SharesElab!$B$2:$B$79,Apt_RSD_share!$A8,SharesElab!C$2:C$79)</f>
        <v>1.7104849807476845E-4</v>
      </c>
      <c r="E8" s="46">
        <f t="shared" ca="1" si="0"/>
        <v>1.539436482672916E-4</v>
      </c>
      <c r="F8" s="46">
        <f t="shared" ca="1" si="1"/>
        <v>1.3854928344056246E-4</v>
      </c>
      <c r="G8" s="46">
        <f t="shared" ca="1" si="2"/>
        <v>8.1811966378817741E-5</v>
      </c>
      <c r="H8" s="46">
        <f t="shared" ca="1" si="3"/>
        <v>4.8309148027028102E-5</v>
      </c>
      <c r="I8" s="46">
        <f t="shared" ca="1" si="4"/>
        <v>5.8732646032466829E-6</v>
      </c>
      <c r="J8" s="46">
        <f t="shared" ca="1" si="5"/>
        <v>7.1405186198793968E-7</v>
      </c>
      <c r="K8" s="23"/>
      <c r="L8" s="47">
        <f t="shared" ca="1" si="6"/>
        <v>1.8815334788224529E-4</v>
      </c>
      <c r="M8" s="47">
        <f t="shared" ca="1" si="7"/>
        <v>2.0696868267046985E-4</v>
      </c>
      <c r="N8" s="47">
        <f t="shared" ca="1" si="8"/>
        <v>3.3332513312761856E-4</v>
      </c>
      <c r="O8" s="47">
        <f t="shared" ca="1" si="9"/>
        <v>5.3682346015336113E-4</v>
      </c>
      <c r="P8" s="47">
        <f t="shared" ca="1" si="10"/>
        <v>3.6114798009785347E-3</v>
      </c>
      <c r="Q8" s="47">
        <f t="shared" ca="1" si="11"/>
        <v>2.4296230178073554E-2</v>
      </c>
      <c r="S8" s="83">
        <v>0</v>
      </c>
      <c r="T8" s="83">
        <v>0.9</v>
      </c>
      <c r="Y8" s="78" t="s">
        <v>289</v>
      </c>
      <c r="Z8" s="85">
        <v>0.19400000000000001</v>
      </c>
    </row>
    <row r="9" spans="1:26" ht="15.75" thickBot="1">
      <c r="A9" s="49" t="s">
        <v>52</v>
      </c>
      <c r="B9" s="49" t="s">
        <v>124</v>
      </c>
      <c r="C9" s="23"/>
      <c r="D9" s="52">
        <f ca="1">SUMIF(SharesElab!$B$2:$B$79,Apt_RSD_share!$A9,SharesElab!C$2:C$79)</f>
        <v>8.7510425597569566E-2</v>
      </c>
      <c r="E9" s="46">
        <f t="shared" ca="1" si="0"/>
        <v>7.8759383037812616E-2</v>
      </c>
      <c r="F9" s="46">
        <f t="shared" ca="1" si="1"/>
        <v>7.0883444734031353E-2</v>
      </c>
      <c r="G9" s="46">
        <f t="shared" ca="1" si="2"/>
        <v>4.1855965280998185E-2</v>
      </c>
      <c r="H9" s="46">
        <f t="shared" ca="1" si="3"/>
        <v>2.4715528938776623E-2</v>
      </c>
      <c r="I9" s="46">
        <f t="shared" ca="1" si="4"/>
        <v>3.0048313248128679E-3</v>
      </c>
      <c r="J9" s="46">
        <f t="shared" ca="1" si="5"/>
        <v>3.6531734007969714E-4</v>
      </c>
      <c r="K9" s="23"/>
      <c r="L9" s="47">
        <f t="shared" ca="1" si="6"/>
        <v>9.626146815732653E-2</v>
      </c>
      <c r="M9" s="47">
        <f t="shared" ca="1" si="7"/>
        <v>0.10588761497305919</v>
      </c>
      <c r="N9" s="47">
        <f t="shared" ca="1" si="8"/>
        <v>0.17053306279026165</v>
      </c>
      <c r="O9" s="47">
        <f t="shared" ca="1" si="9"/>
        <v>0.2746452029543443</v>
      </c>
      <c r="P9" s="47">
        <f t="shared" ca="1" si="10"/>
        <v>0.9</v>
      </c>
      <c r="Q9" s="47">
        <f t="shared" ca="1" si="11"/>
        <v>0.9</v>
      </c>
      <c r="S9" s="83">
        <v>0</v>
      </c>
      <c r="T9" s="83">
        <v>0.9</v>
      </c>
      <c r="Y9" s="78" t="s">
        <v>290</v>
      </c>
      <c r="Z9" s="85">
        <v>0.74399999999999999</v>
      </c>
    </row>
    <row r="10" spans="1:26" ht="15.75" thickBot="1">
      <c r="A10" s="49" t="s">
        <v>53</v>
      </c>
      <c r="B10" s="49" t="s">
        <v>35</v>
      </c>
      <c r="C10" s="23"/>
      <c r="D10" s="52">
        <f ca="1">SUMIF(SharesElab!$B$2:$B$79,Apt_RSD_share!$A10,SharesElab!C$2:C$79)</f>
        <v>3.8433367470538597E-2</v>
      </c>
      <c r="E10" s="46">
        <f t="shared" ca="1" si="0"/>
        <v>3.4590030723484738E-2</v>
      </c>
      <c r="F10" s="46">
        <f t="shared" ca="1" si="1"/>
        <v>3.1131027651136265E-2</v>
      </c>
      <c r="G10" s="46">
        <f t="shared" ca="1" si="2"/>
        <v>1.8382560517719457E-2</v>
      </c>
      <c r="H10" s="46">
        <f t="shared" ca="1" si="3"/>
        <v>1.0854718160108166E-2</v>
      </c>
      <c r="I10" s="46">
        <f t="shared" ca="1" si="4"/>
        <v>1.3196803204294516E-3</v>
      </c>
      <c r="J10" s="46">
        <f t="shared" ca="1" si="5"/>
        <v>1.604423184868234E-4</v>
      </c>
      <c r="K10" s="23"/>
      <c r="L10" s="47">
        <f t="shared" ca="1" si="6"/>
        <v>4.2276704217592463E-2</v>
      </c>
      <c r="M10" s="47">
        <f t="shared" ca="1" si="7"/>
        <v>4.6504374639351712E-2</v>
      </c>
      <c r="N10" s="47">
        <f t="shared" ca="1" si="8"/>
        <v>7.4895760400422354E-2</v>
      </c>
      <c r="O10" s="47">
        <f t="shared" ca="1" si="9"/>
        <v>0.12062037108248423</v>
      </c>
      <c r="P10" s="47">
        <f t="shared" ca="1" si="10"/>
        <v>0.81147354034504882</v>
      </c>
      <c r="Q10" s="47">
        <f t="shared" ca="1" si="11"/>
        <v>0.9</v>
      </c>
      <c r="S10" s="83">
        <v>0</v>
      </c>
      <c r="T10" s="83">
        <v>0.9</v>
      </c>
      <c r="Y10" s="78" t="s">
        <v>293</v>
      </c>
      <c r="Z10" s="85">
        <v>6.2E-2</v>
      </c>
    </row>
    <row r="11" spans="1:26" ht="15.75" thickBot="1">
      <c r="A11" s="49" t="s">
        <v>54</v>
      </c>
      <c r="B11" s="49" t="s">
        <v>35</v>
      </c>
      <c r="C11" s="23"/>
      <c r="D11" s="52">
        <f ca="1">SUMIF(SharesElab!$B$2:$B$79,Apt_RSD_share!$A11,SharesElab!C$2:C$79)</f>
        <v>8.7257221734354323E-2</v>
      </c>
      <c r="E11" s="46">
        <f t="shared" ca="1" si="0"/>
        <v>7.8531499560918899E-2</v>
      </c>
      <c r="F11" s="46">
        <f t="shared" ca="1" si="1"/>
        <v>7.0678349604827009E-2</v>
      </c>
      <c r="G11" s="46">
        <f t="shared" ca="1" si="2"/>
        <v>4.1734858658154309E-2</v>
      </c>
      <c r="H11" s="46">
        <f t="shared" ca="1" si="3"/>
        <v>2.4644016689053545E-2</v>
      </c>
      <c r="I11" s="46">
        <f t="shared" ca="1" si="4"/>
        <v>2.9961371047292906E-3</v>
      </c>
      <c r="J11" s="46">
        <f t="shared" ca="1" si="5"/>
        <v>3.6426032588766168E-4</v>
      </c>
      <c r="K11" s="23"/>
      <c r="L11" s="47">
        <f t="shared" ca="1" si="6"/>
        <v>9.5982943907789761E-2</v>
      </c>
      <c r="M11" s="47">
        <f t="shared" ca="1" si="7"/>
        <v>0.10558123829856875</v>
      </c>
      <c r="N11" s="47">
        <f t="shared" ca="1" si="8"/>
        <v>0.17003964009222802</v>
      </c>
      <c r="O11" s="47">
        <f t="shared" ca="1" si="9"/>
        <v>0.2738505407649342</v>
      </c>
      <c r="P11" s="47">
        <f t="shared" ca="1" si="10"/>
        <v>0.9</v>
      </c>
      <c r="Q11" s="47">
        <f t="shared" ca="1" si="11"/>
        <v>0.9</v>
      </c>
      <c r="S11" s="92">
        <f>S10</f>
        <v>0</v>
      </c>
      <c r="T11" s="92">
        <f>T10</f>
        <v>0.9</v>
      </c>
    </row>
    <row r="12" spans="1:26" ht="15.75" thickBot="1">
      <c r="A12" s="49" t="s">
        <v>55</v>
      </c>
      <c r="B12" s="49" t="s">
        <v>125</v>
      </c>
      <c r="C12" s="23"/>
      <c r="D12" s="52">
        <f ca="1">SUMIF(SharesElab!$B$2:$B$79,Apt_RSD_share!$A12,SharesElab!C$2:C$79)</f>
        <v>4.0166006953388546E-2</v>
      </c>
      <c r="E12" s="46">
        <f t="shared" ca="1" si="0"/>
        <v>3.6149406258049695E-2</v>
      </c>
      <c r="F12" s="46">
        <f t="shared" ca="1" si="1"/>
        <v>3.2534465632244727E-2</v>
      </c>
      <c r="G12" s="46">
        <f t="shared" ca="1" si="2"/>
        <v>1.9211276611184193E-2</v>
      </c>
      <c r="H12" s="46">
        <f t="shared" ca="1" si="3"/>
        <v>1.1344066726138156E-2</v>
      </c>
      <c r="I12" s="46">
        <f t="shared" ca="1" si="4"/>
        <v>1.3791736820160702E-3</v>
      </c>
      <c r="J12" s="46">
        <f t="shared" ca="1" si="5"/>
        <v>1.6767532235887158E-4</v>
      </c>
      <c r="K12" s="23"/>
      <c r="L12" s="47">
        <f t="shared" ca="1" si="6"/>
        <v>4.4182607648727404E-2</v>
      </c>
      <c r="M12" s="47">
        <f t="shared" ca="1" si="7"/>
        <v>4.8600868413600146E-2</v>
      </c>
      <c r="N12" s="47">
        <f t="shared" ca="1" si="8"/>
        <v>7.8272184588787208E-2</v>
      </c>
      <c r="O12" s="47">
        <f t="shared" ca="1" si="9"/>
        <v>0.12605813600208771</v>
      </c>
      <c r="P12" s="47">
        <f t="shared" ca="1" si="10"/>
        <v>0.84805610356612582</v>
      </c>
      <c r="Q12" s="47">
        <f t="shared" ca="1" si="11"/>
        <v>0.9</v>
      </c>
      <c r="S12" s="83">
        <v>0</v>
      </c>
      <c r="T12" s="83">
        <v>0.9</v>
      </c>
    </row>
    <row r="13" spans="1:26" ht="15.75" thickBot="1">
      <c r="A13" s="49" t="s">
        <v>56</v>
      </c>
      <c r="B13" s="49" t="s">
        <v>126</v>
      </c>
      <c r="C13" s="23"/>
      <c r="D13" s="52">
        <f ca="1">SUMIF(SharesElab!$B$2:$B$79,Apt_RSD_share!$A13,SharesElab!C$2:C$79)</f>
        <v>0.64281271558458686</v>
      </c>
      <c r="E13" s="46">
        <f t="shared" ca="1" si="0"/>
        <v>0.57853144402612822</v>
      </c>
      <c r="F13" s="46">
        <f t="shared" ca="1" si="1"/>
        <v>0.52067829962351542</v>
      </c>
      <c r="G13" s="46">
        <f t="shared" ca="1" si="2"/>
        <v>0.30745532914468965</v>
      </c>
      <c r="H13" s="46">
        <f t="shared" ca="1" si="3"/>
        <v>0.18154929730664784</v>
      </c>
      <c r="I13" s="46">
        <f t="shared" ca="1" si="4"/>
        <v>2.2072156209810918E-2</v>
      </c>
      <c r="J13" s="46">
        <f t="shared" ca="1" si="5"/>
        <v>2.6834589115892738E-3</v>
      </c>
      <c r="K13" s="23"/>
      <c r="L13" s="47">
        <f t="shared" ca="1" si="6"/>
        <v>0.70709398714304561</v>
      </c>
      <c r="M13" s="47">
        <f t="shared" ca="1" si="7"/>
        <v>0.7778033858573502</v>
      </c>
      <c r="N13" s="47">
        <f t="shared" ca="1" si="8"/>
        <v>0.9</v>
      </c>
      <c r="O13" s="47">
        <f t="shared" ca="1" si="9"/>
        <v>0.9</v>
      </c>
      <c r="P13" s="47">
        <f t="shared" ca="1" si="10"/>
        <v>0.9</v>
      </c>
      <c r="Q13" s="47">
        <f t="shared" ca="1" si="11"/>
        <v>0.9</v>
      </c>
      <c r="S13" s="83">
        <v>0</v>
      </c>
      <c r="T13" s="83">
        <v>0.9</v>
      </c>
    </row>
    <row r="14" spans="1:26" ht="15.75" thickBot="1">
      <c r="A14" s="49" t="s">
        <v>57</v>
      </c>
      <c r="B14" s="49" t="s">
        <v>127</v>
      </c>
      <c r="C14" s="23"/>
      <c r="D14" s="52">
        <f ca="1">SUMIF(SharesElab!$B$2:$B$79,Apt_RSD_share!$A14,SharesElab!C$2:C$79)+D15*Z9</f>
        <v>1.0524356466087344E-2</v>
      </c>
      <c r="E14" s="46">
        <f t="shared" ca="1" si="0"/>
        <v>9.47192081947861E-3</v>
      </c>
      <c r="F14" s="46">
        <f t="shared" ca="1" si="1"/>
        <v>8.5247287375307488E-3</v>
      </c>
      <c r="G14" s="46">
        <f t="shared" ca="1" si="2"/>
        <v>5.0337670722245334E-3</v>
      </c>
      <c r="H14" s="46">
        <f t="shared" ca="1" si="3"/>
        <v>2.9723891184778657E-3</v>
      </c>
      <c r="I14" s="46">
        <f t="shared" ca="1" si="4"/>
        <v>3.6137312516595053E-4</v>
      </c>
      <c r="J14" s="46">
        <f t="shared" ca="1" si="5"/>
        <v>4.3934535616615381E-5</v>
      </c>
      <c r="K14" s="23"/>
      <c r="L14" s="47">
        <f t="shared" ca="1" si="6"/>
        <v>1.1576792112696081E-2</v>
      </c>
      <c r="M14" s="47">
        <f t="shared" ca="1" si="7"/>
        <v>1.2734471323965688E-2</v>
      </c>
      <c r="N14" s="47">
        <f t="shared" ca="1" si="8"/>
        <v>2.050899341195999E-2</v>
      </c>
      <c r="O14" s="47">
        <f t="shared" ca="1" si="9"/>
        <v>3.3029938979895694E-2</v>
      </c>
      <c r="P14" s="47">
        <f t="shared" ca="1" si="10"/>
        <v>0.22220891281347624</v>
      </c>
      <c r="Q14" s="47">
        <f t="shared" ca="1" si="11"/>
        <v>0.9</v>
      </c>
      <c r="S14" s="83">
        <v>0</v>
      </c>
      <c r="T14" s="83">
        <v>0.9</v>
      </c>
    </row>
    <row r="15" spans="1:26" ht="15.75" thickBot="1">
      <c r="A15" s="49" t="s">
        <v>58</v>
      </c>
      <c r="B15" s="49" t="s">
        <v>128</v>
      </c>
      <c r="C15" s="23"/>
      <c r="D15" s="52">
        <f ca="1">SUMIF(SharesElab!$B$2:$B$79,Apt_RSD_share!$A15,SharesElab!C$2:C$79)</f>
        <v>1.4127589259950623E-2</v>
      </c>
      <c r="E15" s="46">
        <f t="shared" ca="1" si="0"/>
        <v>1.2714830333955561E-2</v>
      </c>
      <c r="F15" s="46">
        <f t="shared" ca="1" si="1"/>
        <v>1.1443347300560005E-2</v>
      </c>
      <c r="G15" s="46">
        <f t="shared" ca="1" si="2"/>
        <v>6.7571821475076793E-3</v>
      </c>
      <c r="H15" s="46">
        <f t="shared" ca="1" si="3"/>
        <v>3.9900484862818103E-3</v>
      </c>
      <c r="I15" s="46">
        <f t="shared" ca="1" si="4"/>
        <v>4.8509674661630802E-4</v>
      </c>
      <c r="J15" s="46">
        <f t="shared" ca="1" si="5"/>
        <v>5.8976439606379848E-5</v>
      </c>
      <c r="K15" s="23"/>
      <c r="L15" s="47">
        <f t="shared" ca="1" si="6"/>
        <v>1.5540348185945687E-2</v>
      </c>
      <c r="M15" s="47">
        <f t="shared" ca="1" si="7"/>
        <v>1.7094383004540255E-2</v>
      </c>
      <c r="N15" s="47">
        <f t="shared" ca="1" si="8"/>
        <v>2.7530674772642143E-2</v>
      </c>
      <c r="O15" s="47">
        <f t="shared" ca="1" si="9"/>
        <v>4.4338427028087907E-2</v>
      </c>
      <c r="P15" s="47">
        <f t="shared" ca="1" si="10"/>
        <v>0.29828676558463857</v>
      </c>
      <c r="Q15" s="47">
        <f t="shared" ca="1" si="11"/>
        <v>0.9</v>
      </c>
      <c r="S15" s="83">
        <v>0</v>
      </c>
      <c r="T15" s="83">
        <v>0.9</v>
      </c>
    </row>
    <row r="16" spans="1:26" ht="15.75" thickBot="1">
      <c r="A16" s="49" t="s">
        <v>59</v>
      </c>
      <c r="B16" s="49" t="s">
        <v>129</v>
      </c>
      <c r="C16" s="23"/>
      <c r="D16" s="52">
        <f ca="1">SUMIF(SharesElab!$B$2:$B$79,Apt_RSD_share!$A16,SharesElab!C$2:C$79)+D15*Z10</f>
        <v>4.6018864231740612E-3</v>
      </c>
      <c r="E16" s="46">
        <f t="shared" ca="1" si="0"/>
        <v>4.1416977808566551E-3</v>
      </c>
      <c r="F16" s="46">
        <f t="shared" ca="1" si="1"/>
        <v>3.72752800277099E-3</v>
      </c>
      <c r="G16" s="46">
        <f t="shared" ca="1" si="2"/>
        <v>2.2010680103562424E-3</v>
      </c>
      <c r="H16" s="46">
        <f t="shared" ca="1" si="3"/>
        <v>1.2997086494352579E-3</v>
      </c>
      <c r="I16" s="46">
        <f t="shared" ca="1" si="4"/>
        <v>1.5801422954076581E-4</v>
      </c>
      <c r="J16" s="46">
        <f t="shared" ca="1" si="5"/>
        <v>1.9210841405272635E-5</v>
      </c>
      <c r="K16" s="23"/>
      <c r="L16" s="47">
        <f t="shared" ca="1" si="6"/>
        <v>5.0620750654914674E-3</v>
      </c>
      <c r="M16" s="47">
        <f t="shared" ca="1" si="7"/>
        <v>5.5682825720406153E-3</v>
      </c>
      <c r="N16" s="47">
        <f t="shared" ca="1" si="8"/>
        <v>8.9677747650971345E-3</v>
      </c>
      <c r="O16" s="47">
        <f t="shared" ca="1" si="9"/>
        <v>1.444269093693659E-2</v>
      </c>
      <c r="P16" s="47">
        <f t="shared" ca="1" si="10"/>
        <v>9.7163202546366345E-2</v>
      </c>
      <c r="Q16" s="47">
        <f t="shared" ca="1" si="11"/>
        <v>0.65366544020699358</v>
      </c>
      <c r="S16" s="83">
        <v>0</v>
      </c>
      <c r="T16" s="83">
        <v>0.9</v>
      </c>
    </row>
    <row r="17" spans="1:22" ht="15.75" thickBot="1">
      <c r="A17" s="49" t="s">
        <v>60</v>
      </c>
      <c r="B17" s="49" t="s">
        <v>130</v>
      </c>
      <c r="C17" s="23"/>
      <c r="D17" s="52">
        <f ca="1">SUMIF(SharesElab!$B$2:$B$79,Apt_RSD_share!$A17,SharesElab!C$2:C$79)</f>
        <v>7.2870761109146437E-5</v>
      </c>
      <c r="E17" s="46">
        <f t="shared" ca="1" si="0"/>
        <v>6.5583684998231801E-5</v>
      </c>
      <c r="F17" s="46">
        <f t="shared" ca="1" si="1"/>
        <v>5.9025316498408615E-5</v>
      </c>
      <c r="G17" s="46">
        <f t="shared" ca="1" si="2"/>
        <v>3.485385913914531E-5</v>
      </c>
      <c r="H17" s="46">
        <f t="shared" ca="1" si="3"/>
        <v>2.058085528307392E-5</v>
      </c>
      <c r="I17" s="46">
        <f t="shared" ca="1" si="4"/>
        <v>2.5021515339287735E-6</v>
      </c>
      <c r="J17" s="46">
        <f t="shared" ca="1" si="5"/>
        <v>3.0420321277372197E-7</v>
      </c>
      <c r="K17" s="23"/>
      <c r="L17" s="47">
        <f t="shared" ca="1" si="6"/>
        <v>8.0157837220061086E-5</v>
      </c>
      <c r="M17" s="47">
        <f t="shared" ca="1" si="7"/>
        <v>8.8173620942067198E-5</v>
      </c>
      <c r="N17" s="47">
        <f t="shared" ca="1" si="8"/>
        <v>1.4200449826340871E-4</v>
      </c>
      <c r="O17" s="47">
        <f t="shared" ca="1" si="9"/>
        <v>2.2869966449820241E-4</v>
      </c>
      <c r="P17" s="47">
        <f t="shared" ca="1" si="10"/>
        <v>1.5385769813224407E-3</v>
      </c>
      <c r="Q17" s="47">
        <f t="shared" ca="1" si="11"/>
        <v>1.0350776563880268E-2</v>
      </c>
      <c r="S17" s="83">
        <v>0</v>
      </c>
      <c r="T17" s="83">
        <v>0.25</v>
      </c>
      <c r="V17" s="78" t="s">
        <v>292</v>
      </c>
    </row>
    <row r="18" spans="1:22" ht="15">
      <c r="A18" s="49" t="s">
        <v>61</v>
      </c>
      <c r="B18" s="49" t="s">
        <v>131</v>
      </c>
      <c r="C18" s="23"/>
      <c r="D18" s="52">
        <f ca="1">SUMIF(SharesElab!$B$2:$B$79,Apt_RSD_share!$A18,SharesElab!C$2:C$79)</f>
        <v>8.5410200412298923E-2</v>
      </c>
      <c r="E18" s="46">
        <f t="shared" ca="1" si="0"/>
        <v>7.6869180371069032E-2</v>
      </c>
      <c r="F18" s="46">
        <f t="shared" ca="1" si="1"/>
        <v>6.918226233396213E-2</v>
      </c>
      <c r="G18" s="46">
        <f t="shared" ca="1" si="2"/>
        <v>4.0851434085581305E-2</v>
      </c>
      <c r="H18" s="46">
        <f t="shared" ca="1" si="3"/>
        <v>2.4122363313194915E-2</v>
      </c>
      <c r="I18" s="46">
        <f t="shared" ca="1" si="4"/>
        <v>2.9327162324365216E-3</v>
      </c>
      <c r="J18" s="46">
        <f t="shared" ca="1" si="5"/>
        <v>3.5654982840309103E-4</v>
      </c>
      <c r="K18" s="23"/>
      <c r="L18" s="47">
        <f t="shared" ca="1" si="6"/>
        <v>9.3951220453528828E-2</v>
      </c>
      <c r="M18" s="47">
        <f t="shared" ca="1" si="7"/>
        <v>0.10334634249888171</v>
      </c>
      <c r="N18" s="47">
        <f t="shared" ca="1" si="8"/>
        <v>0.16644031805787407</v>
      </c>
      <c r="O18" s="47">
        <f t="shared" ca="1" si="9"/>
        <v>0.26805379663538681</v>
      </c>
      <c r="P18" s="47">
        <f t="shared" ca="1" si="10"/>
        <v>0.9</v>
      </c>
      <c r="Q18" s="47">
        <f t="shared" ca="1" si="11"/>
        <v>0.9</v>
      </c>
      <c r="S18" s="83">
        <v>0</v>
      </c>
      <c r="T18" s="83">
        <v>0.9</v>
      </c>
      <c r="V18" s="84">
        <f ca="1">SUM(D6:D18)-D15</f>
        <v>1</v>
      </c>
    </row>
    <row r="19" spans="1:22" ht="15">
      <c r="A19" s="43" t="s">
        <v>32</v>
      </c>
      <c r="B19" s="43"/>
      <c r="C19" s="23"/>
      <c r="D19" s="44" t="s">
        <v>38</v>
      </c>
      <c r="E19" s="99" t="s">
        <v>39</v>
      </c>
      <c r="F19" s="100"/>
      <c r="G19" s="100"/>
      <c r="H19" s="100"/>
      <c r="I19" s="100"/>
      <c r="J19" s="51"/>
      <c r="K19" s="23"/>
      <c r="L19" s="100" t="s">
        <v>40</v>
      </c>
      <c r="M19" s="100"/>
      <c r="N19" s="100"/>
      <c r="O19" s="100"/>
      <c r="P19" s="100"/>
    </row>
    <row r="20" spans="1:22" ht="15.75" thickBot="1">
      <c r="A20" s="6" t="s">
        <v>36</v>
      </c>
      <c r="B20" s="6" t="s">
        <v>37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287</v>
      </c>
      <c r="T20" s="78" t="s">
        <v>288</v>
      </c>
    </row>
    <row r="21" spans="1:22" ht="15.75" thickBot="1">
      <c r="A21" s="30" t="s">
        <v>62</v>
      </c>
      <c r="B21" s="30" t="s">
        <v>132</v>
      </c>
      <c r="C21" s="23"/>
      <c r="D21" s="45">
        <f ca="1">SUMIF(SharesElab!$B$2:$B$79,Apt_RSD_share!$A21,SharesElab!C$2:C$79)+D30*Z8</f>
        <v>1.5571213012459803E-3</v>
      </c>
      <c r="E21" s="46">
        <f ca="1">IF($D21=0,"",MAX($D21*(1-$S$4)^($E$5-$D$5),S21))</f>
        <v>1.4014091711213822E-3</v>
      </c>
      <c r="F21" s="46">
        <f ca="1">IF($D21=0,"",MAX($D21*(1-$S$4)^($F$5-$D$5),S21))</f>
        <v>1.261268254009244E-3</v>
      </c>
      <c r="G21" s="46">
        <f ca="1">IF($D21=0,"",MAX($D21*(1-$S$4)^($G$5-$D$5),S21))</f>
        <v>7.4476629130991868E-4</v>
      </c>
      <c r="H21" s="46">
        <f ca="1">IF($D21=0,"",MAX($D21*(1-$S$4)^($H$5-$D$5),S21))</f>
        <v>4.3977704735559403E-4</v>
      </c>
      <c r="I21" s="46">
        <f ca="1">IF($D21=0,"",MAX($D21*(1-$S$4)^($I$5-$D$5),S21))</f>
        <v>5.346662218321154E-5</v>
      </c>
      <c r="J21" s="46">
        <f ca="1">IF($D21=0,"",MAX($D21*(1-$S$4)^($J$5-$D$5),S21))</f>
        <v>6.5002930572927862E-6</v>
      </c>
      <c r="K21" s="23"/>
      <c r="L21" s="47">
        <f ca="1">IF($D21=0,"",MIN($D21*(1+$S$4)^($L$5-$D$5),T21))</f>
        <v>1.7128334313705783E-3</v>
      </c>
      <c r="M21" s="47">
        <f ca="1">IF($D21=0,"",MIN($D21*(1+$S$4)^($M$5-$D$5),T21))</f>
        <v>1.8841167745076363E-3</v>
      </c>
      <c r="N21" s="47">
        <f ca="1">IF($D21=0,"",MIN($D21*(1+$S$4)^($N$5-$D$5),T21))</f>
        <v>3.0343889065122948E-3</v>
      </c>
      <c r="O21" s="47">
        <f ca="1">IF($D21=0,"",MIN($D21*(1+$S$4)^($O$5-$D$5),T21))</f>
        <v>4.886913677827117E-3</v>
      </c>
      <c r="P21" s="47">
        <f ca="1">IF($D21=0,"",MIN($D21*(1+$S$4)^($P$5-$D$5),T21))</f>
        <v>3.2876711519940559E-2</v>
      </c>
      <c r="Q21" s="47">
        <f ca="1">IF($D21=0,"",MIN($D21*(1+$S$4)^($Q$5-$D$5),T21))</f>
        <v>0.22117807508439277</v>
      </c>
      <c r="S21" s="83">
        <v>0</v>
      </c>
      <c r="T21" s="83">
        <v>0.9</v>
      </c>
    </row>
    <row r="22" spans="1:22" ht="15.75" thickBot="1">
      <c r="A22" s="49" t="s">
        <v>63</v>
      </c>
      <c r="B22" s="49" t="s">
        <v>133</v>
      </c>
      <c r="C22" s="23"/>
      <c r="D22" s="45">
        <f ca="1">SUMIF(SharesElab!$B$2:$B$79,Apt_RSD_share!$A22,SharesElab!C$2:C$79)</f>
        <v>8.5156182369772125E-5</v>
      </c>
      <c r="E22" s="46">
        <f t="shared" ref="E22:E33" ca="1" si="12">IF($D22=0,"",MAX($D22*(1-$S$4)^($E$5-$D$5),S22))</f>
        <v>7.6640564132794919E-5</v>
      </c>
      <c r="F22" s="46">
        <f t="shared" ref="F22:F33" ca="1" si="13">IF($D22=0,"",MAX($D22*(1-$S$4)^($F$5-$D$5),S22))</f>
        <v>6.8976507719515422E-5</v>
      </c>
      <c r="G22" s="46">
        <f t="shared" ref="G22:G33" ca="1" si="14">IF($D22=0,"",MAX($D22*(1-$S$4)^($G$5-$D$5),S22))</f>
        <v>4.0729938043296674E-5</v>
      </c>
      <c r="H22" s="46">
        <f t="shared" ref="H22:H33" ca="1" si="15">IF($D22=0,"",MAX($D22*(1-$S$4)^($H$5-$D$5),S22))</f>
        <v>2.4050621115186259E-5</v>
      </c>
      <c r="I22" s="46">
        <f t="shared" ref="I22:I33" ca="1" si="16">IF($D22=0,"",MAX($D22*(1-$S$4)^($I$5-$D$5),S22))</f>
        <v>2.9239940560096552E-6</v>
      </c>
      <c r="J22" s="46">
        <f t="shared" ref="J22:J33" ca="1" si="17">IF($D22=0,"",MAX($D22*(1-$S$4)^($J$5-$D$5),S22))</f>
        <v>3.554894153723639E-7</v>
      </c>
      <c r="K22" s="23"/>
      <c r="L22" s="47">
        <f t="shared" ref="L22:L33" ca="1" si="18">IF($D22=0,"",MIN($D22*(1+$S$4)^($L$5-$D$5),T22))</f>
        <v>9.3671800606749344E-5</v>
      </c>
      <c r="M22" s="47">
        <f t="shared" ref="M22:M33" ca="1" si="19">IF($D22=0,"",MIN($D22*(1+$S$4)^($M$5-$D$5),T22))</f>
        <v>1.0303898066742429E-4</v>
      </c>
      <c r="N22" s="47">
        <f t="shared" ref="N22:N33" ca="1" si="20">IF($D22=0,"",MIN($D22*(1+$S$4)^($N$5-$D$5),T22))</f>
        <v>1.6594530875469358E-4</v>
      </c>
      <c r="O22" s="47">
        <f t="shared" ref="O22:O33" ca="1" si="21">IF($D22=0,"",MIN($D22*(1+$S$4)^($O$5-$D$5),T22))</f>
        <v>2.6725657920252161E-4</v>
      </c>
      <c r="P22" s="47">
        <f t="shared" ref="P22:P33" ca="1" si="22">IF($D22=0,"",MIN($D22*(1+$S$4)^($P$5-$D$5),T22))</f>
        <v>1.7979686230418996E-3</v>
      </c>
      <c r="Q22" s="47">
        <f t="shared" ref="Q22:Q33" ca="1" si="23">IF($D22=0,"",MIN($D22*(1+$S$4)^($Q$5-$D$5),T22))</f>
        <v>1.2095833820403416E-2</v>
      </c>
      <c r="S22" s="83">
        <v>0</v>
      </c>
      <c r="T22" s="83">
        <v>0.9</v>
      </c>
    </row>
    <row r="23" spans="1:22" ht="15.75" thickBot="1">
      <c r="A23" s="49" t="s">
        <v>64</v>
      </c>
      <c r="B23" s="49" t="s">
        <v>134</v>
      </c>
      <c r="C23" s="23"/>
      <c r="D23" s="45">
        <f ca="1">SUMIF(SharesElab!$B$2:$B$79,Apt_RSD_share!$A23,SharesElab!C$2:C$79)</f>
        <v>2.8782634063407912E-5</v>
      </c>
      <c r="E23" s="46">
        <f t="shared" ca="1" si="12"/>
        <v>2.590437065706712E-5</v>
      </c>
      <c r="F23" s="46">
        <f t="shared" ca="1" si="13"/>
        <v>2.331393359136041E-5</v>
      </c>
      <c r="G23" s="46">
        <f t="shared" ca="1" si="14"/>
        <v>1.3766644646362411E-5</v>
      </c>
      <c r="H23" s="46">
        <f t="shared" ca="1" si="15"/>
        <v>8.1290659972305429E-6</v>
      </c>
      <c r="I23" s="46">
        <f t="shared" ca="1" si="16"/>
        <v>9.8830464888924023E-7</v>
      </c>
      <c r="J23" s="46">
        <f t="shared" ca="1" si="17"/>
        <v>1.2015477292826116E-7</v>
      </c>
      <c r="K23" s="23"/>
      <c r="L23" s="47">
        <f t="shared" ca="1" si="18"/>
        <v>3.1660897469748703E-5</v>
      </c>
      <c r="M23" s="47">
        <f t="shared" ca="1" si="19"/>
        <v>3.4826987216723579E-5</v>
      </c>
      <c r="N23" s="47">
        <f t="shared" ca="1" si="20"/>
        <v>5.6089211182405518E-5</v>
      </c>
      <c r="O23" s="47">
        <f t="shared" ca="1" si="21"/>
        <v>9.033223550137593E-5</v>
      </c>
      <c r="P23" s="47">
        <f t="shared" ca="1" si="22"/>
        <v>6.0771010975797552E-4</v>
      </c>
      <c r="Q23" s="47">
        <f t="shared" ca="1" si="23"/>
        <v>4.088369732601441E-3</v>
      </c>
      <c r="S23" s="83">
        <v>0</v>
      </c>
      <c r="T23" s="83">
        <v>0.9</v>
      </c>
    </row>
    <row r="24" spans="1:22" ht="15.75" thickBot="1">
      <c r="A24" s="49" t="s">
        <v>65</v>
      </c>
      <c r="B24" s="49" t="s">
        <v>124</v>
      </c>
      <c r="C24" s="23"/>
      <c r="D24" s="45">
        <f ca="1">SUMIF(SharesElab!$B$2:$B$79,Apt_RSD_share!$A24,SharesElab!C$2:C$79)</f>
        <v>2.7576908552355557E-3</v>
      </c>
      <c r="E24" s="46">
        <f t="shared" ca="1" si="12"/>
        <v>2.4819217697120001E-3</v>
      </c>
      <c r="F24" s="46">
        <f t="shared" ca="1" si="13"/>
        <v>2.2337295927408003E-3</v>
      </c>
      <c r="G24" s="46">
        <f t="shared" ca="1" si="14"/>
        <v>1.3189949872175154E-3</v>
      </c>
      <c r="H24" s="46">
        <f t="shared" ca="1" si="15"/>
        <v>7.7885335000207087E-4</v>
      </c>
      <c r="I24" s="46">
        <f t="shared" ca="1" si="16"/>
        <v>9.469038470990963E-5</v>
      </c>
      <c r="J24" s="46">
        <f t="shared" ca="1" si="17"/>
        <v>1.151214019492482E-5</v>
      </c>
      <c r="K24" s="23"/>
      <c r="L24" s="47">
        <f t="shared" ca="1" si="18"/>
        <v>3.0334599407591113E-3</v>
      </c>
      <c r="M24" s="47">
        <f t="shared" ca="1" si="19"/>
        <v>3.3368059348350227E-3</v>
      </c>
      <c r="N24" s="47">
        <f t="shared" ca="1" si="20"/>
        <v>5.3739593261111556E-3</v>
      </c>
      <c r="O24" s="47">
        <f t="shared" ca="1" si="21"/>
        <v>8.6548152342952791E-3</v>
      </c>
      <c r="P24" s="47">
        <f t="shared" ca="1" si="22"/>
        <v>5.8225269050143996E-2</v>
      </c>
      <c r="Q24" s="47">
        <f t="shared" ca="1" si="23"/>
        <v>0.39171049458431373</v>
      </c>
      <c r="S24" s="83">
        <v>0</v>
      </c>
      <c r="T24" s="83">
        <v>0.9</v>
      </c>
    </row>
    <row r="25" spans="1:22" ht="15.75" thickBot="1">
      <c r="A25" s="49" t="s">
        <v>66</v>
      </c>
      <c r="B25" s="49" t="s">
        <v>35</v>
      </c>
      <c r="C25" s="23"/>
      <c r="D25" s="45">
        <f ca="1">SUMIF(SharesElab!$B$2:$B$79,Apt_RSD_share!$A25,SharesElab!C$2:C$79)</f>
        <v>0.76761401979987531</v>
      </c>
      <c r="E25" s="46">
        <f t="shared" ca="1" si="12"/>
        <v>0.69085261781988783</v>
      </c>
      <c r="F25" s="46">
        <f t="shared" ca="1" si="13"/>
        <v>0.62176735603789901</v>
      </c>
      <c r="G25" s="46">
        <f t="shared" ca="1" si="14"/>
        <v>0.36714740606681906</v>
      </c>
      <c r="H25" s="46">
        <f t="shared" ca="1" si="15"/>
        <v>0.21679687180839607</v>
      </c>
      <c r="I25" s="46">
        <f t="shared" ca="1" si="16"/>
        <v>2.6357438400165321E-2</v>
      </c>
      <c r="J25" s="46">
        <f t="shared" ca="1" si="17"/>
        <v>3.2044491842691098E-3</v>
      </c>
      <c r="K25" s="23"/>
      <c r="L25" s="47">
        <f t="shared" ca="1" si="18"/>
        <v>0.84437542177986291</v>
      </c>
      <c r="M25" s="47">
        <f t="shared" ca="1" si="19"/>
        <v>0.9</v>
      </c>
      <c r="N25" s="47">
        <f t="shared" ca="1" si="20"/>
        <v>0.9</v>
      </c>
      <c r="O25" s="47">
        <f t="shared" ca="1" si="21"/>
        <v>0.9</v>
      </c>
      <c r="P25" s="47">
        <f t="shared" ca="1" si="22"/>
        <v>0.9</v>
      </c>
      <c r="Q25" s="47">
        <f t="shared" ca="1" si="23"/>
        <v>0.9</v>
      </c>
      <c r="S25" s="83">
        <v>0</v>
      </c>
      <c r="T25" s="83">
        <v>0.9</v>
      </c>
    </row>
    <row r="26" spans="1:22" ht="15.75" thickBot="1">
      <c r="A26" s="49" t="s">
        <v>67</v>
      </c>
      <c r="B26" s="49" t="s">
        <v>35</v>
      </c>
      <c r="C26" s="23"/>
      <c r="D26" s="45">
        <f ca="1">SUMIF(SharesElab!$B$2:$B$79,Apt_RSD_share!$A26,SharesElab!C$2:C$79)</f>
        <v>4.1959082260689395E-2</v>
      </c>
      <c r="E26" s="46">
        <f t="shared" ca="1" si="12"/>
        <v>3.7763174034620456E-2</v>
      </c>
      <c r="F26" s="46">
        <f t="shared" ca="1" si="13"/>
        <v>3.3986856631158413E-2</v>
      </c>
      <c r="G26" s="46">
        <f t="shared" ca="1" si="14"/>
        <v>2.0068898972132737E-2</v>
      </c>
      <c r="H26" s="46">
        <f t="shared" ca="1" si="15"/>
        <v>1.1850484154054663E-2</v>
      </c>
      <c r="I26" s="46">
        <f t="shared" ca="1" si="16"/>
        <v>1.4407422187285197E-3</v>
      </c>
      <c r="J26" s="46">
        <f t="shared" ca="1" si="17"/>
        <v>1.7516061908040787E-4</v>
      </c>
      <c r="K26" s="23"/>
      <c r="L26" s="47">
        <f t="shared" ca="1" si="18"/>
        <v>4.6154990486758342E-2</v>
      </c>
      <c r="M26" s="47">
        <f t="shared" ca="1" si="19"/>
        <v>5.0770489535434178E-2</v>
      </c>
      <c r="N26" s="47">
        <f t="shared" ca="1" si="20"/>
        <v>8.1766381101712138E-2</v>
      </c>
      <c r="O26" s="47">
        <f t="shared" ca="1" si="21"/>
        <v>0.13168557442811843</v>
      </c>
      <c r="P26" s="47">
        <f t="shared" ca="1" si="22"/>
        <v>0.88591469529208056</v>
      </c>
      <c r="Q26" s="47">
        <f t="shared" ca="1" si="23"/>
        <v>0.9</v>
      </c>
      <c r="S26" s="92">
        <f>S25</f>
        <v>0</v>
      </c>
      <c r="T26" s="92">
        <f>T25</f>
        <v>0.9</v>
      </c>
    </row>
    <row r="27" spans="1:22" ht="15.75" thickBot="1">
      <c r="A27" s="49" t="s">
        <v>68</v>
      </c>
      <c r="B27" s="49" t="s">
        <v>125</v>
      </c>
      <c r="C27" s="23"/>
      <c r="D27" s="45">
        <f ca="1">SUMIF(SharesElab!$B$2:$B$79,Apt_RSD_share!$A27,SharesElab!C$2:C$79)</f>
        <v>6.9285229967982736E-3</v>
      </c>
      <c r="E27" s="46">
        <f t="shared" ca="1" si="12"/>
        <v>6.2356706971184468E-3</v>
      </c>
      <c r="F27" s="46">
        <f t="shared" ca="1" si="13"/>
        <v>5.6121036274066017E-3</v>
      </c>
      <c r="G27" s="46">
        <f t="shared" ca="1" si="14"/>
        <v>3.3138910709473251E-3</v>
      </c>
      <c r="H27" s="46">
        <f t="shared" ca="1" si="15"/>
        <v>1.9568195384836867E-3</v>
      </c>
      <c r="I27" s="46">
        <f t="shared" ca="1" si="16"/>
        <v>2.3790357312630859E-4</v>
      </c>
      <c r="J27" s="46">
        <f t="shared" ca="1" si="17"/>
        <v>2.8923520535839493E-5</v>
      </c>
      <c r="K27" s="23"/>
      <c r="L27" s="47">
        <f t="shared" ca="1" si="18"/>
        <v>7.6213752964781013E-3</v>
      </c>
      <c r="M27" s="47">
        <f t="shared" ca="1" si="19"/>
        <v>8.3835128261259117E-3</v>
      </c>
      <c r="N27" s="47">
        <f t="shared" ca="1" si="20"/>
        <v>1.3501731241604049E-2</v>
      </c>
      <c r="O27" s="47">
        <f t="shared" ca="1" si="21"/>
        <v>2.1744673181915742E-2</v>
      </c>
      <c r="P27" s="47">
        <f t="shared" ca="1" si="22"/>
        <v>0.14628728772944008</v>
      </c>
      <c r="Q27" s="47">
        <f t="shared" ca="1" si="23"/>
        <v>0.9</v>
      </c>
      <c r="S27" s="83">
        <v>0</v>
      </c>
      <c r="T27" s="83">
        <v>0.9</v>
      </c>
    </row>
    <row r="28" spans="1:22" ht="15.75" thickBot="1">
      <c r="A28" s="49" t="s">
        <v>69</v>
      </c>
      <c r="B28" s="49" t="s">
        <v>126</v>
      </c>
      <c r="C28" s="23"/>
      <c r="D28" s="45">
        <f ca="1">SUMIF(SharesElab!$B$2:$B$79,Apt_RSD_share!$A28,SharesElab!C$2:C$79)</f>
        <v>0.10311788718153712</v>
      </c>
      <c r="E28" s="46">
        <f t="shared" ca="1" si="12"/>
        <v>9.2806098463383419E-2</v>
      </c>
      <c r="F28" s="46">
        <f t="shared" ca="1" si="13"/>
        <v>8.3525488617045077E-2</v>
      </c>
      <c r="G28" s="46">
        <f t="shared" ca="1" si="14"/>
        <v>4.9320965773478956E-2</v>
      </c>
      <c r="H28" s="46">
        <f t="shared" ca="1" si="15"/>
        <v>2.91235370795816E-2</v>
      </c>
      <c r="I28" s="46">
        <f t="shared" ca="1" si="16"/>
        <v>3.5407422079799323E-3</v>
      </c>
      <c r="J28" s="46">
        <f t="shared" ca="1" si="17"/>
        <v>4.3047159241382636E-4</v>
      </c>
      <c r="K28" s="23"/>
      <c r="L28" s="47">
        <f t="shared" ca="1" si="18"/>
        <v>0.11342967589969084</v>
      </c>
      <c r="M28" s="47">
        <f t="shared" ca="1" si="19"/>
        <v>0.12477264348965994</v>
      </c>
      <c r="N28" s="47">
        <f t="shared" ca="1" si="20"/>
        <v>0.20094759006653232</v>
      </c>
      <c r="O28" s="47">
        <f t="shared" ca="1" si="21"/>
        <v>0.32362810327805103</v>
      </c>
      <c r="P28" s="47">
        <f t="shared" ca="1" si="22"/>
        <v>0.9</v>
      </c>
      <c r="Q28" s="47">
        <f t="shared" ca="1" si="23"/>
        <v>0.9</v>
      </c>
      <c r="S28" s="83">
        <v>0</v>
      </c>
      <c r="T28" s="83">
        <v>0.9</v>
      </c>
    </row>
    <row r="29" spans="1:22" ht="15.75" thickBot="1">
      <c r="A29" s="49" t="s">
        <v>70</v>
      </c>
      <c r="B29" s="49" t="s">
        <v>127</v>
      </c>
      <c r="C29" s="23"/>
      <c r="D29" s="45">
        <f ca="1">SUMIF(SharesElab!$B$2:$B$79,Apt_RSD_share!$A29,SharesElab!C$2:C$79)+D30*Z9</f>
        <v>6.9089278575603437E-4</v>
      </c>
      <c r="E29" s="46">
        <f t="shared" ca="1" si="12"/>
        <v>6.2180350718043099E-4</v>
      </c>
      <c r="F29" s="46">
        <f t="shared" ca="1" si="13"/>
        <v>5.5962315646238784E-4</v>
      </c>
      <c r="G29" s="46">
        <f t="shared" ca="1" si="14"/>
        <v>3.3045187765947548E-4</v>
      </c>
      <c r="H29" s="46">
        <f t="shared" ca="1" si="15"/>
        <v>1.9512852923914375E-4</v>
      </c>
      <c r="I29" s="46">
        <f t="shared" ca="1" si="16"/>
        <v>2.3723073800073203E-5</v>
      </c>
      <c r="J29" s="46">
        <f t="shared" ca="1" si="17"/>
        <v>2.8841719492180865E-6</v>
      </c>
      <c r="K29" s="23"/>
      <c r="L29" s="47">
        <f t="shared" ca="1" si="18"/>
        <v>7.5998206433163787E-4</v>
      </c>
      <c r="M29" s="47">
        <f t="shared" ca="1" si="19"/>
        <v>8.359802707648017E-4</v>
      </c>
      <c r="N29" s="47">
        <f t="shared" ca="1" si="20"/>
        <v>1.3463545858694215E-3</v>
      </c>
      <c r="O29" s="47">
        <f t="shared" ca="1" si="21"/>
        <v>2.1683175240885624E-3</v>
      </c>
      <c r="P29" s="47">
        <f t="shared" ca="1" si="22"/>
        <v>1.4587356033427633E-2</v>
      </c>
      <c r="Q29" s="47">
        <f t="shared" ca="1" si="23"/>
        <v>9.8136436975679031E-2</v>
      </c>
      <c r="S29" s="83">
        <v>0</v>
      </c>
      <c r="T29" s="83">
        <v>0.9</v>
      </c>
    </row>
    <row r="30" spans="1:22" ht="15.75" thickBot="1">
      <c r="A30" s="49" t="s">
        <v>71</v>
      </c>
      <c r="B30" s="49" t="s">
        <v>128</v>
      </c>
      <c r="C30" s="23"/>
      <c r="D30" s="45">
        <f ca="1">SUMIF(SharesElab!$B$2:$B$79,Apt_RSD_share!$A30,SharesElab!C$2:C$79)</f>
        <v>9.2742013725360538E-4</v>
      </c>
      <c r="E30" s="46">
        <f t="shared" ca="1" si="12"/>
        <v>8.3467812352824486E-4</v>
      </c>
      <c r="F30" s="46">
        <f t="shared" ca="1" si="13"/>
        <v>7.5121031117542038E-4</v>
      </c>
      <c r="G30" s="46">
        <f t="shared" ca="1" si="14"/>
        <v>4.4358217664597409E-4</v>
      </c>
      <c r="H30" s="46">
        <f t="shared" ca="1" si="15"/>
        <v>2.6193083948768131E-4</v>
      </c>
      <c r="I30" s="46">
        <f t="shared" ca="1" si="16"/>
        <v>3.1844675199011707E-5</v>
      </c>
      <c r="J30" s="46">
        <f t="shared" ca="1" si="17"/>
        <v>3.8715690772191188E-6</v>
      </c>
      <c r="K30" s="23"/>
      <c r="L30" s="47">
        <f t="shared" ca="1" si="18"/>
        <v>1.0201621509789659E-3</v>
      </c>
      <c r="M30" s="47">
        <f t="shared" ca="1" si="19"/>
        <v>1.1221783660768628E-3</v>
      </c>
      <c r="N30" s="47">
        <f t="shared" ca="1" si="20"/>
        <v>1.807279480350449E-3</v>
      </c>
      <c r="O30" s="47">
        <f t="shared" ca="1" si="21"/>
        <v>2.9106416758992023E-3</v>
      </c>
      <c r="P30" s="47">
        <f t="shared" ca="1" si="22"/>
        <v>1.958134172711689E-2</v>
      </c>
      <c r="Q30" s="47">
        <f t="shared" ca="1" si="23"/>
        <v>0.13173347547690631</v>
      </c>
      <c r="S30" s="83">
        <v>0</v>
      </c>
      <c r="T30" s="83">
        <v>0.9</v>
      </c>
    </row>
    <row r="31" spans="1:22" ht="15.75" thickBot="1">
      <c r="A31" s="49" t="s">
        <v>72</v>
      </c>
      <c r="B31" s="49" t="s">
        <v>129</v>
      </c>
      <c r="C31" s="23"/>
      <c r="D31" s="45">
        <f ca="1">SUMIF(SharesElab!$B$2:$B$79,Apt_RSD_share!$A31,SharesElab!C$2:C$79)+D30*Z10</f>
        <v>3.9756891283663571E-4</v>
      </c>
      <c r="E31" s="46">
        <f t="shared" ca="1" si="12"/>
        <v>3.5781202155297213E-4</v>
      </c>
      <c r="F31" s="46">
        <f t="shared" ca="1" si="13"/>
        <v>3.2203081939767493E-4</v>
      </c>
      <c r="G31" s="46">
        <f t="shared" ca="1" si="14"/>
        <v>1.9015597854613311E-4</v>
      </c>
      <c r="H31" s="46">
        <f t="shared" ca="1" si="15"/>
        <v>1.1228520377170617E-4</v>
      </c>
      <c r="I31" s="46">
        <f t="shared" ca="1" si="16"/>
        <v>1.3651259434584423E-5</v>
      </c>
      <c r="J31" s="46">
        <f t="shared" ca="1" si="17"/>
        <v>1.6596744530047224E-6</v>
      </c>
      <c r="K31" s="23"/>
      <c r="L31" s="47">
        <f t="shared" ca="1" si="18"/>
        <v>4.3732580412029934E-4</v>
      </c>
      <c r="M31" s="47">
        <f t="shared" ca="1" si="19"/>
        <v>4.8105838453232929E-4</v>
      </c>
      <c r="N31" s="47">
        <f t="shared" ca="1" si="20"/>
        <v>7.7474933887316199E-4</v>
      </c>
      <c r="O31" s="47">
        <f t="shared" ca="1" si="21"/>
        <v>1.2477415577486163E-3</v>
      </c>
      <c r="P31" s="47">
        <f t="shared" ca="1" si="22"/>
        <v>8.3941812665252729E-3</v>
      </c>
      <c r="Q31" s="47">
        <f t="shared" ca="1" si="23"/>
        <v>5.6471854045178758E-2</v>
      </c>
      <c r="S31" s="83">
        <v>0</v>
      </c>
      <c r="T31" s="83">
        <v>0.9</v>
      </c>
    </row>
    <row r="32" spans="1:22" ht="15.75" thickBot="1">
      <c r="A32" s="49" t="s">
        <v>73</v>
      </c>
      <c r="B32" s="49" t="s">
        <v>130</v>
      </c>
      <c r="C32" s="23"/>
      <c r="D32" s="45">
        <f ca="1">SUMIF(SharesElab!$B$2:$B$79,Apt_RSD_share!$A32,SharesElab!C$2:C$79)</f>
        <v>7.1094281934826614E-2</v>
      </c>
      <c r="E32" s="46">
        <f t="shared" ca="1" si="12"/>
        <v>6.3984853741343953E-2</v>
      </c>
      <c r="F32" s="46">
        <f t="shared" ca="1" si="13"/>
        <v>5.758636836720956E-2</v>
      </c>
      <c r="G32" s="46">
        <f t="shared" ca="1" si="14"/>
        <v>3.400417465715358E-2</v>
      </c>
      <c r="H32" s="46">
        <f t="shared" ca="1" si="15"/>
        <v>2.0079125093302626E-2</v>
      </c>
      <c r="I32" s="46">
        <f t="shared" ca="1" si="16"/>
        <v>2.4411528559492878E-3</v>
      </c>
      <c r="J32" s="46">
        <f t="shared" ca="1" si="17"/>
        <v>2.9678719757052864E-4</v>
      </c>
      <c r="K32" s="23"/>
      <c r="L32" s="47">
        <f t="shared" ca="1" si="18"/>
        <v>7.8203710128309276E-2</v>
      </c>
      <c r="M32" s="47">
        <f t="shared" ca="1" si="19"/>
        <v>8.6024081141140213E-2</v>
      </c>
      <c r="N32" s="47">
        <f t="shared" ca="1" si="20"/>
        <v>0.13854264291861779</v>
      </c>
      <c r="O32" s="47">
        <f t="shared" ca="1" si="21"/>
        <v>0.22312431184686318</v>
      </c>
      <c r="P32" s="47">
        <f t="shared" ca="1" si="22"/>
        <v>0.25</v>
      </c>
      <c r="Q32" s="47">
        <f t="shared" ca="1" si="23"/>
        <v>0.25</v>
      </c>
      <c r="S32" s="83">
        <v>0</v>
      </c>
      <c r="T32" s="83">
        <v>0.25</v>
      </c>
      <c r="V32" s="78" t="s">
        <v>292</v>
      </c>
    </row>
    <row r="33" spans="1:25" ht="15">
      <c r="A33" s="49" t="s">
        <v>137</v>
      </c>
      <c r="B33" s="49" t="s">
        <v>136</v>
      </c>
      <c r="C33" s="23"/>
      <c r="D33" s="45">
        <f ca="1">SUMIF(SharesElab!$B$2:$B$79,Apt_RSD_share!$A33,SharesElab!C$2:C$79)</f>
        <v>3.7689931547660238E-3</v>
      </c>
      <c r="E33" s="46">
        <f t="shared" ca="1" si="12"/>
        <v>3.3920938392894215E-3</v>
      </c>
      <c r="F33" s="46">
        <f t="shared" ca="1" si="13"/>
        <v>3.0528844553604794E-3</v>
      </c>
      <c r="G33" s="46">
        <f t="shared" ca="1" si="14"/>
        <v>1.8026977420458098E-3</v>
      </c>
      <c r="H33" s="46">
        <f t="shared" ca="1" si="15"/>
        <v>1.0644749897006306E-3</v>
      </c>
      <c r="I33" s="46">
        <f t="shared" ca="1" si="16"/>
        <v>1.2941530814313351E-4</v>
      </c>
      <c r="J33" s="46">
        <f t="shared" ca="1" si="17"/>
        <v>1.5733880216849847E-5</v>
      </c>
      <c r="K33" s="23"/>
      <c r="L33" s="47">
        <f t="shared" ca="1" si="18"/>
        <v>4.1458924702426261E-3</v>
      </c>
      <c r="M33" s="47">
        <f t="shared" ca="1" si="19"/>
        <v>4.5604817172668899E-3</v>
      </c>
      <c r="N33" s="47">
        <f t="shared" ca="1" si="20"/>
        <v>7.3447014104755012E-3</v>
      </c>
      <c r="O33" s="47">
        <f t="shared" ca="1" si="21"/>
        <v>1.1828715068584902E-2</v>
      </c>
      <c r="P33" s="47">
        <f t="shared" ca="1" si="22"/>
        <v>7.9577680024492004E-2</v>
      </c>
      <c r="Q33" s="47">
        <f t="shared" ca="1" si="23"/>
        <v>0.5</v>
      </c>
      <c r="S33" s="83">
        <v>0</v>
      </c>
      <c r="T33" s="83">
        <v>0.5</v>
      </c>
      <c r="V33" s="84">
        <f ca="1"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45</v>
      </c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29</v>
      </c>
    </row>
    <row r="42" spans="1:25" ht="23.25">
      <c r="A42" s="5" t="s">
        <v>148</v>
      </c>
    </row>
    <row r="44" spans="1:25" s="23" customFormat="1" ht="15">
      <c r="H44" s="20" t="s">
        <v>27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285</v>
      </c>
      <c r="F45" s="6" t="s">
        <v>9</v>
      </c>
      <c r="G45" s="6" t="s">
        <v>31</v>
      </c>
      <c r="H45" s="6" t="s">
        <v>10</v>
      </c>
      <c r="I45" s="8" t="s">
        <v>140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139</v>
      </c>
      <c r="Q45" s="8" t="s">
        <v>30</v>
      </c>
      <c r="R45" s="6" t="s">
        <v>28</v>
      </c>
      <c r="Y45" s="87" t="s">
        <v>297</v>
      </c>
    </row>
    <row r="46" spans="1:25" s="23" customFormat="1" ht="15.75" thickBot="1">
      <c r="A46" s="23" t="s">
        <v>141</v>
      </c>
      <c r="B46" s="23" t="s">
        <v>138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7" si="24">H46</f>
        <v>RSDSH_Apt</v>
      </c>
      <c r="G46" s="29"/>
      <c r="H46" s="23" t="str">
        <f t="shared" ref="H46:H71" si="25">B46</f>
        <v>RSDSH_Apt</v>
      </c>
      <c r="I46" s="24">
        <v>1</v>
      </c>
      <c r="J46" s="32">
        <f t="shared" ref="J46:O49" ca="1" si="26">IF(E6="","",-E6)</f>
        <v>-2.7331628133835362E-3</v>
      </c>
      <c r="K46" s="32">
        <f t="shared" ca="1" si="26"/>
        <v>-2.4598465320451826E-3</v>
      </c>
      <c r="L46" s="32">
        <f t="shared" ca="1" si="26"/>
        <v>-1.4525147787073603E-3</v>
      </c>
      <c r="M46" s="32">
        <f t="shared" ca="1" si="26"/>
        <v>-8.5769545167890945E-4</v>
      </c>
      <c r="N46" s="32">
        <f t="shared" ca="1" si="26"/>
        <v>-1.0427574367266918E-4</v>
      </c>
      <c r="O46" s="32">
        <f t="shared" ca="1" si="26"/>
        <v>-1.2677496070666855E-5</v>
      </c>
      <c r="P46" s="24">
        <v>0</v>
      </c>
      <c r="Q46" s="24">
        <v>5</v>
      </c>
      <c r="R46" s="23" t="s">
        <v>149</v>
      </c>
      <c r="Y46" s="86" t="s">
        <v>296</v>
      </c>
    </row>
    <row r="47" spans="1:25" s="23" customFormat="1" ht="15.75" thickBot="1">
      <c r="A47" s="23" t="s">
        <v>203</v>
      </c>
      <c r="B47" s="23" t="s">
        <v>138</v>
      </c>
      <c r="D47" s="23" t="str">
        <f>IF(Y47="","UC-LO_"&amp;A7,"\I: DISABLED")</f>
        <v>\I: DISABLED</v>
      </c>
      <c r="E47" s="79" t="str">
        <f t="shared" ref="E47:E71" si="27">A47</f>
        <v>RSDBDL</v>
      </c>
      <c r="F47" s="79" t="str">
        <f t="shared" si="24"/>
        <v>RSDSH_Apt</v>
      </c>
      <c r="G47" s="80"/>
      <c r="H47" s="79" t="str">
        <f t="shared" si="25"/>
        <v>RSDSH_Apt</v>
      </c>
      <c r="I47" s="81">
        <v>1</v>
      </c>
      <c r="J47" s="82">
        <f t="shared" ca="1" si="26"/>
        <v>-2.7472755525377056E-6</v>
      </c>
      <c r="K47" s="82">
        <f t="shared" ca="1" si="26"/>
        <v>-2.4725479972839352E-6</v>
      </c>
      <c r="L47" s="82">
        <f t="shared" ca="1" si="26"/>
        <v>-1.4600148669161912E-6</v>
      </c>
      <c r="M47" s="82">
        <f t="shared" ca="1" si="26"/>
        <v>-8.6212417876534203E-7</v>
      </c>
      <c r="N47" s="82">
        <f t="shared" ca="1" si="26"/>
        <v>-1.0481417349593231E-7</v>
      </c>
      <c r="O47" s="82">
        <f t="shared" ca="1" si="26"/>
        <v>-1.2742956567310977E-8</v>
      </c>
      <c r="P47" s="81">
        <v>0</v>
      </c>
      <c r="Q47" s="81">
        <v>5</v>
      </c>
      <c r="R47" s="79" t="s">
        <v>150</v>
      </c>
      <c r="Y47" s="86" t="s">
        <v>296</v>
      </c>
    </row>
    <row r="48" spans="1:25" s="23" customFormat="1" ht="15.75" thickBot="1">
      <c r="A48" s="23" t="s">
        <v>204</v>
      </c>
      <c r="B48" s="23" t="s">
        <v>138</v>
      </c>
      <c r="D48" s="23" t="str">
        <f t="shared" ref="D48:D58" si="28">IF(Y48="","UC-LO_"&amp;A8,"\I: DISABLED")</f>
        <v>\I: DISABLED</v>
      </c>
      <c r="E48" s="79" t="str">
        <f t="shared" si="27"/>
        <v>RSDETH</v>
      </c>
      <c r="F48" s="79" t="str">
        <f t="shared" si="24"/>
        <v>RSDSH_Apt</v>
      </c>
      <c r="G48" s="80"/>
      <c r="H48" s="79" t="str">
        <f t="shared" si="25"/>
        <v>RSDSH_Apt</v>
      </c>
      <c r="I48" s="81">
        <v>1</v>
      </c>
      <c r="J48" s="82">
        <f t="shared" ca="1" si="26"/>
        <v>-1.539436482672916E-4</v>
      </c>
      <c r="K48" s="82">
        <f t="shared" ca="1" si="26"/>
        <v>-1.3854928344056246E-4</v>
      </c>
      <c r="L48" s="82">
        <f t="shared" ca="1" si="26"/>
        <v>-8.1811966378817741E-5</v>
      </c>
      <c r="M48" s="82">
        <f t="shared" ca="1" si="26"/>
        <v>-4.8309148027028102E-5</v>
      </c>
      <c r="N48" s="82">
        <f t="shared" ca="1" si="26"/>
        <v>-5.8732646032466829E-6</v>
      </c>
      <c r="O48" s="82">
        <f t="shared" ca="1" si="26"/>
        <v>-7.1405186198793968E-7</v>
      </c>
      <c r="P48" s="81">
        <v>0</v>
      </c>
      <c r="Q48" s="81">
        <v>5</v>
      </c>
      <c r="R48" s="79" t="s">
        <v>151</v>
      </c>
      <c r="Y48" s="86" t="s">
        <v>296</v>
      </c>
    </row>
    <row r="49" spans="1:25" s="23" customFormat="1" ht="15.75" thickBot="1">
      <c r="A49" s="23" t="s">
        <v>205</v>
      </c>
      <c r="B49" s="23" t="s">
        <v>138</v>
      </c>
      <c r="D49" s="23" t="str">
        <f t="shared" si="28"/>
        <v>UC-LO_R-SH_Apt_LPG_X0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ca="1" si="26"/>
        <v>-7.8759383037812616E-2</v>
      </c>
      <c r="K49" s="32">
        <f t="shared" ca="1" si="26"/>
        <v>-7.0883444734031353E-2</v>
      </c>
      <c r="L49" s="32">
        <f t="shared" ca="1" si="26"/>
        <v>-4.1855965280998185E-2</v>
      </c>
      <c r="M49" s="32">
        <f t="shared" ca="1" si="26"/>
        <v>-2.4715528938776623E-2</v>
      </c>
      <c r="N49" s="32">
        <f t="shared" ca="1" si="26"/>
        <v>-3.0048313248128679E-3</v>
      </c>
      <c r="O49" s="32">
        <f t="shared" ca="1" si="26"/>
        <v>-3.6531734007969714E-4</v>
      </c>
      <c r="P49" s="24">
        <v>0</v>
      </c>
      <c r="Q49" s="24">
        <v>5</v>
      </c>
      <c r="R49" s="23" t="s">
        <v>152</v>
      </c>
      <c r="Y49" s="86"/>
    </row>
    <row r="50" spans="1:25" s="23" customFormat="1" ht="15.75" thickBot="1">
      <c r="A50" s="23" t="s">
        <v>206</v>
      </c>
      <c r="B50" s="23" t="s">
        <v>138</v>
      </c>
      <c r="D50" s="90" t="str">
        <f>IF(Y50="","UC-LO_"&amp;A10,"\I: DISABLED")</f>
        <v>UC-LO_R-SH_Apt_ELC_X0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8">
        <f ca="1">MAX(IF(E10+E11="","",-E10-E11),-$T$10)</f>
        <v>-0.11312153028440364</v>
      </c>
      <c r="K50" s="88">
        <f t="shared" ref="K50:O50" ca="1" si="29">MAX(IF(F10+F11="","",-F10-F11),-$T$10)</f>
        <v>-0.10180937725596327</v>
      </c>
      <c r="L50" s="88">
        <f t="shared" ca="1" si="29"/>
        <v>-6.0117419175873765E-2</v>
      </c>
      <c r="M50" s="88">
        <f t="shared" ca="1" si="29"/>
        <v>-3.549873484916171E-2</v>
      </c>
      <c r="N50" s="88">
        <f t="shared" ca="1" si="29"/>
        <v>-4.315817425158742E-3</v>
      </c>
      <c r="O50" s="88">
        <f t="shared" ca="1" si="29"/>
        <v>-5.2470264437448513E-4</v>
      </c>
      <c r="P50" s="24">
        <v>0</v>
      </c>
      <c r="Q50" s="24">
        <v>5</v>
      </c>
      <c r="R50" s="23" t="s">
        <v>153</v>
      </c>
      <c r="Y50" s="86"/>
    </row>
    <row r="51" spans="1:25" s="23" customFormat="1" ht="15.75" thickBot="1">
      <c r="A51" s="23" t="s">
        <v>206</v>
      </c>
      <c r="B51" s="23" t="s">
        <v>138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ca="1" si="30">IF(E11="","",-E11)</f>
        <v>-7.8531499560918899E-2</v>
      </c>
      <c r="K51" s="32">
        <f t="shared" ca="1" si="30"/>
        <v>-7.0678349604827009E-2</v>
      </c>
      <c r="L51" s="32">
        <f t="shared" ca="1" si="30"/>
        <v>-4.1734858658154309E-2</v>
      </c>
      <c r="M51" s="32">
        <f t="shared" ca="1" si="30"/>
        <v>-2.4644016689053545E-2</v>
      </c>
      <c r="N51" s="32">
        <f t="shared" ca="1" si="30"/>
        <v>-2.9961371047292906E-3</v>
      </c>
      <c r="O51" s="32">
        <f t="shared" ca="1" si="30"/>
        <v>-3.6426032588766168E-4</v>
      </c>
      <c r="P51" s="24">
        <v>0</v>
      </c>
      <c r="Q51" s="24">
        <v>5</v>
      </c>
      <c r="R51" s="23" t="s">
        <v>154</v>
      </c>
      <c r="Y51" s="86" t="s">
        <v>296</v>
      </c>
    </row>
    <row r="52" spans="1:25" s="23" customFormat="1" ht="15.75" thickBot="1">
      <c r="A52" s="23" t="s">
        <v>207</v>
      </c>
      <c r="B52" s="23" t="s">
        <v>138</v>
      </c>
      <c r="D52" s="23" t="str">
        <f t="shared" si="28"/>
        <v>UC-LO_R-SH_Apt_KER_X0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ca="1" si="30"/>
        <v>-3.6149406258049695E-2</v>
      </c>
      <c r="K52" s="32">
        <f t="shared" ca="1" si="30"/>
        <v>-3.2534465632244727E-2</v>
      </c>
      <c r="L52" s="32">
        <f t="shared" ca="1" si="30"/>
        <v>-1.9211276611184193E-2</v>
      </c>
      <c r="M52" s="32">
        <f t="shared" ca="1" si="30"/>
        <v>-1.1344066726138156E-2</v>
      </c>
      <c r="N52" s="32">
        <f t="shared" ca="1" si="30"/>
        <v>-1.3791736820160702E-3</v>
      </c>
      <c r="O52" s="32">
        <f t="shared" ca="1" si="30"/>
        <v>-1.6767532235887158E-4</v>
      </c>
      <c r="P52" s="24">
        <v>0</v>
      </c>
      <c r="Q52" s="24">
        <v>5</v>
      </c>
      <c r="R52" s="23" t="s">
        <v>155</v>
      </c>
      <c r="Y52" s="86"/>
    </row>
    <row r="53" spans="1:25" s="23" customFormat="1" ht="15.75" thickBot="1">
      <c r="A53" s="23" t="s">
        <v>208</v>
      </c>
      <c r="B53" s="23" t="s">
        <v>138</v>
      </c>
      <c r="D53" s="23" t="str">
        <f t="shared" si="28"/>
        <v>UC-LO_R-SH_Apt_GAS_X0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ca="1" si="30"/>
        <v>-0.57853144402612822</v>
      </c>
      <c r="K53" s="32">
        <f t="shared" ca="1" si="30"/>
        <v>-0.52067829962351542</v>
      </c>
      <c r="L53" s="32">
        <f t="shared" ca="1" si="30"/>
        <v>-0.30745532914468965</v>
      </c>
      <c r="M53" s="32">
        <f t="shared" ca="1" si="30"/>
        <v>-0.18154929730664784</v>
      </c>
      <c r="N53" s="32">
        <f t="shared" ca="1" si="30"/>
        <v>-2.2072156209810918E-2</v>
      </c>
      <c r="O53" s="32">
        <f t="shared" ca="1" si="30"/>
        <v>-2.6834589115892738E-3</v>
      </c>
      <c r="P53" s="24">
        <v>0</v>
      </c>
      <c r="Q53" s="24">
        <v>5</v>
      </c>
      <c r="R53" s="23" t="s">
        <v>156</v>
      </c>
      <c r="Y53" s="86"/>
    </row>
    <row r="54" spans="1:25" s="23" customFormat="1" ht="15">
      <c r="D54" s="23" t="str">
        <f t="shared" si="28"/>
        <v>\I: DISABLED</v>
      </c>
      <c r="E54" s="23" t="str">
        <f>A55</f>
        <v>RSDPEA</v>
      </c>
      <c r="F54" s="23" t="str">
        <f>H54</f>
        <v>RSDSH_Apt</v>
      </c>
      <c r="G54" s="26"/>
      <c r="H54" s="23" t="str">
        <f>B55</f>
        <v>RSDSH_Apt</v>
      </c>
      <c r="I54" s="24">
        <v>1</v>
      </c>
      <c r="J54" s="32">
        <f t="shared" ca="1" si="30"/>
        <v>-9.47192081947861E-3</v>
      </c>
      <c r="K54" s="32">
        <f t="shared" ca="1" si="30"/>
        <v>-8.5247287375307488E-3</v>
      </c>
      <c r="L54" s="32">
        <f t="shared" ca="1" si="30"/>
        <v>-5.0337670722245334E-3</v>
      </c>
      <c r="M54" s="32">
        <f t="shared" ca="1" si="30"/>
        <v>-2.9723891184778657E-3</v>
      </c>
      <c r="N54" s="32">
        <f t="shared" ca="1" si="30"/>
        <v>-3.6137312516595053E-4</v>
      </c>
      <c r="O54" s="32">
        <f t="shared" ca="1" si="30"/>
        <v>-4.3934535616615381E-5</v>
      </c>
      <c r="P54" s="24">
        <v>0</v>
      </c>
      <c r="Q54" s="24">
        <v>5</v>
      </c>
      <c r="R54" s="23" t="s">
        <v>157</v>
      </c>
      <c r="Y54" s="86" t="s">
        <v>296</v>
      </c>
    </row>
    <row r="55" spans="1:25" s="23" customFormat="1" ht="15.75" thickBot="1">
      <c r="A55" s="23" t="s">
        <v>142</v>
      </c>
      <c r="B55" s="23" t="s">
        <v>138</v>
      </c>
      <c r="D55" s="23" t="str">
        <f t="shared" si="28"/>
        <v>\I: DISABLED</v>
      </c>
      <c r="Y55" s="86" t="s">
        <v>296</v>
      </c>
    </row>
    <row r="56" spans="1:25" s="23" customFormat="1" ht="15.75" thickBot="1">
      <c r="A56" s="23" t="s">
        <v>143</v>
      </c>
      <c r="B56" s="23" t="s">
        <v>138</v>
      </c>
      <c r="D56" s="23" t="str">
        <f t="shared" si="28"/>
        <v>UC-LO_R-SH_Apt_WOO_X0</v>
      </c>
      <c r="E56" s="23" t="str">
        <f t="shared" si="27"/>
        <v>RSDWOO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ref="J56:O58" ca="1" si="31">IF(E16="","",-E16)</f>
        <v>-4.1416977808566551E-3</v>
      </c>
      <c r="K56" s="32">
        <f t="shared" ca="1" si="31"/>
        <v>-3.72752800277099E-3</v>
      </c>
      <c r="L56" s="32">
        <f t="shared" ca="1" si="31"/>
        <v>-2.2010680103562424E-3</v>
      </c>
      <c r="M56" s="32">
        <f t="shared" ca="1" si="31"/>
        <v>-1.2997086494352579E-3</v>
      </c>
      <c r="N56" s="32">
        <f t="shared" ca="1" si="31"/>
        <v>-1.5801422954076581E-4</v>
      </c>
      <c r="O56" s="32">
        <f t="shared" ca="1" si="31"/>
        <v>-1.9210841405272635E-5</v>
      </c>
      <c r="P56" s="24">
        <v>0</v>
      </c>
      <c r="Q56" s="24">
        <v>5</v>
      </c>
      <c r="R56" s="23" t="s">
        <v>175</v>
      </c>
      <c r="Y56" s="86"/>
    </row>
    <row r="57" spans="1:25" s="23" customFormat="1" ht="15.75" thickBot="1">
      <c r="A57" s="23" t="s">
        <v>144</v>
      </c>
      <c r="B57" s="26" t="s">
        <v>138</v>
      </c>
      <c r="C57" s="26"/>
      <c r="D57" s="23" t="str">
        <f t="shared" si="28"/>
        <v>\I: DISABLED</v>
      </c>
      <c r="E57" s="23" t="str">
        <f t="shared" si="27"/>
        <v>RSDHET</v>
      </c>
      <c r="F57" s="23" t="str">
        <f t="shared" si="24"/>
        <v>RSDSH_Apt</v>
      </c>
      <c r="G57" s="26"/>
      <c r="H57" s="23" t="str">
        <f t="shared" si="25"/>
        <v>RSDSH_Apt</v>
      </c>
      <c r="I57" s="24">
        <v>1</v>
      </c>
      <c r="J57" s="32">
        <f t="shared" ca="1" si="31"/>
        <v>-6.5583684998231801E-5</v>
      </c>
      <c r="K57" s="32">
        <f t="shared" ca="1" si="31"/>
        <v>-5.9025316498408615E-5</v>
      </c>
      <c r="L57" s="32">
        <f t="shared" ca="1" si="31"/>
        <v>-3.485385913914531E-5</v>
      </c>
      <c r="M57" s="32">
        <f t="shared" ca="1" si="31"/>
        <v>-2.058085528307392E-5</v>
      </c>
      <c r="N57" s="32">
        <f t="shared" ca="1" si="31"/>
        <v>-2.5021515339287735E-6</v>
      </c>
      <c r="O57" s="32">
        <f t="shared" ca="1" si="31"/>
        <v>-3.0420321277372197E-7</v>
      </c>
      <c r="P57" s="24">
        <v>0</v>
      </c>
      <c r="Q57" s="24">
        <v>5</v>
      </c>
      <c r="R57" s="23" t="s">
        <v>159</v>
      </c>
      <c r="Y57" s="86" t="s">
        <v>296</v>
      </c>
    </row>
    <row r="58" spans="1:25" s="23" customFormat="1" ht="15.75" thickBot="1">
      <c r="A58" s="53" t="s">
        <v>145</v>
      </c>
      <c r="B58" s="53" t="s">
        <v>138</v>
      </c>
      <c r="C58" s="26"/>
      <c r="D58" s="23" t="str">
        <f t="shared" si="28"/>
        <v>\I: DISABLED</v>
      </c>
      <c r="E58" s="53" t="str">
        <f t="shared" si="27"/>
        <v>RSDGEO</v>
      </c>
      <c r="F58" s="53" t="str">
        <f t="shared" ref="F58:F71" si="32">H58</f>
        <v>RSDSH_Apt</v>
      </c>
      <c r="G58" s="53"/>
      <c r="H58" s="53" t="str">
        <f t="shared" si="25"/>
        <v>RSDSH_Apt</v>
      </c>
      <c r="I58" s="54">
        <v>1</v>
      </c>
      <c r="J58" s="55">
        <f t="shared" ca="1" si="31"/>
        <v>-7.6869180371069032E-2</v>
      </c>
      <c r="K58" s="55">
        <f t="shared" ca="1" si="31"/>
        <v>-6.918226233396213E-2</v>
      </c>
      <c r="L58" s="55">
        <f t="shared" ca="1" si="31"/>
        <v>-4.0851434085581305E-2</v>
      </c>
      <c r="M58" s="55">
        <f t="shared" ca="1" si="31"/>
        <v>-2.4122363313194915E-2</v>
      </c>
      <c r="N58" s="55">
        <f t="shared" ca="1" si="31"/>
        <v>-2.9327162324365216E-3</v>
      </c>
      <c r="O58" s="55">
        <f t="shared" ca="1" si="31"/>
        <v>-3.5654982840309103E-4</v>
      </c>
      <c r="P58" s="54">
        <v>0</v>
      </c>
      <c r="Q58" s="54">
        <v>5</v>
      </c>
      <c r="R58" s="53" t="s">
        <v>160</v>
      </c>
      <c r="Y58" s="86" t="s">
        <v>296</v>
      </c>
    </row>
    <row r="59" spans="1:25" s="23" customFormat="1" ht="15.75" thickBot="1">
      <c r="A59" s="23" t="s">
        <v>141</v>
      </c>
      <c r="B59" s="26" t="s">
        <v>147</v>
      </c>
      <c r="C59" s="26"/>
      <c r="D59" s="23" t="str">
        <f>IF(Y59="","UC-LO_"&amp;A21,"\I: DISABLED")</f>
        <v>\I: DISABLED</v>
      </c>
      <c r="E59" s="23" t="str">
        <f t="shared" si="27"/>
        <v>RSDCOA</v>
      </c>
      <c r="F59" s="23" t="str">
        <f t="shared" si="32"/>
        <v>RSDWH_Apt</v>
      </c>
      <c r="G59" s="26"/>
      <c r="H59" s="23" t="str">
        <f t="shared" si="25"/>
        <v>RSDWH_Apt</v>
      </c>
      <c r="I59" s="24">
        <v>1</v>
      </c>
      <c r="J59" s="33">
        <f t="shared" ref="J59:O62" ca="1" si="33">IF(E21="","",-E21)</f>
        <v>-1.4014091711213822E-3</v>
      </c>
      <c r="K59" s="33">
        <f t="shared" ca="1" si="33"/>
        <v>-1.261268254009244E-3</v>
      </c>
      <c r="L59" s="33">
        <f t="shared" ca="1" si="33"/>
        <v>-7.4476629130991868E-4</v>
      </c>
      <c r="M59" s="33">
        <f t="shared" ca="1" si="33"/>
        <v>-4.3977704735559403E-4</v>
      </c>
      <c r="N59" s="33">
        <f t="shared" ca="1" si="33"/>
        <v>-5.346662218321154E-5</v>
      </c>
      <c r="O59" s="33">
        <f t="shared" ca="1" si="33"/>
        <v>-6.5002930572927862E-6</v>
      </c>
      <c r="P59" s="24">
        <v>0</v>
      </c>
      <c r="Q59" s="24">
        <v>5</v>
      </c>
      <c r="R59" s="23" t="s">
        <v>161</v>
      </c>
      <c r="Y59" s="86" t="s">
        <v>296</v>
      </c>
    </row>
    <row r="60" spans="1:25" s="23" customFormat="1" ht="15.75" thickBot="1">
      <c r="A60" s="23" t="s">
        <v>203</v>
      </c>
      <c r="B60" s="26" t="s">
        <v>147</v>
      </c>
      <c r="C60" s="26"/>
      <c r="D60" s="23" t="str">
        <f t="shared" ref="D60:D71" si="34">IF(Y60="","UC-LO_"&amp;A22,"\I: DISABLED")</f>
        <v>\I: DISABLED</v>
      </c>
      <c r="E60" s="79" t="str">
        <f t="shared" si="27"/>
        <v>RSDBDL</v>
      </c>
      <c r="F60" s="79" t="str">
        <f t="shared" si="32"/>
        <v>RSDWH_Apt</v>
      </c>
      <c r="G60" s="80"/>
      <c r="H60" s="79" t="str">
        <f t="shared" si="25"/>
        <v>RSDWH_Apt</v>
      </c>
      <c r="I60" s="81">
        <v>1</v>
      </c>
      <c r="J60" s="82">
        <f t="shared" ca="1" si="33"/>
        <v>-7.6640564132794919E-5</v>
      </c>
      <c r="K60" s="82">
        <f t="shared" ca="1" si="33"/>
        <v>-6.8976507719515422E-5</v>
      </c>
      <c r="L60" s="82">
        <f t="shared" ca="1" si="33"/>
        <v>-4.0729938043296674E-5</v>
      </c>
      <c r="M60" s="82">
        <f t="shared" ca="1" si="33"/>
        <v>-2.4050621115186259E-5</v>
      </c>
      <c r="N60" s="82">
        <f t="shared" ca="1" si="33"/>
        <v>-2.9239940560096552E-6</v>
      </c>
      <c r="O60" s="82">
        <f t="shared" ca="1" si="33"/>
        <v>-3.554894153723639E-7</v>
      </c>
      <c r="P60" s="81">
        <v>0</v>
      </c>
      <c r="Q60" s="81">
        <v>5</v>
      </c>
      <c r="R60" s="23" t="s">
        <v>162</v>
      </c>
      <c r="Y60" s="86" t="s">
        <v>296</v>
      </c>
    </row>
    <row r="61" spans="1:25" s="23" customFormat="1" ht="15">
      <c r="A61" s="23" t="s">
        <v>204</v>
      </c>
      <c r="B61" s="26" t="s">
        <v>147</v>
      </c>
      <c r="C61" s="26"/>
      <c r="D61" s="23" t="str">
        <f t="shared" si="34"/>
        <v>\I: DISABLED</v>
      </c>
      <c r="E61" s="79" t="str">
        <f t="shared" si="27"/>
        <v>RSDETH</v>
      </c>
      <c r="F61" s="79" t="str">
        <f t="shared" si="32"/>
        <v>RSDWH_Apt</v>
      </c>
      <c r="G61" s="80"/>
      <c r="H61" s="79" t="str">
        <f t="shared" si="25"/>
        <v>RSDWH_Apt</v>
      </c>
      <c r="I61" s="81">
        <v>1</v>
      </c>
      <c r="J61" s="82">
        <f t="shared" ca="1" si="33"/>
        <v>-2.590437065706712E-5</v>
      </c>
      <c r="K61" s="82">
        <f t="shared" ca="1" si="33"/>
        <v>-2.331393359136041E-5</v>
      </c>
      <c r="L61" s="82">
        <f t="shared" ca="1" si="33"/>
        <v>-1.3766644646362411E-5</v>
      </c>
      <c r="M61" s="82">
        <f t="shared" ca="1" si="33"/>
        <v>-8.1290659972305429E-6</v>
      </c>
      <c r="N61" s="82">
        <f t="shared" ca="1" si="33"/>
        <v>-9.8830464888924023E-7</v>
      </c>
      <c r="O61" s="82">
        <f t="shared" ca="1" si="33"/>
        <v>-1.2015477292826116E-7</v>
      </c>
      <c r="P61" s="81">
        <v>0</v>
      </c>
      <c r="Q61" s="81">
        <v>5</v>
      </c>
      <c r="R61" s="23" t="s">
        <v>163</v>
      </c>
      <c r="Y61" s="86" t="s">
        <v>296</v>
      </c>
    </row>
    <row r="62" spans="1:25" s="23" customFormat="1" ht="15">
      <c r="A62" s="23" t="s">
        <v>205</v>
      </c>
      <c r="B62" s="26" t="s">
        <v>147</v>
      </c>
      <c r="C62" s="26"/>
      <c r="D62" s="23" t="str">
        <f t="shared" si="34"/>
        <v>UC-LO_R-WH_Apt_LPG_X0</v>
      </c>
      <c r="E62" s="23" t="str">
        <f t="shared" si="27"/>
        <v>RSDLPG</v>
      </c>
      <c r="F62" s="23" t="str">
        <f t="shared" si="32"/>
        <v>RSDWH_Apt</v>
      </c>
      <c r="G62" s="26"/>
      <c r="H62" s="23" t="str">
        <f t="shared" si="25"/>
        <v>RSDWH_Apt</v>
      </c>
      <c r="I62" s="24">
        <v>1</v>
      </c>
      <c r="J62" s="33">
        <f t="shared" ca="1" si="33"/>
        <v>-2.4819217697120001E-3</v>
      </c>
      <c r="K62" s="33">
        <f t="shared" ca="1" si="33"/>
        <v>-2.2337295927408003E-3</v>
      </c>
      <c r="L62" s="33">
        <f t="shared" ca="1" si="33"/>
        <v>-1.3189949872175154E-3</v>
      </c>
      <c r="M62" s="33">
        <f t="shared" ca="1" si="33"/>
        <v>-7.7885335000207087E-4</v>
      </c>
      <c r="N62" s="33">
        <f t="shared" ca="1" si="33"/>
        <v>-9.469038470990963E-5</v>
      </c>
      <c r="O62" s="33">
        <f t="shared" ca="1" si="33"/>
        <v>-1.151214019492482E-5</v>
      </c>
      <c r="P62" s="24">
        <v>0</v>
      </c>
      <c r="Q62" s="24">
        <v>5</v>
      </c>
      <c r="R62" s="23" t="s">
        <v>164</v>
      </c>
      <c r="Y62" s="86"/>
    </row>
    <row r="63" spans="1:25" s="23" customFormat="1" ht="15">
      <c r="A63" s="23" t="s">
        <v>206</v>
      </c>
      <c r="B63" s="26" t="s">
        <v>147</v>
      </c>
      <c r="C63" s="26"/>
      <c r="D63" s="90" t="str">
        <f t="shared" si="34"/>
        <v>UC-LO_R-WH_Apt_ELC_X0</v>
      </c>
      <c r="E63" s="23" t="str">
        <f t="shared" si="27"/>
        <v>RSDELC</v>
      </c>
      <c r="F63" s="23" t="str">
        <f t="shared" si="32"/>
        <v>RSDWH_Apt</v>
      </c>
      <c r="G63" s="26"/>
      <c r="H63" s="23" t="str">
        <f t="shared" si="25"/>
        <v>RSDWH_Apt</v>
      </c>
      <c r="I63" s="24">
        <v>1</v>
      </c>
      <c r="J63" s="89">
        <f ca="1">MAX(IF(E25+E26="","",-E25-E26),-$T$25)</f>
        <v>-0.72861579185450831</v>
      </c>
      <c r="K63" s="89">
        <f t="shared" ref="K63:O63" ca="1" si="35">MAX(IF(F25+F26="","",-F25-F26),-$T$25)</f>
        <v>-0.65575421266905742</v>
      </c>
      <c r="L63" s="89">
        <f t="shared" ca="1" si="35"/>
        <v>-0.38721630503895177</v>
      </c>
      <c r="M63" s="89">
        <f t="shared" ca="1" si="35"/>
        <v>-0.22864735596245073</v>
      </c>
      <c r="N63" s="89">
        <f t="shared" ca="1" si="35"/>
        <v>-2.7798180618893841E-2</v>
      </c>
      <c r="O63" s="89">
        <f t="shared" ca="1" si="35"/>
        <v>-3.3796098033495175E-3</v>
      </c>
      <c r="P63" s="24">
        <v>0</v>
      </c>
      <c r="Q63" s="24">
        <v>5</v>
      </c>
      <c r="R63" s="23" t="s">
        <v>165</v>
      </c>
      <c r="Y63" s="86"/>
    </row>
    <row r="64" spans="1:25" s="23" customFormat="1" ht="15">
      <c r="A64" s="23" t="s">
        <v>206</v>
      </c>
      <c r="B64" s="26" t="s">
        <v>147</v>
      </c>
      <c r="C64" s="26"/>
      <c r="D64" s="23" t="str">
        <f t="shared" si="34"/>
        <v>\I: DISABLED</v>
      </c>
      <c r="E64" s="23" t="str">
        <f t="shared" si="27"/>
        <v>RSDELC</v>
      </c>
      <c r="F64" s="23" t="str">
        <f t="shared" si="32"/>
        <v>RSDWH_Apt</v>
      </c>
      <c r="G64" s="26"/>
      <c r="H64" s="23" t="str">
        <f t="shared" si="25"/>
        <v>RSDWH_Apt</v>
      </c>
      <c r="I64" s="24">
        <v>1</v>
      </c>
      <c r="J64" s="33">
        <f t="shared" ref="J64:O67" ca="1" si="36">IF(E26="","",-E26)</f>
        <v>-3.7763174034620456E-2</v>
      </c>
      <c r="K64" s="33">
        <f t="shared" ca="1" si="36"/>
        <v>-3.3986856631158413E-2</v>
      </c>
      <c r="L64" s="33">
        <f t="shared" ca="1" si="36"/>
        <v>-2.0068898972132737E-2</v>
      </c>
      <c r="M64" s="33">
        <f t="shared" ca="1" si="36"/>
        <v>-1.1850484154054663E-2</v>
      </c>
      <c r="N64" s="33">
        <f t="shared" ca="1" si="36"/>
        <v>-1.4407422187285197E-3</v>
      </c>
      <c r="O64" s="33">
        <f t="shared" ca="1" si="36"/>
        <v>-1.7516061908040787E-4</v>
      </c>
      <c r="P64" s="24">
        <v>0</v>
      </c>
      <c r="Q64" s="24">
        <v>5</v>
      </c>
      <c r="R64" s="23" t="s">
        <v>166</v>
      </c>
      <c r="Y64" s="86" t="s">
        <v>296</v>
      </c>
    </row>
    <row r="65" spans="1:25" s="23" customFormat="1" ht="15">
      <c r="A65" s="23" t="s">
        <v>207</v>
      </c>
      <c r="B65" s="26" t="s">
        <v>147</v>
      </c>
      <c r="C65" s="26"/>
      <c r="D65" s="23" t="str">
        <f t="shared" si="34"/>
        <v>UC-LO_R-WH_Apt_KER_X0</v>
      </c>
      <c r="E65" s="23" t="str">
        <f t="shared" si="27"/>
        <v>RSDKER</v>
      </c>
      <c r="F65" s="23" t="str">
        <f t="shared" si="32"/>
        <v>RSDWH_Apt</v>
      </c>
      <c r="G65" s="26"/>
      <c r="H65" s="23" t="str">
        <f t="shared" si="25"/>
        <v>RSDWH_Apt</v>
      </c>
      <c r="I65" s="24">
        <v>1</v>
      </c>
      <c r="J65" s="33">
        <f t="shared" ca="1" si="36"/>
        <v>-6.2356706971184468E-3</v>
      </c>
      <c r="K65" s="33">
        <f t="shared" ca="1" si="36"/>
        <v>-5.6121036274066017E-3</v>
      </c>
      <c r="L65" s="33">
        <f t="shared" ca="1" si="36"/>
        <v>-3.3138910709473251E-3</v>
      </c>
      <c r="M65" s="33">
        <f t="shared" ca="1" si="36"/>
        <v>-1.9568195384836867E-3</v>
      </c>
      <c r="N65" s="33">
        <f t="shared" ca="1" si="36"/>
        <v>-2.3790357312630859E-4</v>
      </c>
      <c r="O65" s="33">
        <f t="shared" ca="1" si="36"/>
        <v>-2.8923520535839493E-5</v>
      </c>
      <c r="P65" s="24">
        <v>0</v>
      </c>
      <c r="Q65" s="24">
        <v>5</v>
      </c>
      <c r="R65" s="23" t="s">
        <v>167</v>
      </c>
      <c r="Y65" s="86"/>
    </row>
    <row r="66" spans="1:25" s="23" customFormat="1" ht="15">
      <c r="A66" s="23" t="s">
        <v>208</v>
      </c>
      <c r="B66" s="26" t="s">
        <v>147</v>
      </c>
      <c r="C66" s="26"/>
      <c r="D66" s="23" t="str">
        <f t="shared" si="34"/>
        <v>UC-LO_R-WH_Apt_GAS_X0</v>
      </c>
      <c r="E66" s="23" t="str">
        <f t="shared" si="27"/>
        <v>RSDGAS</v>
      </c>
      <c r="F66" s="23" t="str">
        <f t="shared" si="32"/>
        <v>RSDWH_Apt</v>
      </c>
      <c r="G66" s="26"/>
      <c r="H66" s="23" t="str">
        <f t="shared" si="25"/>
        <v>RSDWH_Apt</v>
      </c>
      <c r="I66" s="24">
        <v>1</v>
      </c>
      <c r="J66" s="33">
        <f t="shared" ca="1" si="36"/>
        <v>-9.2806098463383419E-2</v>
      </c>
      <c r="K66" s="33">
        <f t="shared" ca="1" si="36"/>
        <v>-8.3525488617045077E-2</v>
      </c>
      <c r="L66" s="33">
        <f t="shared" ca="1" si="36"/>
        <v>-4.9320965773478956E-2</v>
      </c>
      <c r="M66" s="33">
        <f t="shared" ca="1" si="36"/>
        <v>-2.91235370795816E-2</v>
      </c>
      <c r="N66" s="33">
        <f t="shared" ca="1" si="36"/>
        <v>-3.5407422079799323E-3</v>
      </c>
      <c r="O66" s="33">
        <f t="shared" ca="1" si="36"/>
        <v>-4.3047159241382636E-4</v>
      </c>
      <c r="P66" s="24">
        <v>0</v>
      </c>
      <c r="Q66" s="24">
        <v>5</v>
      </c>
      <c r="R66" s="23" t="s">
        <v>168</v>
      </c>
      <c r="Y66" s="86"/>
    </row>
    <row r="67" spans="1:25" s="23" customFormat="1" ht="15">
      <c r="A67" s="23" t="s">
        <v>142</v>
      </c>
      <c r="B67" s="26" t="s">
        <v>147</v>
      </c>
      <c r="C67" s="26"/>
      <c r="D67" s="23" t="str">
        <f t="shared" si="34"/>
        <v>\I: DISABLED</v>
      </c>
      <c r="E67" s="23" t="str">
        <f t="shared" si="27"/>
        <v>RSDPEA</v>
      </c>
      <c r="F67" s="23" t="str">
        <f t="shared" si="32"/>
        <v>RSDWH_Apt</v>
      </c>
      <c r="G67" s="26"/>
      <c r="H67" s="23" t="str">
        <f t="shared" si="25"/>
        <v>RSDWH_Apt</v>
      </c>
      <c r="I67" s="24">
        <v>1</v>
      </c>
      <c r="J67" s="33">
        <f t="shared" ca="1" si="36"/>
        <v>-6.2180350718043099E-4</v>
      </c>
      <c r="K67" s="33">
        <f t="shared" ca="1" si="36"/>
        <v>-5.5962315646238784E-4</v>
      </c>
      <c r="L67" s="33">
        <f t="shared" ca="1" si="36"/>
        <v>-3.3045187765947548E-4</v>
      </c>
      <c r="M67" s="33">
        <f t="shared" ca="1" si="36"/>
        <v>-1.9512852923914375E-4</v>
      </c>
      <c r="N67" s="33">
        <f t="shared" ca="1" si="36"/>
        <v>-2.3723073800073203E-5</v>
      </c>
      <c r="O67" s="33">
        <f t="shared" ca="1" si="36"/>
        <v>-2.8841719492180865E-6</v>
      </c>
      <c r="P67" s="24">
        <v>0</v>
      </c>
      <c r="Q67" s="24">
        <v>5</v>
      </c>
      <c r="R67" s="23" t="s">
        <v>169</v>
      </c>
      <c r="Y67" s="86" t="s">
        <v>296</v>
      </c>
    </row>
    <row r="68" spans="1:25" s="23" customFormat="1" ht="15">
      <c r="B68" s="26"/>
      <c r="C68" s="26"/>
      <c r="D68" s="23" t="str">
        <f t="shared" si="34"/>
        <v>\I: DISABLED</v>
      </c>
      <c r="G68" s="26"/>
      <c r="I68" s="24"/>
      <c r="J68" s="33"/>
      <c r="K68" s="33"/>
      <c r="L68" s="33"/>
      <c r="M68" s="33"/>
      <c r="N68" s="33"/>
      <c r="O68" s="33"/>
      <c r="P68" s="24"/>
      <c r="Q68" s="24"/>
      <c r="Y68" s="86" t="s">
        <v>296</v>
      </c>
    </row>
    <row r="69" spans="1:25" s="23" customFormat="1" ht="15">
      <c r="A69" s="23" t="s">
        <v>143</v>
      </c>
      <c r="B69" s="26" t="s">
        <v>147</v>
      </c>
      <c r="C69" s="26"/>
      <c r="D69" s="23" t="str">
        <f t="shared" si="34"/>
        <v>UC-LO_R-WH_Apt_WOO_X0</v>
      </c>
      <c r="E69" s="23" t="str">
        <f t="shared" si="27"/>
        <v>RSDWOO</v>
      </c>
      <c r="F69" s="23" t="str">
        <f t="shared" si="32"/>
        <v>RSDWH_Apt</v>
      </c>
      <c r="G69" s="26"/>
      <c r="H69" s="23" t="str">
        <f t="shared" si="25"/>
        <v>RSDWH_Apt</v>
      </c>
      <c r="I69" s="24">
        <v>1</v>
      </c>
      <c r="J69" s="33">
        <f t="shared" ref="J69:O71" ca="1" si="37">IF(E31="","",-E31)</f>
        <v>-3.5781202155297213E-4</v>
      </c>
      <c r="K69" s="33">
        <f t="shared" ca="1" si="37"/>
        <v>-3.2203081939767493E-4</v>
      </c>
      <c r="L69" s="33">
        <f t="shared" ca="1" si="37"/>
        <v>-1.9015597854613311E-4</v>
      </c>
      <c r="M69" s="33">
        <f t="shared" ca="1" si="37"/>
        <v>-1.1228520377170617E-4</v>
      </c>
      <c r="N69" s="33">
        <f t="shared" ca="1" si="37"/>
        <v>-1.3651259434584423E-5</v>
      </c>
      <c r="O69" s="33">
        <f t="shared" ca="1" si="37"/>
        <v>-1.6596744530047224E-6</v>
      </c>
      <c r="P69" s="25">
        <v>0</v>
      </c>
      <c r="Q69" s="25">
        <v>5</v>
      </c>
      <c r="R69" s="23" t="s">
        <v>174</v>
      </c>
      <c r="Y69" s="86"/>
    </row>
    <row r="70" spans="1:25" s="23" customFormat="1" ht="15">
      <c r="A70" s="23" t="s">
        <v>144</v>
      </c>
      <c r="B70" s="26" t="s">
        <v>147</v>
      </c>
      <c r="C70" s="26"/>
      <c r="D70" s="23" t="str">
        <f t="shared" si="34"/>
        <v>\I: DISABLED</v>
      </c>
      <c r="E70" s="23" t="str">
        <f t="shared" si="27"/>
        <v>RSDHET</v>
      </c>
      <c r="F70" s="23" t="str">
        <f t="shared" si="32"/>
        <v>RSDWH_Apt</v>
      </c>
      <c r="G70" s="26"/>
      <c r="H70" s="23" t="str">
        <f t="shared" si="25"/>
        <v>RSDWH_Apt</v>
      </c>
      <c r="I70" s="24">
        <v>1</v>
      </c>
      <c r="J70" s="33">
        <f t="shared" ca="1" si="37"/>
        <v>-6.3984853741343953E-2</v>
      </c>
      <c r="K70" s="33">
        <f t="shared" ca="1" si="37"/>
        <v>-5.758636836720956E-2</v>
      </c>
      <c r="L70" s="33">
        <f t="shared" ca="1" si="37"/>
        <v>-3.400417465715358E-2</v>
      </c>
      <c r="M70" s="33">
        <f t="shared" ca="1" si="37"/>
        <v>-2.0079125093302626E-2</v>
      </c>
      <c r="N70" s="33">
        <f t="shared" ca="1" si="37"/>
        <v>-2.4411528559492878E-3</v>
      </c>
      <c r="O70" s="33">
        <f t="shared" ca="1" si="37"/>
        <v>-2.9678719757052864E-4</v>
      </c>
      <c r="P70" s="24">
        <v>0</v>
      </c>
      <c r="Q70" s="24">
        <v>5</v>
      </c>
      <c r="R70" s="23" t="s">
        <v>171</v>
      </c>
      <c r="Y70" s="86" t="s">
        <v>296</v>
      </c>
    </row>
    <row r="71" spans="1:25" s="23" customFormat="1" ht="15">
      <c r="A71" s="26" t="s">
        <v>146</v>
      </c>
      <c r="B71" s="26" t="s">
        <v>147</v>
      </c>
      <c r="C71" s="26"/>
      <c r="D71" s="23" t="str">
        <f t="shared" si="34"/>
        <v>\I: DISABLED</v>
      </c>
      <c r="E71" s="23" t="str">
        <f t="shared" si="27"/>
        <v>RSDSOL</v>
      </c>
      <c r="F71" s="23" t="str">
        <f t="shared" si="32"/>
        <v>RSDWH_Apt</v>
      </c>
      <c r="H71" s="23" t="str">
        <f t="shared" si="25"/>
        <v>RSDWH_Apt</v>
      </c>
      <c r="I71" s="24">
        <v>1</v>
      </c>
      <c r="J71" s="33">
        <f t="shared" ca="1" si="37"/>
        <v>-3.3920938392894215E-3</v>
      </c>
      <c r="K71" s="33">
        <f t="shared" ca="1" si="37"/>
        <v>-3.0528844553604794E-3</v>
      </c>
      <c r="L71" s="33">
        <f t="shared" ca="1" si="37"/>
        <v>-1.8026977420458098E-3</v>
      </c>
      <c r="M71" s="33">
        <f t="shared" ca="1" si="37"/>
        <v>-1.0644749897006306E-3</v>
      </c>
      <c r="N71" s="33">
        <f t="shared" ca="1" si="37"/>
        <v>-1.2941530814313351E-4</v>
      </c>
      <c r="O71" s="33">
        <f t="shared" ca="1" si="37"/>
        <v>-1.5733880216849847E-5</v>
      </c>
      <c r="P71" s="25">
        <v>0</v>
      </c>
      <c r="Q71" s="25">
        <v>5</v>
      </c>
      <c r="R71" s="23" t="s">
        <v>172</v>
      </c>
      <c r="Y71" s="86" t="s">
        <v>296</v>
      </c>
    </row>
    <row r="72" spans="1:25" s="23" customFormat="1" ht="15">
      <c r="A72" s="26"/>
      <c r="C72" s="26"/>
      <c r="I72" s="24"/>
      <c r="J72" s="24"/>
      <c r="K72" s="24"/>
      <c r="L72" s="24"/>
      <c r="M72" s="24"/>
      <c r="N72" s="24"/>
      <c r="O72" s="24"/>
      <c r="P72" s="24"/>
      <c r="Q72" s="24"/>
    </row>
    <row r="73" spans="1:25" s="23" customFormat="1" ht="15">
      <c r="C73" s="26"/>
      <c r="H73" s="20" t="s">
        <v>286</v>
      </c>
      <c r="I73" s="24"/>
      <c r="J73" s="24"/>
      <c r="K73" s="24"/>
      <c r="L73" s="24"/>
      <c r="M73" s="24"/>
      <c r="N73" s="24"/>
      <c r="O73" s="24"/>
      <c r="P73" s="24"/>
    </row>
    <row r="74" spans="1:25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285</v>
      </c>
      <c r="F74" s="6" t="s">
        <v>9</v>
      </c>
      <c r="G74" s="6" t="s">
        <v>31</v>
      </c>
      <c r="H74" s="6" t="s">
        <v>10</v>
      </c>
      <c r="I74" s="8" t="s">
        <v>140</v>
      </c>
      <c r="J74" s="8">
        <v>2019</v>
      </c>
      <c r="K74" s="8">
        <v>2020</v>
      </c>
      <c r="L74" s="8">
        <v>2025</v>
      </c>
      <c r="M74" s="8">
        <v>2030</v>
      </c>
      <c r="N74" s="8">
        <v>2050</v>
      </c>
      <c r="O74" s="8">
        <v>2070</v>
      </c>
      <c r="P74" s="8" t="s">
        <v>295</v>
      </c>
      <c r="Q74" s="8" t="s">
        <v>294</v>
      </c>
      <c r="R74" s="6" t="s">
        <v>28</v>
      </c>
      <c r="Y74" s="87" t="s">
        <v>297</v>
      </c>
    </row>
    <row r="75" spans="1:25" s="23" customFormat="1" ht="15.75" thickBot="1">
      <c r="A75" s="23" t="s">
        <v>141</v>
      </c>
      <c r="B75" s="23" t="s">
        <v>138</v>
      </c>
      <c r="C75" s="26"/>
      <c r="D75" s="23" t="str">
        <f>IF(Y75="","UC-UP_"&amp;A6,"\I: DISABLED")</f>
        <v>\I: DISABLED</v>
      </c>
      <c r="E75" s="23" t="str">
        <f>A75</f>
        <v>RSDCOA</v>
      </c>
      <c r="F75" s="23" t="str">
        <f t="shared" ref="F75:F98" si="38">H75</f>
        <v>RSDSH_Apt</v>
      </c>
      <c r="H75" s="23" t="str">
        <f t="shared" ref="H75:H100" si="39">B75</f>
        <v>RSDSH_Apt</v>
      </c>
      <c r="I75" s="24">
        <v>1</v>
      </c>
      <c r="J75" s="34">
        <f t="shared" ref="J75:J83" ca="1" si="40">IF(L6="","",-L6)</f>
        <v>-3.3405323274687667E-3</v>
      </c>
      <c r="K75" s="34">
        <f t="shared" ref="K75:K83" ca="1" si="41">IF(M6="","",-M6)</f>
        <v>-3.6745855602156436E-3</v>
      </c>
      <c r="L75" s="34">
        <f t="shared" ref="L75:L83" ca="1" si="42">IF(N6="","",-N6)</f>
        <v>-5.9179567905828989E-3</v>
      </c>
      <c r="M75" s="34">
        <f t="shared" ref="M75:M83" ca="1" si="43">IF(O6="","",-O6)</f>
        <v>-9.5309285908016673E-3</v>
      </c>
      <c r="N75" s="34">
        <f t="shared" ref="N75:N83" ca="1" si="44">IF(P6="","",-P6)</f>
        <v>-6.4119321611644214E-2</v>
      </c>
      <c r="O75" s="34">
        <f t="shared" ref="O75:O83" ca="1" si="45">IF(Q6="","",-Q6)</f>
        <v>-0.43136273289312893</v>
      </c>
      <c r="P75" s="24">
        <v>0</v>
      </c>
      <c r="Q75" s="24">
        <v>5</v>
      </c>
      <c r="R75" s="23" t="s">
        <v>176</v>
      </c>
      <c r="Y75" s="86" t="s">
        <v>296</v>
      </c>
    </row>
    <row r="76" spans="1:25" s="23" customFormat="1" ht="15.75" thickBot="1">
      <c r="A76" s="23" t="s">
        <v>203</v>
      </c>
      <c r="B76" s="23" t="s">
        <v>138</v>
      </c>
      <c r="C76" s="26"/>
      <c r="D76" s="23" t="str">
        <f t="shared" ref="D76:D87" si="46">IF(Y76="","UC-UP_"&amp;A7,"\I: DISABLED")</f>
        <v>\I: DISABLED</v>
      </c>
      <c r="E76" s="79" t="str">
        <f t="shared" ref="E76:E100" si="47">A76</f>
        <v>RSDBDL</v>
      </c>
      <c r="F76" s="79" t="str">
        <f t="shared" si="38"/>
        <v>RSDSH_Apt</v>
      </c>
      <c r="G76" s="80"/>
      <c r="H76" s="79" t="str">
        <f t="shared" si="39"/>
        <v>RSDSH_Apt</v>
      </c>
      <c r="I76" s="81">
        <v>1</v>
      </c>
      <c r="J76" s="82">
        <f t="shared" ca="1" si="40"/>
        <v>-3.3577812308794181E-6</v>
      </c>
      <c r="K76" s="82">
        <f t="shared" ca="1" si="41"/>
        <v>-3.6935593539673603E-6</v>
      </c>
      <c r="L76" s="82">
        <f t="shared" ca="1" si="42"/>
        <v>-5.948514275157976E-6</v>
      </c>
      <c r="M76" s="82">
        <f t="shared" ca="1" si="43"/>
        <v>-9.5801417252846738E-6</v>
      </c>
      <c r="N76" s="82">
        <f t="shared" ca="1" si="44"/>
        <v>-6.4450402971384798E-5</v>
      </c>
      <c r="O76" s="82">
        <f t="shared" ca="1" si="45"/>
        <v>-4.3359008272400638E-4</v>
      </c>
      <c r="P76" s="81">
        <v>0</v>
      </c>
      <c r="Q76" s="81">
        <v>5</v>
      </c>
      <c r="R76" s="23" t="s">
        <v>177</v>
      </c>
      <c r="Y76" s="86" t="s">
        <v>296</v>
      </c>
    </row>
    <row r="77" spans="1:25" s="23" customFormat="1" ht="15">
      <c r="A77" s="23" t="s">
        <v>204</v>
      </c>
      <c r="B77" s="23" t="s">
        <v>138</v>
      </c>
      <c r="C77" s="26"/>
      <c r="D77" s="23" t="str">
        <f t="shared" si="46"/>
        <v>\I: DISABLED</v>
      </c>
      <c r="E77" s="79" t="str">
        <f t="shared" si="47"/>
        <v>RSDETH</v>
      </c>
      <c r="F77" s="79" t="str">
        <f t="shared" si="38"/>
        <v>RSDSH_Apt</v>
      </c>
      <c r="G77" s="80"/>
      <c r="H77" s="79" t="str">
        <f t="shared" si="39"/>
        <v>RSDSH_Apt</v>
      </c>
      <c r="I77" s="81">
        <v>1</v>
      </c>
      <c r="J77" s="82">
        <f t="shared" ca="1" si="40"/>
        <v>-1.8815334788224529E-4</v>
      </c>
      <c r="K77" s="82">
        <f t="shared" ca="1" si="41"/>
        <v>-2.0696868267046985E-4</v>
      </c>
      <c r="L77" s="82">
        <f t="shared" ca="1" si="42"/>
        <v>-3.3332513312761856E-4</v>
      </c>
      <c r="M77" s="82">
        <f t="shared" ca="1" si="43"/>
        <v>-5.3682346015336113E-4</v>
      </c>
      <c r="N77" s="82">
        <f t="shared" ca="1" si="44"/>
        <v>-3.6114798009785347E-3</v>
      </c>
      <c r="O77" s="82">
        <f t="shared" ca="1" si="45"/>
        <v>-2.4296230178073554E-2</v>
      </c>
      <c r="P77" s="81">
        <v>0</v>
      </c>
      <c r="Q77" s="81">
        <v>5</v>
      </c>
      <c r="R77" s="23" t="s">
        <v>178</v>
      </c>
      <c r="Y77" s="86" t="s">
        <v>296</v>
      </c>
    </row>
    <row r="78" spans="1:25" s="23" customFormat="1" ht="15">
      <c r="A78" s="23" t="s">
        <v>205</v>
      </c>
      <c r="B78" s="23" t="s">
        <v>138</v>
      </c>
      <c r="C78" s="26"/>
      <c r="D78" s="23" t="str">
        <f t="shared" si="46"/>
        <v>UC-UP_R-SH_Apt_LPG_X0</v>
      </c>
      <c r="E78" s="23" t="str">
        <f t="shared" si="47"/>
        <v>RSDLPG</v>
      </c>
      <c r="F78" s="23" t="str">
        <f t="shared" si="38"/>
        <v>RSDSH_Apt</v>
      </c>
      <c r="H78" s="23" t="str">
        <f t="shared" si="39"/>
        <v>RSDSH_Apt</v>
      </c>
      <c r="I78" s="24">
        <v>1</v>
      </c>
      <c r="J78" s="34">
        <f t="shared" ca="1" si="40"/>
        <v>-9.626146815732653E-2</v>
      </c>
      <c r="K78" s="34">
        <f t="shared" ca="1" si="41"/>
        <v>-0.10588761497305919</v>
      </c>
      <c r="L78" s="34">
        <f t="shared" ca="1" si="42"/>
        <v>-0.17053306279026165</v>
      </c>
      <c r="M78" s="34">
        <f t="shared" ca="1" si="43"/>
        <v>-0.2746452029543443</v>
      </c>
      <c r="N78" s="34">
        <f t="shared" ca="1" si="44"/>
        <v>-0.9</v>
      </c>
      <c r="O78" s="34">
        <f t="shared" ca="1" si="45"/>
        <v>-0.9</v>
      </c>
      <c r="P78" s="24">
        <v>0</v>
      </c>
      <c r="Q78" s="24">
        <v>5</v>
      </c>
      <c r="R78" s="23" t="s">
        <v>179</v>
      </c>
      <c r="Y78" s="86"/>
    </row>
    <row r="79" spans="1:25" s="23" customFormat="1" ht="15">
      <c r="A79" s="23" t="s">
        <v>206</v>
      </c>
      <c r="B79" s="23" t="s">
        <v>138</v>
      </c>
      <c r="C79" s="26"/>
      <c r="D79" s="90" t="str">
        <f t="shared" si="46"/>
        <v>UC-UP_R-SH_Apt_ELC_X0</v>
      </c>
      <c r="E79" s="23" t="str">
        <f t="shared" si="47"/>
        <v>RSDELC</v>
      </c>
      <c r="F79" s="23" t="str">
        <f t="shared" si="38"/>
        <v>RSDSH_Apt</v>
      </c>
      <c r="H79" s="23" t="str">
        <f t="shared" si="39"/>
        <v>RSDSH_Apt</v>
      </c>
      <c r="I79" s="24">
        <v>1</v>
      </c>
      <c r="J79" s="91">
        <f ca="1">MAX(IF(L10+L11="","",-L10-L11),-$T$10)</f>
        <v>-0.13825964812538222</v>
      </c>
      <c r="K79" s="91">
        <f t="shared" ref="K79:O79" ca="1" si="48">MAX(IF(M10+M11="","",-M10-M11),-$T$10)</f>
        <v>-0.15208561293792044</v>
      </c>
      <c r="L79" s="91">
        <f t="shared" ca="1" si="48"/>
        <v>-0.24493540049265039</v>
      </c>
      <c r="M79" s="91">
        <f t="shared" ca="1" si="48"/>
        <v>-0.39447091184741845</v>
      </c>
      <c r="N79" s="91">
        <f t="shared" ca="1" si="48"/>
        <v>-0.9</v>
      </c>
      <c r="O79" s="91">
        <f t="shared" ca="1" si="48"/>
        <v>-0.9</v>
      </c>
      <c r="P79" s="24">
        <v>0</v>
      </c>
      <c r="Q79" s="24">
        <v>5</v>
      </c>
      <c r="R79" s="23" t="s">
        <v>180</v>
      </c>
      <c r="Y79" s="86"/>
    </row>
    <row r="80" spans="1:25" s="23" customFormat="1" ht="15">
      <c r="A80" s="23" t="s">
        <v>206</v>
      </c>
      <c r="B80" s="23" t="s">
        <v>138</v>
      </c>
      <c r="C80" s="26"/>
      <c r="D80" s="23" t="str">
        <f t="shared" si="46"/>
        <v>\I: DISABLED</v>
      </c>
      <c r="E80" s="23" t="str">
        <f t="shared" si="47"/>
        <v>RSDELC</v>
      </c>
      <c r="F80" s="23" t="str">
        <f t="shared" si="38"/>
        <v>RSDSH_Apt</v>
      </c>
      <c r="H80" s="23" t="str">
        <f t="shared" si="39"/>
        <v>RSDSH_Apt</v>
      </c>
      <c r="I80" s="24">
        <v>1</v>
      </c>
      <c r="J80" s="34">
        <f t="shared" ca="1" si="40"/>
        <v>-9.5982943907789761E-2</v>
      </c>
      <c r="K80" s="34">
        <f t="shared" ca="1" si="41"/>
        <v>-0.10558123829856875</v>
      </c>
      <c r="L80" s="34">
        <f t="shared" ca="1" si="42"/>
        <v>-0.17003964009222802</v>
      </c>
      <c r="M80" s="34">
        <f t="shared" ca="1" si="43"/>
        <v>-0.2738505407649342</v>
      </c>
      <c r="N80" s="34">
        <f t="shared" ca="1" si="44"/>
        <v>-0.9</v>
      </c>
      <c r="O80" s="34">
        <f t="shared" ca="1" si="45"/>
        <v>-0.9</v>
      </c>
      <c r="P80" s="24">
        <v>0</v>
      </c>
      <c r="Q80" s="24">
        <v>5</v>
      </c>
      <c r="R80" s="23" t="s">
        <v>181</v>
      </c>
      <c r="Y80" s="86" t="s">
        <v>296</v>
      </c>
    </row>
    <row r="81" spans="1:25" s="23" customFormat="1" ht="15">
      <c r="A81" s="23" t="s">
        <v>207</v>
      </c>
      <c r="B81" s="23" t="s">
        <v>138</v>
      </c>
      <c r="C81" s="26"/>
      <c r="D81" s="23" t="str">
        <f t="shared" si="46"/>
        <v>UC-UP_R-SH_Apt_KER_X0</v>
      </c>
      <c r="E81" s="23" t="str">
        <f t="shared" si="47"/>
        <v>RSDKER</v>
      </c>
      <c r="F81" s="23" t="str">
        <f t="shared" si="38"/>
        <v>RSDSH_Apt</v>
      </c>
      <c r="H81" s="23" t="str">
        <f t="shared" si="39"/>
        <v>RSDSH_Apt</v>
      </c>
      <c r="I81" s="24">
        <v>1</v>
      </c>
      <c r="J81" s="34">
        <f t="shared" ca="1" si="40"/>
        <v>-4.4182607648727404E-2</v>
      </c>
      <c r="K81" s="34">
        <f t="shared" ca="1" si="41"/>
        <v>-4.8600868413600146E-2</v>
      </c>
      <c r="L81" s="34">
        <f t="shared" ca="1" si="42"/>
        <v>-7.8272184588787208E-2</v>
      </c>
      <c r="M81" s="34">
        <f t="shared" ca="1" si="43"/>
        <v>-0.12605813600208771</v>
      </c>
      <c r="N81" s="34">
        <f t="shared" ca="1" si="44"/>
        <v>-0.84805610356612582</v>
      </c>
      <c r="O81" s="34">
        <f t="shared" ca="1" si="45"/>
        <v>-0.9</v>
      </c>
      <c r="P81" s="24">
        <v>0</v>
      </c>
      <c r="Q81" s="24">
        <v>5</v>
      </c>
      <c r="R81" s="23" t="s">
        <v>182</v>
      </c>
      <c r="Y81" s="86"/>
    </row>
    <row r="82" spans="1:25" s="23" customFormat="1" ht="15">
      <c r="A82" s="23" t="s">
        <v>208</v>
      </c>
      <c r="B82" s="23" t="s">
        <v>138</v>
      </c>
      <c r="C82" s="26"/>
      <c r="D82" s="23" t="str">
        <f t="shared" si="46"/>
        <v>UC-UP_R-SH_Apt_GAS_X0</v>
      </c>
      <c r="E82" s="23" t="str">
        <f t="shared" si="47"/>
        <v>RSDGAS</v>
      </c>
      <c r="F82" s="23" t="str">
        <f t="shared" si="38"/>
        <v>RSDSH_Apt</v>
      </c>
      <c r="H82" s="23" t="str">
        <f t="shared" si="39"/>
        <v>RSDSH_Apt</v>
      </c>
      <c r="I82" s="24">
        <v>1</v>
      </c>
      <c r="J82" s="34">
        <f t="shared" ca="1" si="40"/>
        <v>-0.70709398714304561</v>
      </c>
      <c r="K82" s="34">
        <f t="shared" ca="1" si="41"/>
        <v>-0.7778033858573502</v>
      </c>
      <c r="L82" s="34">
        <f t="shared" ca="1" si="42"/>
        <v>-0.9</v>
      </c>
      <c r="M82" s="34">
        <f t="shared" ca="1" si="43"/>
        <v>-0.9</v>
      </c>
      <c r="N82" s="34">
        <f t="shared" ca="1" si="44"/>
        <v>-0.9</v>
      </c>
      <c r="O82" s="34">
        <f t="shared" ca="1" si="45"/>
        <v>-0.9</v>
      </c>
      <c r="P82" s="24">
        <v>0</v>
      </c>
      <c r="Q82" s="24">
        <v>5</v>
      </c>
      <c r="R82" s="23" t="s">
        <v>183</v>
      </c>
      <c r="Y82" s="86"/>
    </row>
    <row r="83" spans="1:25" ht="15">
      <c r="A83" s="23" t="s">
        <v>142</v>
      </c>
      <c r="B83" s="23" t="s">
        <v>138</v>
      </c>
      <c r="D83" s="23" t="str">
        <f t="shared" si="46"/>
        <v>\I: DISABLED</v>
      </c>
      <c r="E83" s="23" t="str">
        <f t="shared" si="47"/>
        <v>RSDPEA</v>
      </c>
      <c r="F83" s="23" t="str">
        <f t="shared" si="38"/>
        <v>RSDSH_Apt</v>
      </c>
      <c r="H83" s="23" t="str">
        <f t="shared" si="39"/>
        <v>RSDSH_Apt</v>
      </c>
      <c r="I83" s="24">
        <v>1</v>
      </c>
      <c r="J83" s="34">
        <f t="shared" ca="1" si="40"/>
        <v>-1.1576792112696081E-2</v>
      </c>
      <c r="K83" s="34">
        <f t="shared" ca="1" si="41"/>
        <v>-1.2734471323965688E-2</v>
      </c>
      <c r="L83" s="34">
        <f t="shared" ca="1" si="42"/>
        <v>-2.050899341195999E-2</v>
      </c>
      <c r="M83" s="34">
        <f t="shared" ca="1" si="43"/>
        <v>-3.3029938979895694E-2</v>
      </c>
      <c r="N83" s="34">
        <f t="shared" ca="1" si="44"/>
        <v>-0.22220891281347624</v>
      </c>
      <c r="O83" s="34">
        <f t="shared" ca="1" si="45"/>
        <v>-0.9</v>
      </c>
      <c r="P83" s="24">
        <v>0</v>
      </c>
      <c r="Q83" s="24">
        <v>5</v>
      </c>
      <c r="R83" s="23" t="s">
        <v>184</v>
      </c>
      <c r="Y83" s="86" t="s">
        <v>296</v>
      </c>
    </row>
    <row r="84" spans="1:25" ht="15">
      <c r="A84" s="23"/>
      <c r="B84" s="23"/>
      <c r="D84" s="23" t="str">
        <f t="shared" si="46"/>
        <v>\I: DISABLED</v>
      </c>
      <c r="E84" s="23"/>
      <c r="F84" s="23"/>
      <c r="H84" s="23"/>
      <c r="I84" s="24"/>
      <c r="J84" s="34"/>
      <c r="K84" s="34"/>
      <c r="L84" s="34"/>
      <c r="M84" s="34"/>
      <c r="N84" s="34"/>
      <c r="O84" s="34"/>
      <c r="P84" s="24"/>
      <c r="Q84" s="24"/>
      <c r="R84" s="23"/>
      <c r="Y84" s="86" t="s">
        <v>296</v>
      </c>
    </row>
    <row r="85" spans="1:25" ht="15">
      <c r="A85" s="23" t="s">
        <v>143</v>
      </c>
      <c r="B85" s="23" t="s">
        <v>138</v>
      </c>
      <c r="D85" s="23" t="str">
        <f t="shared" si="46"/>
        <v>UC-UP_R-SH_Apt_WOO_X0</v>
      </c>
      <c r="E85" s="23" t="str">
        <f t="shared" si="47"/>
        <v>RSDWOO</v>
      </c>
      <c r="F85" s="23" t="str">
        <f t="shared" si="38"/>
        <v>RSDSH_Apt</v>
      </c>
      <c r="H85" s="23" t="str">
        <f t="shared" si="39"/>
        <v>RSDSH_Apt</v>
      </c>
      <c r="I85" s="24">
        <v>1</v>
      </c>
      <c r="J85" s="34">
        <f t="shared" ref="J85:O87" ca="1" si="49">IF(L16="","",-L16)</f>
        <v>-5.0620750654914674E-3</v>
      </c>
      <c r="K85" s="34">
        <f t="shared" ca="1" si="49"/>
        <v>-5.5682825720406153E-3</v>
      </c>
      <c r="L85" s="34">
        <f t="shared" ca="1" si="49"/>
        <v>-8.9677747650971345E-3</v>
      </c>
      <c r="M85" s="34">
        <f t="shared" ca="1" si="49"/>
        <v>-1.444269093693659E-2</v>
      </c>
      <c r="N85" s="34">
        <f t="shared" ca="1" si="49"/>
        <v>-9.7163202546366345E-2</v>
      </c>
      <c r="O85" s="34">
        <f t="shared" ca="1" si="49"/>
        <v>-0.65366544020699358</v>
      </c>
      <c r="P85" s="24">
        <v>0</v>
      </c>
      <c r="Q85" s="24">
        <v>5</v>
      </c>
      <c r="R85" s="23" t="s">
        <v>186</v>
      </c>
      <c r="Y85" s="86"/>
    </row>
    <row r="86" spans="1:25" ht="15">
      <c r="A86" s="23" t="s">
        <v>144</v>
      </c>
      <c r="B86" s="26" t="s">
        <v>138</v>
      </c>
      <c r="D86" s="23" t="str">
        <f t="shared" si="46"/>
        <v>UC-UP_R-SH_Apt_HET_X0</v>
      </c>
      <c r="E86" s="23" t="str">
        <f t="shared" si="47"/>
        <v>RSDHET</v>
      </c>
      <c r="F86" s="23" t="str">
        <f t="shared" si="38"/>
        <v>RSDSH_Apt</v>
      </c>
      <c r="H86" s="23" t="str">
        <f t="shared" si="39"/>
        <v>RSDSH_Apt</v>
      </c>
      <c r="I86" s="24">
        <v>1</v>
      </c>
      <c r="J86" s="34">
        <f t="shared" ca="1" si="49"/>
        <v>-8.0157837220061086E-5</v>
      </c>
      <c r="K86" s="34">
        <f t="shared" ca="1" si="49"/>
        <v>-8.8173620942067198E-5</v>
      </c>
      <c r="L86" s="34">
        <f t="shared" ca="1" si="49"/>
        <v>-1.4200449826340871E-4</v>
      </c>
      <c r="M86" s="34">
        <f t="shared" ca="1" si="49"/>
        <v>-2.2869966449820241E-4</v>
      </c>
      <c r="N86" s="34">
        <f t="shared" ca="1" si="49"/>
        <v>-1.5385769813224407E-3</v>
      </c>
      <c r="O86" s="34">
        <f t="shared" ca="1" si="49"/>
        <v>-1.0350776563880268E-2</v>
      </c>
      <c r="P86" s="24">
        <v>0</v>
      </c>
      <c r="Q86" s="24">
        <v>5</v>
      </c>
      <c r="R86" s="23" t="s">
        <v>187</v>
      </c>
      <c r="Y86" s="86"/>
    </row>
    <row r="87" spans="1:25" ht="15.75" thickBot="1">
      <c r="A87" s="53" t="s">
        <v>145</v>
      </c>
      <c r="B87" s="53" t="s">
        <v>138</v>
      </c>
      <c r="D87" s="23" t="str">
        <f t="shared" si="46"/>
        <v>UC-UP_R-SH_Apt_GEO_X0</v>
      </c>
      <c r="E87" s="53" t="str">
        <f t="shared" si="47"/>
        <v>RSDGEO</v>
      </c>
      <c r="F87" s="53" t="str">
        <f t="shared" si="38"/>
        <v>RSDSH_Apt</v>
      </c>
      <c r="G87" s="58"/>
      <c r="H87" s="53" t="str">
        <f t="shared" si="39"/>
        <v>RSDSH_Apt</v>
      </c>
      <c r="I87" s="54">
        <v>1</v>
      </c>
      <c r="J87" s="59">
        <f t="shared" ca="1" si="49"/>
        <v>-9.3951220453528828E-2</v>
      </c>
      <c r="K87" s="59">
        <f t="shared" ca="1" si="49"/>
        <v>-0.10334634249888171</v>
      </c>
      <c r="L87" s="59">
        <f t="shared" ca="1" si="49"/>
        <v>-0.16644031805787407</v>
      </c>
      <c r="M87" s="59">
        <f t="shared" ca="1" si="49"/>
        <v>-0.26805379663538681</v>
      </c>
      <c r="N87" s="59">
        <f t="shared" ca="1" si="49"/>
        <v>-0.9</v>
      </c>
      <c r="O87" s="59">
        <f t="shared" ca="1" si="49"/>
        <v>-0.9</v>
      </c>
      <c r="P87" s="54">
        <v>0</v>
      </c>
      <c r="Q87" s="54">
        <v>5</v>
      </c>
      <c r="R87" s="53" t="s">
        <v>188</v>
      </c>
      <c r="S87" s="58"/>
      <c r="T87" s="58"/>
      <c r="U87" s="58"/>
      <c r="Y87" s="86"/>
    </row>
    <row r="88" spans="1:25" ht="15.75" thickBot="1">
      <c r="A88" s="23" t="s">
        <v>141</v>
      </c>
      <c r="B88" s="26" t="s">
        <v>147</v>
      </c>
      <c r="D88" s="23" t="str">
        <f>IF(Y88="","UC-UP_"&amp;A21,"\I: DISABLED")</f>
        <v>\I: DISABLED</v>
      </c>
      <c r="E88" s="23" t="str">
        <f t="shared" si="47"/>
        <v>RSDCOA</v>
      </c>
      <c r="F88" s="23" t="str">
        <f t="shared" si="38"/>
        <v>RSDWH_Apt</v>
      </c>
      <c r="H88" s="23" t="str">
        <f t="shared" si="39"/>
        <v>RSDWH_Apt</v>
      </c>
      <c r="I88" s="24">
        <v>1</v>
      </c>
      <c r="J88" s="34">
        <f t="shared" ref="J88:J96" ca="1" si="50">IF(L21="","",-L21)</f>
        <v>-1.7128334313705783E-3</v>
      </c>
      <c r="K88" s="34">
        <f t="shared" ref="K88:K96" ca="1" si="51">IF(M21="","",-M21)</f>
        <v>-1.8841167745076363E-3</v>
      </c>
      <c r="L88" s="34">
        <f t="shared" ref="L88:L96" ca="1" si="52">IF(N21="","",-N21)</f>
        <v>-3.0343889065122948E-3</v>
      </c>
      <c r="M88" s="34">
        <f t="shared" ref="M88:M96" ca="1" si="53">IF(O21="","",-O21)</f>
        <v>-4.886913677827117E-3</v>
      </c>
      <c r="N88" s="34">
        <f t="shared" ref="N88:N96" ca="1" si="54">IF(P21="","",-P21)</f>
        <v>-3.2876711519940559E-2</v>
      </c>
      <c r="O88" s="34">
        <f t="shared" ref="O88:O96" ca="1" si="55">IF(Q21="","",-Q21)</f>
        <v>-0.22117807508439277</v>
      </c>
      <c r="P88" s="24">
        <v>0</v>
      </c>
      <c r="Q88" s="24">
        <v>5</v>
      </c>
      <c r="R88" s="23" t="s">
        <v>189</v>
      </c>
      <c r="Y88" s="86" t="s">
        <v>296</v>
      </c>
    </row>
    <row r="89" spans="1:25" ht="15.75" thickBot="1">
      <c r="A89" s="23" t="s">
        <v>203</v>
      </c>
      <c r="B89" s="26" t="s">
        <v>147</v>
      </c>
      <c r="D89" s="23" t="str">
        <f t="shared" ref="D89:D100" si="56">IF(Y89="","UC-UP_"&amp;A22,"\I: DISABLED")</f>
        <v>\I: DISABLED</v>
      </c>
      <c r="E89" s="79" t="str">
        <f t="shared" si="47"/>
        <v>RSDBDL</v>
      </c>
      <c r="F89" s="79" t="str">
        <f t="shared" si="38"/>
        <v>RSDWH_Apt</v>
      </c>
      <c r="G89" s="80"/>
      <c r="H89" s="79" t="str">
        <f t="shared" si="39"/>
        <v>RSDWH_Apt</v>
      </c>
      <c r="I89" s="81">
        <v>1</v>
      </c>
      <c r="J89" s="82">
        <f t="shared" ca="1" si="50"/>
        <v>-9.3671800606749344E-5</v>
      </c>
      <c r="K89" s="82">
        <f t="shared" ca="1" si="51"/>
        <v>-1.0303898066742429E-4</v>
      </c>
      <c r="L89" s="82">
        <f t="shared" ca="1" si="52"/>
        <v>-1.6594530875469358E-4</v>
      </c>
      <c r="M89" s="82">
        <f t="shared" ca="1" si="53"/>
        <v>-2.6725657920252161E-4</v>
      </c>
      <c r="N89" s="82">
        <f t="shared" ca="1" si="54"/>
        <v>-1.7979686230418996E-3</v>
      </c>
      <c r="O89" s="82">
        <f t="shared" ca="1" si="55"/>
        <v>-1.2095833820403416E-2</v>
      </c>
      <c r="P89" s="81">
        <v>0</v>
      </c>
      <c r="Q89" s="81">
        <v>5</v>
      </c>
      <c r="R89" s="23" t="s">
        <v>190</v>
      </c>
      <c r="Y89" s="86" t="s">
        <v>296</v>
      </c>
    </row>
    <row r="90" spans="1:25" ht="15">
      <c r="A90" s="23" t="s">
        <v>204</v>
      </c>
      <c r="B90" s="26" t="s">
        <v>147</v>
      </c>
      <c r="D90" s="23" t="str">
        <f t="shared" si="56"/>
        <v>\I: DISABLED</v>
      </c>
      <c r="E90" s="79" t="str">
        <f t="shared" si="47"/>
        <v>RSDETH</v>
      </c>
      <c r="F90" s="79" t="str">
        <f t="shared" si="38"/>
        <v>RSDWH_Apt</v>
      </c>
      <c r="G90" s="80"/>
      <c r="H90" s="79" t="str">
        <f t="shared" si="39"/>
        <v>RSDWH_Apt</v>
      </c>
      <c r="I90" s="81">
        <v>1</v>
      </c>
      <c r="J90" s="82">
        <f t="shared" ca="1" si="50"/>
        <v>-3.1660897469748703E-5</v>
      </c>
      <c r="K90" s="82">
        <f t="shared" ca="1" si="51"/>
        <v>-3.4826987216723579E-5</v>
      </c>
      <c r="L90" s="82">
        <f t="shared" ca="1" si="52"/>
        <v>-5.6089211182405518E-5</v>
      </c>
      <c r="M90" s="82">
        <f t="shared" ca="1" si="53"/>
        <v>-9.033223550137593E-5</v>
      </c>
      <c r="N90" s="82">
        <f t="shared" ca="1" si="54"/>
        <v>-6.0771010975797552E-4</v>
      </c>
      <c r="O90" s="82">
        <f t="shared" ca="1" si="55"/>
        <v>-4.088369732601441E-3</v>
      </c>
      <c r="P90" s="81">
        <v>0</v>
      </c>
      <c r="Q90" s="81">
        <v>5</v>
      </c>
      <c r="R90" s="23" t="s">
        <v>191</v>
      </c>
      <c r="Y90" s="86" t="s">
        <v>296</v>
      </c>
    </row>
    <row r="91" spans="1:25" ht="15">
      <c r="A91" s="23" t="s">
        <v>205</v>
      </c>
      <c r="B91" s="26" t="s">
        <v>147</v>
      </c>
      <c r="D91" s="23" t="str">
        <f t="shared" si="56"/>
        <v>UC-UP_R-WH_Apt_LPG_X0</v>
      </c>
      <c r="E91" s="23" t="str">
        <f t="shared" si="47"/>
        <v>RSDLPG</v>
      </c>
      <c r="F91" s="23" t="str">
        <f t="shared" si="38"/>
        <v>RSDWH_Apt</v>
      </c>
      <c r="H91" s="23" t="str">
        <f t="shared" si="39"/>
        <v>RSDWH_Apt</v>
      </c>
      <c r="I91" s="24">
        <v>1</v>
      </c>
      <c r="J91" s="34">
        <f t="shared" ca="1" si="50"/>
        <v>-3.0334599407591113E-3</v>
      </c>
      <c r="K91" s="34">
        <f t="shared" ca="1" si="51"/>
        <v>-3.3368059348350227E-3</v>
      </c>
      <c r="L91" s="34">
        <f t="shared" ca="1" si="52"/>
        <v>-5.3739593261111556E-3</v>
      </c>
      <c r="M91" s="34">
        <f t="shared" ca="1" si="53"/>
        <v>-8.6548152342952791E-3</v>
      </c>
      <c r="N91" s="34">
        <f t="shared" ca="1" si="54"/>
        <v>-5.8225269050143996E-2</v>
      </c>
      <c r="O91" s="34">
        <f t="shared" ca="1" si="55"/>
        <v>-0.39171049458431373</v>
      </c>
      <c r="P91" s="24">
        <v>0</v>
      </c>
      <c r="Q91" s="24">
        <v>5</v>
      </c>
      <c r="R91" s="23" t="s">
        <v>192</v>
      </c>
      <c r="Y91" s="86"/>
    </row>
    <row r="92" spans="1:25" ht="15">
      <c r="A92" s="23" t="s">
        <v>206</v>
      </c>
      <c r="B92" s="26" t="s">
        <v>147</v>
      </c>
      <c r="D92" s="90" t="str">
        <f t="shared" si="56"/>
        <v>UC-UP_R-WH_Apt_ELC_X0</v>
      </c>
      <c r="E92" s="23" t="str">
        <f t="shared" si="47"/>
        <v>RSDELC</v>
      </c>
      <c r="F92" s="23" t="str">
        <f t="shared" si="38"/>
        <v>RSDWH_Apt</v>
      </c>
      <c r="H92" s="23" t="str">
        <f t="shared" si="39"/>
        <v>RSDWH_Apt</v>
      </c>
      <c r="I92" s="24">
        <v>1</v>
      </c>
      <c r="J92" s="91">
        <f ca="1">MAX(IF(L25+L26="","",-L25-L26),-$T$25)</f>
        <v>-0.89053041226662122</v>
      </c>
      <c r="K92" s="91">
        <f t="shared" ref="K92:O92" ca="1" si="57">MAX(IF(M25+M26="","",-M25-M26),-$T$25)</f>
        <v>-0.9</v>
      </c>
      <c r="L92" s="91">
        <f t="shared" ca="1" si="57"/>
        <v>-0.9</v>
      </c>
      <c r="M92" s="91">
        <f t="shared" ca="1" si="57"/>
        <v>-0.9</v>
      </c>
      <c r="N92" s="91">
        <f t="shared" ca="1" si="57"/>
        <v>-0.9</v>
      </c>
      <c r="O92" s="91">
        <f t="shared" ca="1" si="57"/>
        <v>-0.9</v>
      </c>
      <c r="P92" s="24">
        <v>0</v>
      </c>
      <c r="Q92" s="24">
        <v>5</v>
      </c>
      <c r="R92" s="23" t="s">
        <v>193</v>
      </c>
      <c r="Y92" s="86"/>
    </row>
    <row r="93" spans="1:25" ht="15">
      <c r="A93" s="23" t="s">
        <v>206</v>
      </c>
      <c r="B93" s="26" t="s">
        <v>147</v>
      </c>
      <c r="D93" s="23" t="str">
        <f t="shared" si="56"/>
        <v>\I: DISABLED</v>
      </c>
      <c r="E93" s="23" t="str">
        <f t="shared" si="47"/>
        <v>RSDELC</v>
      </c>
      <c r="F93" s="23" t="str">
        <f t="shared" si="38"/>
        <v>RSDWH_Apt</v>
      </c>
      <c r="H93" s="23" t="str">
        <f t="shared" si="39"/>
        <v>RSDWH_Apt</v>
      </c>
      <c r="I93" s="24">
        <v>1</v>
      </c>
      <c r="J93" s="34">
        <f t="shared" ca="1" si="50"/>
        <v>-4.6154990486758342E-2</v>
      </c>
      <c r="K93" s="34">
        <f t="shared" ca="1" si="51"/>
        <v>-5.0770489535434178E-2</v>
      </c>
      <c r="L93" s="34">
        <f t="shared" ca="1" si="52"/>
        <v>-8.1766381101712138E-2</v>
      </c>
      <c r="M93" s="34">
        <f t="shared" ca="1" si="53"/>
        <v>-0.13168557442811843</v>
      </c>
      <c r="N93" s="34">
        <f t="shared" ca="1" si="54"/>
        <v>-0.88591469529208056</v>
      </c>
      <c r="O93" s="34">
        <f t="shared" ca="1" si="55"/>
        <v>-0.9</v>
      </c>
      <c r="P93" s="24">
        <v>0</v>
      </c>
      <c r="Q93" s="24">
        <v>5</v>
      </c>
      <c r="R93" s="23" t="s">
        <v>194</v>
      </c>
      <c r="Y93" s="86" t="s">
        <v>296</v>
      </c>
    </row>
    <row r="94" spans="1:25" ht="15">
      <c r="A94" s="23" t="s">
        <v>207</v>
      </c>
      <c r="B94" s="26" t="s">
        <v>147</v>
      </c>
      <c r="D94" s="23" t="str">
        <f t="shared" si="56"/>
        <v>UC-UP_R-WH_Apt_KER_X0</v>
      </c>
      <c r="E94" s="23" t="str">
        <f t="shared" si="47"/>
        <v>RSDKER</v>
      </c>
      <c r="F94" s="23" t="str">
        <f t="shared" si="38"/>
        <v>RSDWH_Apt</v>
      </c>
      <c r="H94" s="23" t="str">
        <f t="shared" si="39"/>
        <v>RSDWH_Apt</v>
      </c>
      <c r="I94" s="24">
        <v>1</v>
      </c>
      <c r="J94" s="34">
        <f t="shared" ca="1" si="50"/>
        <v>-7.6213752964781013E-3</v>
      </c>
      <c r="K94" s="34">
        <f t="shared" ca="1" si="51"/>
        <v>-8.3835128261259117E-3</v>
      </c>
      <c r="L94" s="34">
        <f t="shared" ca="1" si="52"/>
        <v>-1.3501731241604049E-2</v>
      </c>
      <c r="M94" s="34">
        <f t="shared" ca="1" si="53"/>
        <v>-2.1744673181915742E-2</v>
      </c>
      <c r="N94" s="34">
        <f t="shared" ca="1" si="54"/>
        <v>-0.14628728772944008</v>
      </c>
      <c r="O94" s="34">
        <f t="shared" ca="1" si="55"/>
        <v>-0.9</v>
      </c>
      <c r="P94" s="24">
        <v>0</v>
      </c>
      <c r="Q94" s="24">
        <v>5</v>
      </c>
      <c r="R94" s="23" t="s">
        <v>195</v>
      </c>
      <c r="Y94" s="86"/>
    </row>
    <row r="95" spans="1:25" ht="15">
      <c r="A95" s="23" t="s">
        <v>208</v>
      </c>
      <c r="B95" s="26" t="s">
        <v>147</v>
      </c>
      <c r="D95" s="23" t="str">
        <f t="shared" si="56"/>
        <v>UC-UP_R-WH_Apt_GAS_X0</v>
      </c>
      <c r="E95" s="23" t="str">
        <f t="shared" si="47"/>
        <v>RSDGAS</v>
      </c>
      <c r="F95" s="23" t="str">
        <f t="shared" si="38"/>
        <v>RSDWH_Apt</v>
      </c>
      <c r="H95" s="23" t="str">
        <f t="shared" si="39"/>
        <v>RSDWH_Apt</v>
      </c>
      <c r="I95" s="24">
        <v>1</v>
      </c>
      <c r="J95" s="34">
        <f t="shared" ca="1" si="50"/>
        <v>-0.11342967589969084</v>
      </c>
      <c r="K95" s="34">
        <f t="shared" ca="1" si="51"/>
        <v>-0.12477264348965994</v>
      </c>
      <c r="L95" s="34">
        <f t="shared" ca="1" si="52"/>
        <v>-0.20094759006653232</v>
      </c>
      <c r="M95" s="34">
        <f t="shared" ca="1" si="53"/>
        <v>-0.32362810327805103</v>
      </c>
      <c r="N95" s="34">
        <f t="shared" ca="1" si="54"/>
        <v>-0.9</v>
      </c>
      <c r="O95" s="34">
        <f t="shared" ca="1" si="55"/>
        <v>-0.9</v>
      </c>
      <c r="P95" s="24">
        <v>0</v>
      </c>
      <c r="Q95" s="24">
        <v>5</v>
      </c>
      <c r="R95" s="23" t="s">
        <v>196</v>
      </c>
      <c r="Y95" s="86"/>
    </row>
    <row r="96" spans="1:25" ht="15">
      <c r="A96" s="23" t="s">
        <v>142</v>
      </c>
      <c r="B96" s="26" t="s">
        <v>147</v>
      </c>
      <c r="D96" s="23" t="str">
        <f t="shared" si="56"/>
        <v>\I: DISABLED</v>
      </c>
      <c r="E96" s="23" t="str">
        <f t="shared" si="47"/>
        <v>RSDPEA</v>
      </c>
      <c r="F96" s="23" t="str">
        <f t="shared" si="38"/>
        <v>RSDWH_Apt</v>
      </c>
      <c r="H96" s="23" t="str">
        <f t="shared" si="39"/>
        <v>RSDWH_Apt</v>
      </c>
      <c r="I96" s="24">
        <v>1</v>
      </c>
      <c r="J96" s="34">
        <f t="shared" ca="1" si="50"/>
        <v>-7.5998206433163787E-4</v>
      </c>
      <c r="K96" s="34">
        <f t="shared" ca="1" si="51"/>
        <v>-8.359802707648017E-4</v>
      </c>
      <c r="L96" s="34">
        <f t="shared" ca="1" si="52"/>
        <v>-1.3463545858694215E-3</v>
      </c>
      <c r="M96" s="34">
        <f t="shared" ca="1" si="53"/>
        <v>-2.1683175240885624E-3</v>
      </c>
      <c r="N96" s="34">
        <f t="shared" ca="1" si="54"/>
        <v>-1.4587356033427633E-2</v>
      </c>
      <c r="O96" s="34">
        <f t="shared" ca="1" si="55"/>
        <v>-9.8136436975679031E-2</v>
      </c>
      <c r="P96" s="24">
        <v>0</v>
      </c>
      <c r="Q96" s="24">
        <v>5</v>
      </c>
      <c r="R96" s="23" t="s">
        <v>197</v>
      </c>
      <c r="Y96" s="86" t="s">
        <v>296</v>
      </c>
    </row>
    <row r="97" spans="1:25" ht="15">
      <c r="A97" s="23"/>
      <c r="B97" s="26"/>
      <c r="D97" s="23" t="str">
        <f t="shared" si="56"/>
        <v>\I: DISABLED</v>
      </c>
      <c r="E97" s="23"/>
      <c r="F97" s="23"/>
      <c r="H97" s="23"/>
      <c r="I97" s="24"/>
      <c r="J97" s="34"/>
      <c r="K97" s="34"/>
      <c r="L97" s="34"/>
      <c r="M97" s="34"/>
      <c r="N97" s="34"/>
      <c r="O97" s="34"/>
      <c r="P97" s="24"/>
      <c r="Q97" s="24"/>
      <c r="R97" s="23"/>
      <c r="Y97" s="86" t="s">
        <v>296</v>
      </c>
    </row>
    <row r="98" spans="1:25" ht="15">
      <c r="A98" s="23" t="s">
        <v>143</v>
      </c>
      <c r="B98" s="26" t="s">
        <v>147</v>
      </c>
      <c r="D98" s="23" t="str">
        <f t="shared" si="56"/>
        <v>UC-UP_R-WH_Apt_WOO_X0</v>
      </c>
      <c r="E98" s="23" t="str">
        <f t="shared" si="47"/>
        <v>RSDWOO</v>
      </c>
      <c r="F98" s="23" t="str">
        <f t="shared" si="38"/>
        <v>RSDWH_Apt</v>
      </c>
      <c r="H98" s="23" t="str">
        <f t="shared" si="39"/>
        <v>RSDWH_Apt</v>
      </c>
      <c r="I98" s="24">
        <v>1</v>
      </c>
      <c r="J98" s="34">
        <f t="shared" ref="J98:O100" ca="1" si="58">IF(L31="","",-L31)</f>
        <v>-4.3732580412029934E-4</v>
      </c>
      <c r="K98" s="34">
        <f t="shared" ca="1" si="58"/>
        <v>-4.8105838453232929E-4</v>
      </c>
      <c r="L98" s="34">
        <f t="shared" ca="1" si="58"/>
        <v>-7.7474933887316199E-4</v>
      </c>
      <c r="M98" s="34">
        <f t="shared" ca="1" si="58"/>
        <v>-1.2477415577486163E-3</v>
      </c>
      <c r="N98" s="34">
        <f t="shared" ca="1" si="58"/>
        <v>-8.3941812665252729E-3</v>
      </c>
      <c r="O98" s="34">
        <f t="shared" ca="1" si="58"/>
        <v>-5.6471854045178758E-2</v>
      </c>
      <c r="P98" s="24">
        <v>0</v>
      </c>
      <c r="Q98" s="24">
        <v>5</v>
      </c>
      <c r="R98" s="23" t="s">
        <v>199</v>
      </c>
      <c r="Y98" s="86"/>
    </row>
    <row r="99" spans="1:25" ht="15">
      <c r="A99" s="23" t="s">
        <v>144</v>
      </c>
      <c r="B99" s="26" t="s">
        <v>147</v>
      </c>
      <c r="D99" s="23" t="str">
        <f t="shared" si="56"/>
        <v>UC-UP_R-WH_Apt_HET_X0</v>
      </c>
      <c r="E99" s="23" t="str">
        <f t="shared" si="47"/>
        <v>RSDHET</v>
      </c>
      <c r="F99" s="23" t="str">
        <f t="shared" ref="F99:F100" si="59">H99</f>
        <v>RSDWH_Apt</v>
      </c>
      <c r="H99" s="23" t="str">
        <f t="shared" si="39"/>
        <v>RSDWH_Apt</v>
      </c>
      <c r="I99" s="24">
        <v>1</v>
      </c>
      <c r="J99" s="34">
        <f t="shared" ca="1" si="58"/>
        <v>-7.8203710128309276E-2</v>
      </c>
      <c r="K99" s="34">
        <f t="shared" ca="1" si="58"/>
        <v>-8.6024081141140213E-2</v>
      </c>
      <c r="L99" s="34">
        <f t="shared" ca="1" si="58"/>
        <v>-0.13854264291861779</v>
      </c>
      <c r="M99" s="34">
        <f t="shared" ca="1" si="58"/>
        <v>-0.22312431184686318</v>
      </c>
      <c r="N99" s="34">
        <f t="shared" ca="1" si="58"/>
        <v>-0.25</v>
      </c>
      <c r="O99" s="34">
        <f t="shared" ca="1" si="58"/>
        <v>-0.25</v>
      </c>
      <c r="P99" s="24">
        <v>0</v>
      </c>
      <c r="Q99" s="24">
        <v>5</v>
      </c>
      <c r="R99" s="23" t="s">
        <v>200</v>
      </c>
      <c r="Y99" s="86"/>
    </row>
    <row r="100" spans="1:25" ht="15">
      <c r="A100" s="26" t="s">
        <v>146</v>
      </c>
      <c r="B100" s="26" t="s">
        <v>147</v>
      </c>
      <c r="D100" s="23" t="str">
        <f t="shared" si="56"/>
        <v>UC-UP_R-WH_Apt_SOL_X0</v>
      </c>
      <c r="E100" s="23" t="str">
        <f t="shared" si="47"/>
        <v>RSDSOL</v>
      </c>
      <c r="F100" s="23" t="str">
        <f t="shared" si="59"/>
        <v>RSDWH_Apt</v>
      </c>
      <c r="H100" s="23" t="str">
        <f t="shared" si="39"/>
        <v>RSDWH_Apt</v>
      </c>
      <c r="I100" s="24">
        <v>1</v>
      </c>
      <c r="J100" s="34">
        <f t="shared" ca="1" si="58"/>
        <v>-4.1458924702426261E-3</v>
      </c>
      <c r="K100" s="34">
        <f t="shared" ca="1" si="58"/>
        <v>-4.5604817172668899E-3</v>
      </c>
      <c r="L100" s="34">
        <f t="shared" ca="1" si="58"/>
        <v>-7.3447014104755012E-3</v>
      </c>
      <c r="M100" s="34">
        <f t="shared" ca="1" si="58"/>
        <v>-1.1828715068584902E-2</v>
      </c>
      <c r="N100" s="34">
        <f t="shared" ca="1" si="58"/>
        <v>-7.9577680024492004E-2</v>
      </c>
      <c r="O100" s="34">
        <f t="shared" ca="1" si="58"/>
        <v>-0.5</v>
      </c>
      <c r="P100" s="24">
        <v>0</v>
      </c>
      <c r="Q100" s="24">
        <v>5</v>
      </c>
      <c r="R100" s="23" t="s">
        <v>201</v>
      </c>
      <c r="Y100" s="86"/>
    </row>
    <row r="101" spans="1:25" ht="15">
      <c r="I101" s="34" t="str">
        <f t="shared" ref="I101" si="60">IF(L34="","",-L34)</f>
        <v/>
      </c>
      <c r="J101" s="34" t="str">
        <f t="shared" ref="J101" si="61">IF(M34="","",-M34)</f>
        <v/>
      </c>
      <c r="K101" s="34" t="str">
        <f t="shared" ref="K101" si="62">IF(N34="","",-N34)</f>
        <v/>
      </c>
      <c r="L101" s="34" t="str">
        <f t="shared" ref="L101" si="63">IF(O34="","",-O34)</f>
        <v/>
      </c>
      <c r="M101" s="34" t="str">
        <f t="shared" ref="M101" si="64">IF(P34="","",-P34)</f>
        <v/>
      </c>
      <c r="N101" s="34" t="str">
        <f t="shared" ref="N101" si="65">IF(Q34="","",-Q34)</f>
        <v/>
      </c>
    </row>
  </sheetData>
  <mergeCells count="5">
    <mergeCell ref="S3:V3"/>
    <mergeCell ref="E19:I19"/>
    <mergeCell ref="L19:P19"/>
    <mergeCell ref="E4:J4"/>
    <mergeCell ref="Y7:Z7"/>
  </mergeCells>
  <conditionalFormatting sqref="E75 E62:E71 E91:E100 D56:E59 D55 D46:E54 E78:E88">
    <cfRule type="containsText" dxfId="34" priority="66" operator="containsText" text="\I: DISABLED">
      <formula>NOT(ISERROR(SEARCH("\I: DISABLED",D46)))</formula>
    </cfRule>
  </conditionalFormatting>
  <conditionalFormatting sqref="E60:E61">
    <cfRule type="containsText" dxfId="33" priority="8" operator="containsText" text="\I: DISABLED">
      <formula>NOT(ISERROR(SEARCH("\I: DISABLED",E60)))</formula>
    </cfRule>
  </conditionalFormatting>
  <conditionalFormatting sqref="E76:E77">
    <cfRule type="containsText" dxfId="32" priority="7" operator="containsText" text="\I: DISABLED">
      <formula>NOT(ISERROR(SEARCH("\I: DISABLED",E76)))</formula>
    </cfRule>
  </conditionalFormatting>
  <conditionalFormatting sqref="E89:E90">
    <cfRule type="containsText" dxfId="31" priority="6" operator="containsText" text="\I: DISABLED">
      <formula>NOT(ISERROR(SEARCH("\I: DISABLED",E89)))</formula>
    </cfRule>
  </conditionalFormatting>
  <conditionalFormatting sqref="D60:D71">
    <cfRule type="containsText" dxfId="30" priority="5" operator="containsText" text="\I: DISABLED">
      <formula>NOT(ISERROR(SEARCH("\I: DISABLED",D60)))</formula>
    </cfRule>
  </conditionalFormatting>
  <conditionalFormatting sqref="D75">
    <cfRule type="containsText" dxfId="29" priority="4" operator="containsText" text="\I: DISABLED">
      <formula>NOT(ISERROR(SEARCH("\I: DISABLED",D75)))</formula>
    </cfRule>
  </conditionalFormatting>
  <conditionalFormatting sqref="D76:D87">
    <cfRule type="containsText" dxfId="28" priority="3" operator="containsText" text="\I: DISABLED">
      <formula>NOT(ISERROR(SEARCH("\I: DISABLED",D76)))</formula>
    </cfRule>
  </conditionalFormatting>
  <conditionalFormatting sqref="D88">
    <cfRule type="containsText" dxfId="27" priority="2" operator="containsText" text="\I: DISABLED">
      <formula>NOT(ISERROR(SEARCH("\I: DISABLED",D88)))</formula>
    </cfRule>
  </conditionalFormatting>
  <conditionalFormatting sqref="D89:D100">
    <cfRule type="containsText" dxfId="26" priority="1" operator="containsText" text="\I: DISABLED">
      <formula>NOT(ISERROR(SEARCH("\I: DISABLED",D89)))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Z101"/>
  <sheetViews>
    <sheetView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8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34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228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98" t="s">
        <v>135</v>
      </c>
      <c r="T3" s="98"/>
      <c r="U3" s="98"/>
      <c r="V3" s="98"/>
    </row>
    <row r="4" spans="1:26" ht="15.75" thickBot="1">
      <c r="A4" s="43" t="s">
        <v>33</v>
      </c>
      <c r="B4" s="43"/>
      <c r="C4" s="26"/>
      <c r="D4" s="44" t="s">
        <v>38</v>
      </c>
      <c r="E4" s="99" t="s">
        <v>39</v>
      </c>
      <c r="F4" s="100"/>
      <c r="G4" s="100"/>
      <c r="H4" s="100"/>
      <c r="I4" s="100"/>
      <c r="J4" s="100"/>
      <c r="K4" s="23"/>
      <c r="L4" s="57" t="s">
        <v>40</v>
      </c>
      <c r="M4" s="57"/>
      <c r="N4" s="57"/>
      <c r="O4" s="57"/>
      <c r="P4" s="57"/>
      <c r="S4" s="50">
        <v>0.1</v>
      </c>
    </row>
    <row r="5" spans="1:26" ht="15.75" thickBot="1">
      <c r="A5" s="6" t="s">
        <v>36</v>
      </c>
      <c r="B5" s="6" t="s">
        <v>37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287</v>
      </c>
      <c r="T5" s="78" t="s">
        <v>288</v>
      </c>
    </row>
    <row r="6" spans="1:26" ht="15.75" thickBot="1">
      <c r="A6" s="30" t="s">
        <v>74</v>
      </c>
      <c r="B6" s="30" t="s">
        <v>132</v>
      </c>
      <c r="C6" s="23"/>
      <c r="D6" s="52">
        <f ca="1">SUMIF(SharesElab!$B$2:$B$79,Att_RSD_share!$A6,SharesElab!C$2:C$79)+D15*Z8</f>
        <v>4.5120287263756186E-2</v>
      </c>
      <c r="E6" s="46">
        <f ca="1">IF($D6=0,"",MAX($D6*(1-$S$4)^($E$5-$D$5),0))</f>
        <v>4.0608258537380565E-2</v>
      </c>
      <c r="F6" s="46">
        <f ca="1">IF($D6=0,"",MAX($D6*(1-$S$4)^($F$5-$D$5),0))</f>
        <v>3.6547432683642515E-2</v>
      </c>
      <c r="G6" s="46">
        <f ca="1">IF($D6=0,"",MAX($D6*(1-$S$4)^($G$5-$D$5),0))</f>
        <v>2.1580893525364072E-2</v>
      </c>
      <c r="H6" s="46">
        <f ca="1">IF($D6=0,"",MAX($D6*(1-$S$4)^($H$5-$D$5),0))</f>
        <v>1.2743301817792235E-2</v>
      </c>
      <c r="I6" s="46">
        <f ca="1">IF($D6=0,"",MAX($D6*(1-$S$4)^($I$5-$D$5),0))</f>
        <v>1.5492880034451016E-3</v>
      </c>
      <c r="J6" s="46">
        <f ca="1">IF($D6=0,"",MAX($D6*(1-$S$4)^($J$5-$D$5),0))</f>
        <v>1.8835725245615806E-4</v>
      </c>
      <c r="K6" s="23"/>
      <c r="L6" s="47">
        <f ca="1">IF($D6=0,"",MIN($D6*(1+$S$4)^($L$5-$D$5),1))</f>
        <v>4.9632315990131806E-2</v>
      </c>
      <c r="M6" s="47">
        <f ca="1">IF($D6=0,"",MIN($D6*(1+$S$4)^($M$5-$D$5),1))</f>
        <v>5.4595547589144991E-2</v>
      </c>
      <c r="N6" s="47">
        <f ca="1">IF($D6=0,"",MIN($D6*(1+$S$4)^($N$5-$D$5),1))</f>
        <v>8.7926675347793942E-2</v>
      </c>
      <c r="O6" s="47">
        <f ca="1">IF($D6=0,"",MIN($D6*(1+$S$4)^($O$5-$D$5),1))</f>
        <v>0.14160678991437564</v>
      </c>
      <c r="P6" s="47">
        <f ca="1">IF($D6=0,"",MIN($D6*(1+$S$4)^($P$5-$D$5),1))</f>
        <v>0.9526596719731244</v>
      </c>
      <c r="Q6" s="47">
        <f ca="1">IF($D6=0,"",MIN($D6*(1+$S$4)^($Q$5-$D$5),1))</f>
        <v>1</v>
      </c>
      <c r="S6" s="83">
        <v>0</v>
      </c>
      <c r="T6" s="83">
        <v>0.9</v>
      </c>
    </row>
    <row r="7" spans="1:26" ht="15.75" thickBot="1">
      <c r="A7" s="49" t="s">
        <v>75</v>
      </c>
      <c r="B7" s="49" t="s">
        <v>133</v>
      </c>
      <c r="C7" s="23"/>
      <c r="D7" s="52">
        <f ca="1">SUMIF(SharesElab!$B$2:$B$79,Att_RSD_share!$A7,SharesElab!C$2:C$79)</f>
        <v>5.9174688241210885E-6</v>
      </c>
      <c r="E7" s="46">
        <f t="shared" ref="E7:E18" ca="1" si="0">IF($D7=0,"",MAX($D7*(1-$S$4)^($E$5-$D$5),0))</f>
        <v>5.3257219417089797E-6</v>
      </c>
      <c r="F7" s="46">
        <f t="shared" ref="F7:F18" ca="1" si="1">IF($D7=0,"",MAX($D7*(1-$S$4)^($F$5-$D$5),0))</f>
        <v>4.793149747538082E-6</v>
      </c>
      <c r="G7" s="46">
        <f t="shared" ref="G7:G18" ca="1" si="2">IF($D7=0,"",MAX($D7*(1-$S$4)^($G$5-$D$5),0))</f>
        <v>2.8303069944237625E-6</v>
      </c>
      <c r="H7" s="46">
        <f t="shared" ref="H7:H18" ca="1" si="3">IF($D7=0,"",MAX($D7*(1-$S$4)^($H$5-$D$5),0))</f>
        <v>1.6712679771372881E-6</v>
      </c>
      <c r="I7" s="46">
        <f t="shared" ref="I7:I18" ca="1" si="4">IF($D7=0,"",MAX($D7*(1-$S$4)^($I$5-$D$5),0))</f>
        <v>2.0318716958469973E-7</v>
      </c>
      <c r="J7" s="46">
        <f t="shared" ref="J7:J18" ca="1" si="5">IF($D7=0,"",MAX($D7*(1-$S$4)^($J$5-$D$5),0))</f>
        <v>2.4702816333834488E-8</v>
      </c>
      <c r="K7" s="23"/>
      <c r="L7" s="47">
        <f t="shared" ref="L7:L18" ca="1" si="6">IF($D7=0,"",MIN($D7*(1+$S$4)^($L$5-$D$5),1))</f>
        <v>6.5092157065331982E-6</v>
      </c>
      <c r="M7" s="47">
        <f t="shared" ref="M7:M18" ca="1" si="7">IF($D7=0,"",MIN($D7*(1+$S$4)^($M$5-$D$5),1))</f>
        <v>7.1601372771865182E-6</v>
      </c>
      <c r="N7" s="47">
        <f t="shared" ref="N7:N18" ca="1" si="8">IF($D7=0,"",MIN($D7*(1+$S$4)^($N$5-$D$5),1))</f>
        <v>1.1531472686281665E-5</v>
      </c>
      <c r="O7" s="47">
        <f t="shared" ref="O7:O18" ca="1" si="9">IF($D7=0,"",MIN($D7*(1+$S$4)^($O$5-$D$5),1))</f>
        <v>1.8571552075983489E-5</v>
      </c>
      <c r="P7" s="47">
        <f t="shared" ref="P7:P18" ca="1" si="10">IF($D7=0,"",MIN($D7*(1+$S$4)^($P$5-$D$5),1))</f>
        <v>1.2494011565007682E-4</v>
      </c>
      <c r="Q7" s="47">
        <f t="shared" ref="Q7:Q18" ca="1" si="11">IF($D7=0,"",MIN($D7*(1+$S$4)^($Q$5-$D$5),1))</f>
        <v>8.4053462170462765E-4</v>
      </c>
      <c r="S7" s="83">
        <v>0</v>
      </c>
      <c r="T7" s="83">
        <v>0.9</v>
      </c>
      <c r="Y7" s="101" t="s">
        <v>291</v>
      </c>
      <c r="Z7" s="101"/>
    </row>
    <row r="8" spans="1:26" ht="15.75" thickBot="1">
      <c r="A8" s="49" t="s">
        <v>76</v>
      </c>
      <c r="B8" s="49" t="s">
        <v>134</v>
      </c>
      <c r="C8" s="23"/>
      <c r="D8" s="52">
        <f ca="1">SUMIF(SharesElab!$B$2:$B$79,Att_RSD_share!$A8,SharesElab!C$2:C$79)</f>
        <v>0</v>
      </c>
      <c r="E8" s="46" t="str">
        <f t="shared" ca="1" si="0"/>
        <v/>
      </c>
      <c r="F8" s="46" t="str">
        <f t="shared" ca="1" si="1"/>
        <v/>
      </c>
      <c r="G8" s="46" t="str">
        <f t="shared" ca="1" si="2"/>
        <v/>
      </c>
      <c r="H8" s="46" t="str">
        <f t="shared" ca="1" si="3"/>
        <v/>
      </c>
      <c r="I8" s="46" t="str">
        <f t="shared" ca="1" si="4"/>
        <v/>
      </c>
      <c r="J8" s="46" t="str">
        <f t="shared" ca="1" si="5"/>
        <v/>
      </c>
      <c r="K8" s="23"/>
      <c r="L8" s="47" t="str">
        <f t="shared" ca="1" si="6"/>
        <v/>
      </c>
      <c r="M8" s="47" t="str">
        <f t="shared" ca="1" si="7"/>
        <v/>
      </c>
      <c r="N8" s="47" t="str">
        <f t="shared" ca="1" si="8"/>
        <v/>
      </c>
      <c r="O8" s="47" t="str">
        <f t="shared" ca="1" si="9"/>
        <v/>
      </c>
      <c r="P8" s="47" t="str">
        <f t="shared" ca="1" si="10"/>
        <v/>
      </c>
      <c r="Q8" s="47" t="str">
        <f t="shared" ca="1" si="11"/>
        <v/>
      </c>
      <c r="S8" s="83">
        <v>0</v>
      </c>
      <c r="T8" s="83">
        <v>0.9</v>
      </c>
      <c r="Y8" s="78" t="s">
        <v>289</v>
      </c>
      <c r="Z8" s="85">
        <v>0.19400000000000001</v>
      </c>
    </row>
    <row r="9" spans="1:26" ht="15.75" thickBot="1">
      <c r="A9" s="49" t="s">
        <v>77</v>
      </c>
      <c r="B9" s="49" t="s">
        <v>124</v>
      </c>
      <c r="C9" s="23"/>
      <c r="D9" s="52">
        <f ca="1">SUMIF(SharesElab!$B$2:$B$79,Att_RSD_share!$A9,SharesElab!C$2:C$79)</f>
        <v>9.1192007466350783E-2</v>
      </c>
      <c r="E9" s="46">
        <f t="shared" ca="1" si="0"/>
        <v>8.2072806719715702E-2</v>
      </c>
      <c r="F9" s="46">
        <f t="shared" ca="1" si="1"/>
        <v>7.3865526047744143E-2</v>
      </c>
      <c r="G9" s="46">
        <f t="shared" ca="1" si="2"/>
        <v>4.3616854475932443E-2</v>
      </c>
      <c r="H9" s="46">
        <f t="shared" ca="1" si="3"/>
        <v>2.5755316399493359E-2</v>
      </c>
      <c r="I9" s="46">
        <f t="shared" ca="1" si="4"/>
        <v>3.1312452057720317E-3</v>
      </c>
      <c r="J9" s="46">
        <f t="shared" ca="1" si="5"/>
        <v>3.8068631682052276E-4</v>
      </c>
      <c r="K9" s="23"/>
      <c r="L9" s="47">
        <f t="shared" ca="1" si="6"/>
        <v>0.10031120821298586</v>
      </c>
      <c r="M9" s="47">
        <f t="shared" ca="1" si="7"/>
        <v>0.11034232903428447</v>
      </c>
      <c r="N9" s="47">
        <f t="shared" ca="1" si="8"/>
        <v>0.17770742433300554</v>
      </c>
      <c r="O9" s="47">
        <f t="shared" ca="1" si="9"/>
        <v>0.28619958396254885</v>
      </c>
      <c r="P9" s="47">
        <f t="shared" ca="1" si="10"/>
        <v>1</v>
      </c>
      <c r="Q9" s="47">
        <f t="shared" ca="1" si="11"/>
        <v>1</v>
      </c>
      <c r="S9" s="83">
        <v>0</v>
      </c>
      <c r="T9" s="83">
        <v>0.9</v>
      </c>
      <c r="Y9" s="78" t="s">
        <v>290</v>
      </c>
      <c r="Z9" s="85">
        <v>0.74399999999999999</v>
      </c>
    </row>
    <row r="10" spans="1:26" ht="15.75" thickBot="1">
      <c r="A10" s="49" t="s">
        <v>78</v>
      </c>
      <c r="B10" s="49" t="s">
        <v>35</v>
      </c>
      <c r="C10" s="23"/>
      <c r="D10" s="52">
        <f ca="1">SUMIF(SharesElab!$B$2:$B$79,Att_RSD_share!$A10,SharesElab!C$2:C$79)</f>
        <v>1.7776394293419102E-2</v>
      </c>
      <c r="E10" s="46">
        <f t="shared" ca="1" si="0"/>
        <v>1.5998754864077192E-2</v>
      </c>
      <c r="F10" s="46">
        <f t="shared" ca="1" si="1"/>
        <v>1.4398879377669474E-2</v>
      </c>
      <c r="G10" s="46">
        <f t="shared" ca="1" si="2"/>
        <v>8.5023942837200491E-3</v>
      </c>
      <c r="H10" s="46">
        <f t="shared" ca="1" si="3"/>
        <v>5.0205788005938537E-3</v>
      </c>
      <c r="I10" s="46">
        <f t="shared" ca="1" si="4"/>
        <v>6.1038517468453416E-4</v>
      </c>
      <c r="J10" s="46">
        <f t="shared" ca="1" si="5"/>
        <v>7.420858754982599E-5</v>
      </c>
      <c r="K10" s="23"/>
      <c r="L10" s="47">
        <f t="shared" ca="1" si="6"/>
        <v>1.9554033722761013E-2</v>
      </c>
      <c r="M10" s="47">
        <f t="shared" ca="1" si="7"/>
        <v>2.1509437095037116E-2</v>
      </c>
      <c r="N10" s="47">
        <f t="shared" ca="1" si="8"/>
        <v>3.4641163535928242E-2</v>
      </c>
      <c r="O10" s="47">
        <f t="shared" ca="1" si="9"/>
        <v>5.5789940286247806E-2</v>
      </c>
      <c r="P10" s="47">
        <f t="shared" ca="1" si="10"/>
        <v>0.37532682044861088</v>
      </c>
      <c r="Q10" s="47">
        <f t="shared" ca="1" si="11"/>
        <v>1</v>
      </c>
      <c r="S10" s="83">
        <v>0</v>
      </c>
      <c r="T10" s="83">
        <v>0.9</v>
      </c>
      <c r="Y10" s="78" t="s">
        <v>293</v>
      </c>
      <c r="Z10" s="85">
        <v>6.2E-2</v>
      </c>
    </row>
    <row r="11" spans="1:26" ht="15.75" thickBot="1">
      <c r="A11" s="49" t="s">
        <v>79</v>
      </c>
      <c r="B11" s="49" t="s">
        <v>35</v>
      </c>
      <c r="C11" s="23"/>
      <c r="D11" s="52">
        <f ca="1">SUMIF(SharesElab!$B$2:$B$79,Att_RSD_share!$A11,SharesElab!C$2:C$79)</f>
        <v>2.2987029154830512E-2</v>
      </c>
      <c r="E11" s="46">
        <f t="shared" ca="1" si="0"/>
        <v>2.0688326239347462E-2</v>
      </c>
      <c r="F11" s="46">
        <f t="shared" ca="1" si="1"/>
        <v>1.8619493615412715E-2</v>
      </c>
      <c r="G11" s="46">
        <f t="shared" ca="1" si="2"/>
        <v>1.0994624784965058E-2</v>
      </c>
      <c r="H11" s="46">
        <f t="shared" ca="1" si="3"/>
        <v>6.4922159892740186E-3</v>
      </c>
      <c r="I11" s="46">
        <f t="shared" ca="1" si="4"/>
        <v>7.8930190085533918E-4</v>
      </c>
      <c r="J11" s="46">
        <f t="shared" ca="1" si="5"/>
        <v>9.5960684567969446E-5</v>
      </c>
      <c r="K11" s="23"/>
      <c r="L11" s="47">
        <f t="shared" ca="1" si="6"/>
        <v>2.5285732070313566E-2</v>
      </c>
      <c r="M11" s="47">
        <f t="shared" ca="1" si="7"/>
        <v>2.7814305277344922E-2</v>
      </c>
      <c r="N11" s="47">
        <f t="shared" ca="1" si="8"/>
        <v>4.4795216792216791E-2</v>
      </c>
      <c r="O11" s="47">
        <f t="shared" ca="1" si="9"/>
        <v>7.214314459603309E-2</v>
      </c>
      <c r="P11" s="47">
        <f t="shared" ca="1" si="10"/>
        <v>0.48534300161400268</v>
      </c>
      <c r="Q11" s="47">
        <f t="shared" ca="1" si="11"/>
        <v>1</v>
      </c>
      <c r="S11" s="92">
        <f>S10</f>
        <v>0</v>
      </c>
      <c r="T11" s="92">
        <f>T10</f>
        <v>0.9</v>
      </c>
    </row>
    <row r="12" spans="1:26" ht="15.75" thickBot="1">
      <c r="A12" s="49" t="s">
        <v>80</v>
      </c>
      <c r="B12" s="49" t="s">
        <v>125</v>
      </c>
      <c r="C12" s="23"/>
      <c r="D12" s="52">
        <f ca="1">SUMIF(SharesElab!$B$2:$B$79,Att_RSD_share!$A12,SharesElab!C$2:C$79)</f>
        <v>0.21709645349827578</v>
      </c>
      <c r="E12" s="46">
        <f t="shared" ca="1" si="0"/>
        <v>0.19538680814844819</v>
      </c>
      <c r="F12" s="46">
        <f t="shared" ca="1" si="1"/>
        <v>0.17584812733360339</v>
      </c>
      <c r="G12" s="46">
        <f t="shared" ca="1" si="2"/>
        <v>0.10383656070921948</v>
      </c>
      <c r="H12" s="46">
        <f t="shared" ca="1" si="3"/>
        <v>6.1314450733187031E-2</v>
      </c>
      <c r="I12" s="46">
        <f t="shared" ca="1" si="4"/>
        <v>7.4544057981991655E-3</v>
      </c>
      <c r="J12" s="46">
        <f t="shared" ca="1" si="5"/>
        <v>9.062817189055978E-4</v>
      </c>
      <c r="K12" s="23"/>
      <c r="L12" s="47">
        <f t="shared" ca="1" si="6"/>
        <v>0.23880609884810336</v>
      </c>
      <c r="M12" s="47">
        <f t="shared" ca="1" si="7"/>
        <v>0.26268670873291372</v>
      </c>
      <c r="N12" s="47">
        <f t="shared" ca="1" si="8"/>
        <v>0.42305957128144511</v>
      </c>
      <c r="O12" s="47">
        <f t="shared" ca="1" si="9"/>
        <v>0.68134167014448033</v>
      </c>
      <c r="P12" s="47">
        <f t="shared" ca="1" si="10"/>
        <v>1</v>
      </c>
      <c r="Q12" s="47">
        <f t="shared" ca="1" si="11"/>
        <v>1</v>
      </c>
      <c r="S12" s="83">
        <v>0</v>
      </c>
      <c r="T12" s="83">
        <v>0.9</v>
      </c>
    </row>
    <row r="13" spans="1:26" ht="15.75" thickBot="1">
      <c r="A13" s="49" t="s">
        <v>81</v>
      </c>
      <c r="B13" s="49" t="s">
        <v>126</v>
      </c>
      <c r="C13" s="23"/>
      <c r="D13" s="52">
        <f ca="1">SUMIF(SharesElab!$B$2:$B$79,Att_RSD_share!$A13,SharesElab!C$2:C$79)</f>
        <v>0.56888108030554729</v>
      </c>
      <c r="E13" s="46">
        <f t="shared" ca="1" si="0"/>
        <v>0.51199297227499263</v>
      </c>
      <c r="F13" s="46">
        <f t="shared" ca="1" si="1"/>
        <v>0.46079367504749336</v>
      </c>
      <c r="G13" s="46">
        <f t="shared" ca="1" si="2"/>
        <v>0.27209405717879442</v>
      </c>
      <c r="H13" s="46">
        <f t="shared" ca="1" si="3"/>
        <v>0.16066881982350636</v>
      </c>
      <c r="I13" s="46">
        <f t="shared" ca="1" si="4"/>
        <v>1.9533577611156861E-2</v>
      </c>
      <c r="J13" s="46">
        <f t="shared" ca="1" si="5"/>
        <v>2.3748270181496978E-3</v>
      </c>
      <c r="K13" s="23"/>
      <c r="L13" s="47">
        <f t="shared" ca="1" si="6"/>
        <v>0.62576918833610207</v>
      </c>
      <c r="M13" s="47">
        <f t="shared" ca="1" si="7"/>
        <v>0.68834610716971234</v>
      </c>
      <c r="N13" s="47">
        <f t="shared" ca="1" si="8"/>
        <v>1</v>
      </c>
      <c r="O13" s="47">
        <f t="shared" ca="1" si="9"/>
        <v>1</v>
      </c>
      <c r="P13" s="47">
        <f t="shared" ca="1" si="10"/>
        <v>1</v>
      </c>
      <c r="Q13" s="47">
        <f t="shared" ca="1" si="11"/>
        <v>1</v>
      </c>
      <c r="S13" s="83">
        <v>0</v>
      </c>
      <c r="T13" s="83">
        <v>0.9</v>
      </c>
    </row>
    <row r="14" spans="1:26" ht="15.75" thickBot="1">
      <c r="A14" s="49" t="s">
        <v>82</v>
      </c>
      <c r="B14" s="49" t="s">
        <v>127</v>
      </c>
      <c r="C14" s="23"/>
      <c r="D14" s="52">
        <f ca="1">SUMIF(SharesElab!$B$2:$B$79,Att_RSD_share!$A14,SharesElab!C$2:C$79)+D15*Z9</f>
        <v>2.8881764294462091E-2</v>
      </c>
      <c r="E14" s="46">
        <f t="shared" ca="1" si="0"/>
        <v>2.5993587865015884E-2</v>
      </c>
      <c r="F14" s="46">
        <f t="shared" ca="1" si="1"/>
        <v>2.3394229078514295E-2</v>
      </c>
      <c r="G14" s="46">
        <f t="shared" ca="1" si="2"/>
        <v>1.381405832857191E-2</v>
      </c>
      <c r="H14" s="46">
        <f t="shared" ca="1" si="3"/>
        <v>8.1570633024384293E-3</v>
      </c>
      <c r="I14" s="46">
        <f t="shared" ca="1" si="4"/>
        <v>9.9170846759396637E-4</v>
      </c>
      <c r="J14" s="46">
        <f t="shared" ca="1" si="5"/>
        <v>1.2056859781921454E-4</v>
      </c>
      <c r="K14" s="23"/>
      <c r="L14" s="47">
        <f t="shared" ca="1" si="6"/>
        <v>3.1769940723908305E-2</v>
      </c>
      <c r="M14" s="47">
        <f t="shared" ca="1" si="7"/>
        <v>3.4946934796299137E-2</v>
      </c>
      <c r="N14" s="47">
        <f t="shared" ca="1" si="8"/>
        <v>5.6282387958787747E-2</v>
      </c>
      <c r="O14" s="47">
        <f t="shared" ca="1" si="9"/>
        <v>9.0643348631507276E-2</v>
      </c>
      <c r="P14" s="47">
        <f t="shared" ca="1" si="10"/>
        <v>0.60980312332516873</v>
      </c>
      <c r="Q14" s="47">
        <f t="shared" ca="1" si="11"/>
        <v>1</v>
      </c>
      <c r="S14" s="83">
        <v>0</v>
      </c>
      <c r="T14" s="83">
        <v>0.9</v>
      </c>
    </row>
    <row r="15" spans="1:26" ht="15.75" thickBot="1">
      <c r="A15" s="49" t="s">
        <v>83</v>
      </c>
      <c r="B15" s="49" t="s">
        <v>128</v>
      </c>
      <c r="C15" s="23"/>
      <c r="D15" s="52">
        <f ca="1">SUMIF(SharesElab!$B$2:$B$79,Att_RSD_share!$A15,SharesElab!C$2:C$79)</f>
        <v>3.787096915462395E-2</v>
      </c>
      <c r="E15" s="46">
        <f t="shared" ca="1" si="0"/>
        <v>3.4083872239161553E-2</v>
      </c>
      <c r="F15" s="46">
        <f t="shared" ca="1" si="1"/>
        <v>3.0675485015245401E-2</v>
      </c>
      <c r="G15" s="46">
        <f t="shared" ca="1" si="2"/>
        <v>1.811356714665226E-2</v>
      </c>
      <c r="H15" s="46">
        <f t="shared" ca="1" si="3"/>
        <v>1.0695880264426697E-2</v>
      </c>
      <c r="I15" s="46">
        <f t="shared" ca="1" si="4"/>
        <v>1.3003693404502927E-3</v>
      </c>
      <c r="J15" s="46">
        <f t="shared" ca="1" si="5"/>
        <v>1.5809455414409179E-4</v>
      </c>
      <c r="K15" s="23"/>
      <c r="L15" s="47">
        <f t="shared" ca="1" si="6"/>
        <v>4.1658066070086347E-2</v>
      </c>
      <c r="M15" s="47">
        <f t="shared" ca="1" si="7"/>
        <v>4.5823872677094986E-2</v>
      </c>
      <c r="N15" s="47">
        <f t="shared" ca="1" si="8"/>
        <v>7.3799805185188277E-2</v>
      </c>
      <c r="O15" s="47">
        <f t="shared" ca="1" si="9"/>
        <v>0.11885532424879761</v>
      </c>
      <c r="P15" s="47">
        <f t="shared" ca="1" si="10"/>
        <v>0.7995991878608647</v>
      </c>
      <c r="Q15" s="47">
        <f t="shared" ca="1" si="11"/>
        <v>1</v>
      </c>
      <c r="S15" s="83">
        <v>0</v>
      </c>
      <c r="T15" s="83">
        <v>0.9</v>
      </c>
    </row>
    <row r="16" spans="1:26" ht="15.75" thickBot="1">
      <c r="A16" s="49" t="s">
        <v>84</v>
      </c>
      <c r="B16" s="49" t="s">
        <v>129</v>
      </c>
      <c r="C16" s="23"/>
      <c r="D16" s="52">
        <f ca="1">SUMIF(SharesElab!$B$2:$B$79,Att_RSD_share!$A16,SharesElab!C$2:C$79)+D15*Z10</f>
        <v>3.5289574718694247E-3</v>
      </c>
      <c r="E16" s="46">
        <f t="shared" ca="1" si="0"/>
        <v>3.1760617246824824E-3</v>
      </c>
      <c r="F16" s="46">
        <f t="shared" ca="1" si="1"/>
        <v>2.8584555522142342E-3</v>
      </c>
      <c r="G16" s="46">
        <f t="shared" ca="1" si="2"/>
        <v>1.6878894190269836E-3</v>
      </c>
      <c r="H16" s="46">
        <f t="shared" ca="1" si="3"/>
        <v>9.9668182304124379E-4</v>
      </c>
      <c r="I16" s="46">
        <f t="shared" ca="1" si="4"/>
        <v>1.2117324173658432E-4</v>
      </c>
      <c r="J16" s="46">
        <f t="shared" ca="1" si="5"/>
        <v>1.4731837356228281E-5</v>
      </c>
      <c r="K16" s="23"/>
      <c r="L16" s="47">
        <f t="shared" ca="1" si="6"/>
        <v>3.8818532190563674E-3</v>
      </c>
      <c r="M16" s="47">
        <f t="shared" ca="1" si="7"/>
        <v>4.2700385409620047E-3</v>
      </c>
      <c r="N16" s="47">
        <f t="shared" ca="1" si="8"/>
        <v>6.876939770604721E-3</v>
      </c>
      <c r="O16" s="47">
        <f t="shared" ca="1" si="9"/>
        <v>1.1075380269956612E-2</v>
      </c>
      <c r="P16" s="47">
        <f t="shared" ca="1" si="10"/>
        <v>7.4509620204894961E-2</v>
      </c>
      <c r="Q16" s="47">
        <f t="shared" ca="1" si="11"/>
        <v>0.50126346615270123</v>
      </c>
      <c r="S16" s="83">
        <v>0</v>
      </c>
      <c r="T16" s="83">
        <v>0.9</v>
      </c>
    </row>
    <row r="17" spans="1:22" ht="15.75" thickBot="1">
      <c r="A17" s="49" t="s">
        <v>85</v>
      </c>
      <c r="B17" s="49" t="s">
        <v>130</v>
      </c>
      <c r="C17" s="23"/>
      <c r="D17" s="52">
        <f ca="1">SUMIF(SharesElab!$B$2:$B$79,Att_RSD_share!$A17,SharesElab!C$2:C$79)</f>
        <v>0</v>
      </c>
      <c r="E17" s="46" t="str">
        <f t="shared" ca="1" si="0"/>
        <v/>
      </c>
      <c r="F17" s="46" t="str">
        <f t="shared" ca="1" si="1"/>
        <v/>
      </c>
      <c r="G17" s="46" t="str">
        <f t="shared" ca="1" si="2"/>
        <v/>
      </c>
      <c r="H17" s="46" t="str">
        <f t="shared" ca="1" si="3"/>
        <v/>
      </c>
      <c r="I17" s="46" t="str">
        <f t="shared" ca="1" si="4"/>
        <v/>
      </c>
      <c r="J17" s="46" t="str">
        <f t="shared" ca="1" si="5"/>
        <v/>
      </c>
      <c r="K17" s="23"/>
      <c r="L17" s="47" t="str">
        <f t="shared" ca="1" si="6"/>
        <v/>
      </c>
      <c r="M17" s="47" t="str">
        <f t="shared" ca="1" si="7"/>
        <v/>
      </c>
      <c r="N17" s="47" t="str">
        <f t="shared" ca="1" si="8"/>
        <v/>
      </c>
      <c r="O17" s="47" t="str">
        <f t="shared" ca="1" si="9"/>
        <v/>
      </c>
      <c r="P17" s="47" t="str">
        <f t="shared" ca="1" si="10"/>
        <v/>
      </c>
      <c r="Q17" s="47" t="str">
        <f t="shared" ca="1" si="11"/>
        <v/>
      </c>
      <c r="S17" s="83">
        <v>0</v>
      </c>
      <c r="T17" s="83">
        <v>0.25</v>
      </c>
      <c r="V17" s="78" t="s">
        <v>292</v>
      </c>
    </row>
    <row r="18" spans="1:22" ht="15">
      <c r="A18" s="49" t="s">
        <v>86</v>
      </c>
      <c r="B18" s="49" t="s">
        <v>131</v>
      </c>
      <c r="C18" s="23"/>
      <c r="D18" s="52">
        <f ca="1">SUMIF(SharesElab!$B$2:$B$79,Att_RSD_share!$A18,SharesElab!C$2:C$79)</f>
        <v>4.5301087826646212E-3</v>
      </c>
      <c r="E18" s="46">
        <f t="shared" ca="1" si="0"/>
        <v>4.0770979043981588E-3</v>
      </c>
      <c r="F18" s="46">
        <f t="shared" ca="1" si="1"/>
        <v>3.6693881139583432E-3</v>
      </c>
      <c r="G18" s="46">
        <f t="shared" ca="1" si="2"/>
        <v>2.1667369874112628E-3</v>
      </c>
      <c r="H18" s="46">
        <f t="shared" ca="1" si="3"/>
        <v>1.2794365236964769E-3</v>
      </c>
      <c r="I18" s="46">
        <f t="shared" ca="1" si="4"/>
        <v>1.5554961231200543E-4</v>
      </c>
      <c r="J18" s="46">
        <f t="shared" ca="1" si="5"/>
        <v>1.8911201487753669E-5</v>
      </c>
      <c r="K18" s="23"/>
      <c r="L18" s="47">
        <f t="shared" ca="1" si="6"/>
        <v>4.9831196609310836E-3</v>
      </c>
      <c r="M18" s="47">
        <f t="shared" ca="1" si="7"/>
        <v>5.4814316270241923E-3</v>
      </c>
      <c r="N18" s="47">
        <f t="shared" ca="1" si="8"/>
        <v>8.8279004496387356E-3</v>
      </c>
      <c r="O18" s="47">
        <f t="shared" ca="1" si="9"/>
        <v>1.4217421953147685E-2</v>
      </c>
      <c r="P18" s="47">
        <f t="shared" ca="1" si="10"/>
        <v>9.5647705469341843E-2</v>
      </c>
      <c r="Q18" s="47">
        <f t="shared" ca="1" si="11"/>
        <v>0.64346993369810812</v>
      </c>
      <c r="S18" s="83">
        <v>0</v>
      </c>
      <c r="T18" s="83">
        <v>0.9</v>
      </c>
      <c r="V18" s="84">
        <f ca="1">SUM(D6:D18)-D15</f>
        <v>0.99999999999999978</v>
      </c>
    </row>
    <row r="19" spans="1:22" ht="15">
      <c r="A19" s="43" t="s">
        <v>32</v>
      </c>
      <c r="B19" s="43"/>
      <c r="C19" s="23"/>
      <c r="D19" s="44" t="s">
        <v>38</v>
      </c>
      <c r="E19" s="99" t="s">
        <v>39</v>
      </c>
      <c r="F19" s="100"/>
      <c r="G19" s="100"/>
      <c r="H19" s="100"/>
      <c r="I19" s="100"/>
      <c r="J19" s="51"/>
      <c r="K19" s="23"/>
      <c r="L19" s="100" t="s">
        <v>40</v>
      </c>
      <c r="M19" s="100"/>
      <c r="N19" s="100"/>
      <c r="O19" s="100"/>
      <c r="P19" s="100"/>
    </row>
    <row r="20" spans="1:22" ht="15.75" thickBot="1">
      <c r="A20" s="6" t="s">
        <v>36</v>
      </c>
      <c r="B20" s="6" t="s">
        <v>37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287</v>
      </c>
      <c r="T20" s="78" t="s">
        <v>288</v>
      </c>
    </row>
    <row r="21" spans="1:22" ht="15.75" thickBot="1">
      <c r="A21" s="30" t="s">
        <v>87</v>
      </c>
      <c r="B21" s="30" t="s">
        <v>132</v>
      </c>
      <c r="C21" s="23"/>
      <c r="D21" s="45">
        <f ca="1">SUMIF(SharesElab!$B$2:$B$79,Att_RSD_share!$A21,SharesElab!C$2:C$79)+D30*Z8</f>
        <v>1.6923827751099199E-2</v>
      </c>
      <c r="E21" s="46">
        <f ca="1">IF($D21=0,"",MAX($D21*(1-$S$4)^($E$5-$D$5),0))</f>
        <v>1.5231444975989279E-2</v>
      </c>
      <c r="F21" s="46">
        <f ca="1">IF($D21=0,"",MAX($D21*(1-$S$4)^($F$5-$D$5),0))</f>
        <v>1.3708300478390353E-2</v>
      </c>
      <c r="G21" s="46">
        <f ca="1">IF($D21=0,"",MAX($D21*(1-$S$4)^($G$5-$D$5),0))</f>
        <v>8.0946143494847207E-3</v>
      </c>
      <c r="H21" s="46">
        <f ca="1">IF($D21=0,"",MAX($D21*(1-$S$4)^($H$5-$D$5),0))</f>
        <v>4.7797888272272339E-3</v>
      </c>
      <c r="I21" s="46">
        <f ca="1">IF($D21=0,"",MAX($D21*(1-$S$4)^($I$5-$D$5),0))</f>
        <v>5.8111073526366833E-4</v>
      </c>
      <c r="J21" s="46">
        <f ca="1">IF($D21=0,"",MAX($D21*(1-$S$4)^($J$5-$D$5),0))</f>
        <v>7.0649499140022819E-5</v>
      </c>
      <c r="K21" s="23"/>
      <c r="L21" s="47">
        <f ca="1">IF($D21=0,"",MIN($D21*(1+$S$4)^($L$5-$D$5),1))</f>
        <v>1.8616210526209119E-2</v>
      </c>
      <c r="M21" s="47">
        <f ca="1">IF($D21=0,"",MIN($D21*(1+$S$4)^($M$5-$D$5),1))</f>
        <v>2.0477831578830034E-2</v>
      </c>
      <c r="N21" s="47">
        <f ca="1">IF($D21=0,"",MIN($D21*(1+$S$4)^($N$5-$D$5),1))</f>
        <v>3.2979752536021575E-2</v>
      </c>
      <c r="O21" s="47">
        <f ca="1">IF($D21=0,"",MIN($D21*(1+$S$4)^($O$5-$D$5),1))</f>
        <v>5.3114221256788115E-2</v>
      </c>
      <c r="P21" s="47">
        <f ca="1">IF($D21=0,"",MIN($D21*(1+$S$4)^($P$5-$D$5),1))</f>
        <v>0.35732592081351122</v>
      </c>
      <c r="Q21" s="47">
        <f ca="1">IF($D21=0,"",MIN($D21*(1+$S$4)^($Q$5-$D$5),1))</f>
        <v>1</v>
      </c>
      <c r="S21" s="83">
        <v>0</v>
      </c>
      <c r="T21" s="83">
        <v>0.9</v>
      </c>
    </row>
    <row r="22" spans="1:22" ht="15.75" thickBot="1">
      <c r="A22" s="49" t="s">
        <v>88</v>
      </c>
      <c r="B22" s="49" t="s">
        <v>133</v>
      </c>
      <c r="C22" s="23"/>
      <c r="D22" s="45">
        <f ca="1">SUMIF(SharesElab!$B$2:$B$79,Att_RSD_share!$A22,SharesElab!C$2:C$79)</f>
        <v>5.1477300684950553E-6</v>
      </c>
      <c r="E22" s="46">
        <f t="shared" ref="E22:E33" ca="1" si="12">IF($D22=0,"",MAX($D22*(1-$S$4)^($E$5-$D$5),0))</f>
        <v>4.6329570616455496E-6</v>
      </c>
      <c r="F22" s="46">
        <f t="shared" ref="F22:F33" ca="1" si="13">IF($D22=0,"",MAX($D22*(1-$S$4)^($F$5-$D$5),0))</f>
        <v>4.169661355480995E-6</v>
      </c>
      <c r="G22" s="46">
        <f t="shared" ref="G22:G33" ca="1" si="14">IF($D22=0,"",MAX($D22*(1-$S$4)^($G$5-$D$5),0))</f>
        <v>2.4621433337979733E-6</v>
      </c>
      <c r="H22" s="46">
        <f t="shared" ref="H22:H33" ca="1" si="15">IF($D22=0,"",MAX($D22*(1-$S$4)^($H$5-$D$5),0))</f>
        <v>1.4538710171743657E-6</v>
      </c>
      <c r="I22" s="46">
        <f t="shared" ref="I22:I33" ca="1" si="16">IF($D22=0,"",MAX($D22*(1-$S$4)^($I$5-$D$5),0))</f>
        <v>1.7675677447424766E-7</v>
      </c>
      <c r="J22" s="46">
        <f t="shared" ref="J22:J33" ca="1" si="17">IF($D22=0,"",MAX($D22*(1-$S$4)^($J$5-$D$5),0))</f>
        <v>2.1489497316798784E-8</v>
      </c>
      <c r="K22" s="23"/>
      <c r="L22" s="47">
        <f t="shared" ref="L22:L33" ca="1" si="18">IF($D22=0,"",MIN($D22*(1+$S$4)^($L$5-$D$5),1))</f>
        <v>5.662503075344561E-6</v>
      </c>
      <c r="M22" s="47">
        <f t="shared" ref="M22:M33" ca="1" si="19">IF($D22=0,"",MIN($D22*(1+$S$4)^($M$5-$D$5),1))</f>
        <v>6.2287533828790178E-6</v>
      </c>
      <c r="N22" s="47">
        <f t="shared" ref="N22:N33" ca="1" si="20">IF($D22=0,"",MIN($D22*(1+$S$4)^($N$5-$D$5),1))</f>
        <v>1.0031469610660491E-5</v>
      </c>
      <c r="O22" s="47">
        <f t="shared" ref="O22:O33" ca="1" si="21">IF($D22=0,"",MIN($D22*(1+$S$4)^($O$5-$D$5),1))</f>
        <v>1.6155782122664831E-5</v>
      </c>
      <c r="P22" s="47">
        <f t="shared" ref="P22:P33" ca="1" si="22">IF($D22=0,"",MIN($D22*(1+$S$4)^($P$5-$D$5),1))</f>
        <v>1.0868802341154324E-4</v>
      </c>
      <c r="Q22" s="47">
        <f t="shared" ref="Q22:Q33" ca="1" si="23">IF($D22=0,"",MIN($D22*(1+$S$4)^($Q$5-$D$5),1))</f>
        <v>7.311986719934578E-4</v>
      </c>
      <c r="S22" s="83">
        <v>0</v>
      </c>
      <c r="T22" s="83">
        <v>0.9</v>
      </c>
    </row>
    <row r="23" spans="1:22" ht="15.75" thickBot="1">
      <c r="A23" s="49" t="s">
        <v>89</v>
      </c>
      <c r="B23" s="49" t="s">
        <v>134</v>
      </c>
      <c r="C23" s="23"/>
      <c r="D23" s="45">
        <f ca="1">SUMIF(SharesElab!$B$2:$B$79,Att_RSD_share!$A23,SharesElab!C$2:C$79)</f>
        <v>3.3089328407908475E-6</v>
      </c>
      <c r="E23" s="46">
        <f t="shared" ca="1" si="12"/>
        <v>2.9780395567117627E-6</v>
      </c>
      <c r="F23" s="46">
        <f t="shared" ca="1" si="13"/>
        <v>2.6802356010405865E-6</v>
      </c>
      <c r="G23" s="46">
        <f t="shared" ca="1" si="14"/>
        <v>1.5826523200584562E-6</v>
      </c>
      <c r="H23" s="46">
        <f t="shared" ca="1" si="15"/>
        <v>9.3454036847131816E-7</v>
      </c>
      <c r="I23" s="46">
        <f t="shared" ca="1" si="16"/>
        <v>1.136182915785809E-7</v>
      </c>
      <c r="J23" s="46">
        <f t="shared" ca="1" si="17"/>
        <v>1.3813331790419732E-8</v>
      </c>
      <c r="K23" s="23"/>
      <c r="L23" s="47">
        <f t="shared" ca="1" si="18"/>
        <v>3.6398261248699327E-6</v>
      </c>
      <c r="M23" s="47">
        <f t="shared" ca="1" si="19"/>
        <v>4.0038087373569256E-6</v>
      </c>
      <c r="N23" s="47">
        <f t="shared" ca="1" si="20"/>
        <v>6.448174009600706E-6</v>
      </c>
      <c r="O23" s="47">
        <f t="shared" ca="1" si="21"/>
        <v>1.0384848724202035E-5</v>
      </c>
      <c r="P23" s="47">
        <f t="shared" ca="1" si="22"/>
        <v>6.9864069265823309E-5</v>
      </c>
      <c r="Q23" s="47">
        <f t="shared" ca="1" si="23"/>
        <v>4.7001052244550719E-4</v>
      </c>
      <c r="S23" s="83">
        <v>0</v>
      </c>
      <c r="T23" s="83">
        <v>0.9</v>
      </c>
    </row>
    <row r="24" spans="1:22" ht="15.75" thickBot="1">
      <c r="A24" s="49" t="s">
        <v>90</v>
      </c>
      <c r="B24" s="49" t="s">
        <v>124</v>
      </c>
      <c r="C24" s="23"/>
      <c r="D24" s="45">
        <f ca="1">SUMIF(SharesElab!$B$2:$B$79,Att_RSD_share!$A24,SharesElab!C$2:C$79)</f>
        <v>7.5918701211078639E-3</v>
      </c>
      <c r="E24" s="46">
        <f t="shared" ca="1" si="12"/>
        <v>6.8326831089970778E-3</v>
      </c>
      <c r="F24" s="46">
        <f t="shared" ca="1" si="13"/>
        <v>6.1494147980973701E-3</v>
      </c>
      <c r="G24" s="46">
        <f t="shared" ca="1" si="14"/>
        <v>3.6311679441285169E-3</v>
      </c>
      <c r="H24" s="46">
        <f t="shared" ca="1" si="15"/>
        <v>2.1441683593284486E-3</v>
      </c>
      <c r="I24" s="46">
        <f t="shared" ca="1" si="16"/>
        <v>2.606808160061027E-4</v>
      </c>
      <c r="J24" s="46">
        <f t="shared" ca="1" si="17"/>
        <v>3.1692701525961726E-5</v>
      </c>
      <c r="K24" s="23"/>
      <c r="L24" s="47">
        <f t="shared" ca="1" si="18"/>
        <v>8.3510571332186517E-3</v>
      </c>
      <c r="M24" s="47">
        <f t="shared" ca="1" si="19"/>
        <v>9.186162846540516E-3</v>
      </c>
      <c r="N24" s="47">
        <f t="shared" ca="1" si="20"/>
        <v>1.4794407125981974E-2</v>
      </c>
      <c r="O24" s="47">
        <f t="shared" ca="1" si="21"/>
        <v>2.3826540620465235E-2</v>
      </c>
      <c r="P24" s="47">
        <f t="shared" ca="1" si="22"/>
        <v>0.16029305081678444</v>
      </c>
      <c r="Q24" s="47">
        <f t="shared" ca="1" si="23"/>
        <v>1</v>
      </c>
      <c r="S24" s="83">
        <v>0</v>
      </c>
      <c r="T24" s="83">
        <v>0.9</v>
      </c>
    </row>
    <row r="25" spans="1:22" ht="15.75" thickBot="1">
      <c r="A25" s="49" t="s">
        <v>91</v>
      </c>
      <c r="B25" s="49" t="s">
        <v>35</v>
      </c>
      <c r="C25" s="23"/>
      <c r="D25" s="45">
        <f ca="1">SUMIF(SharesElab!$B$2:$B$79,Att_RSD_share!$A25,SharesElab!C$2:C$79)</f>
        <v>2.3856403439201972E-2</v>
      </c>
      <c r="E25" s="46">
        <f t="shared" ca="1" si="12"/>
        <v>2.1470763095281776E-2</v>
      </c>
      <c r="F25" s="46">
        <f t="shared" ca="1" si="13"/>
        <v>1.9323686785753597E-2</v>
      </c>
      <c r="G25" s="46">
        <f t="shared" ca="1" si="14"/>
        <v>1.1410443810119644E-2</v>
      </c>
      <c r="H25" s="46">
        <f t="shared" ca="1" si="15"/>
        <v>6.7377529654375507E-3</v>
      </c>
      <c r="I25" s="46">
        <f t="shared" ca="1" si="16"/>
        <v>8.1915346499558585E-4</v>
      </c>
      <c r="J25" s="46">
        <f t="shared" ca="1" si="17"/>
        <v>9.9589937870436435E-5</v>
      </c>
      <c r="K25" s="23"/>
      <c r="L25" s="47">
        <f t="shared" ca="1" si="18"/>
        <v>2.6242043783122171E-2</v>
      </c>
      <c r="M25" s="47">
        <f t="shared" ca="1" si="19"/>
        <v>2.8866248161434391E-2</v>
      </c>
      <c r="N25" s="47">
        <f t="shared" ca="1" si="20"/>
        <v>4.6489381326471721E-2</v>
      </c>
      <c r="O25" s="47">
        <f t="shared" ca="1" si="21"/>
        <v>7.4871613520095984E-2</v>
      </c>
      <c r="P25" s="47">
        <f t="shared" ca="1" si="22"/>
        <v>0.50369877616237235</v>
      </c>
      <c r="Q25" s="47">
        <f t="shared" ca="1" si="23"/>
        <v>1</v>
      </c>
      <c r="S25" s="83">
        <v>0</v>
      </c>
      <c r="T25" s="83">
        <v>0.9</v>
      </c>
    </row>
    <row r="26" spans="1:22" ht="15.75" thickBot="1">
      <c r="A26" s="49" t="s">
        <v>92</v>
      </c>
      <c r="B26" s="49" t="s">
        <v>35</v>
      </c>
      <c r="C26" s="23"/>
      <c r="D26" s="45">
        <f ca="1">SUMIF(SharesElab!$B$2:$B$79,Att_RSD_share!$A26,SharesElab!C$2:C$79)</f>
        <v>5.9504808912814296E-2</v>
      </c>
      <c r="E26" s="46">
        <f t="shared" ca="1" si="12"/>
        <v>5.3554328021532864E-2</v>
      </c>
      <c r="F26" s="46">
        <f t="shared" ca="1" si="13"/>
        <v>4.8198895219379582E-2</v>
      </c>
      <c r="G26" s="46">
        <f t="shared" ca="1" si="14"/>
        <v>2.8460965638091456E-2</v>
      </c>
      <c r="H26" s="46">
        <f t="shared" ca="1" si="15"/>
        <v>1.680591559963663E-2</v>
      </c>
      <c r="I26" s="46">
        <f t="shared" ca="1" si="16"/>
        <v>2.0432069959352844E-3</v>
      </c>
      <c r="J26" s="46">
        <f t="shared" ca="1" si="17"/>
        <v>2.4840627120185905E-4</v>
      </c>
      <c r="K26" s="23"/>
      <c r="L26" s="47">
        <f t="shared" ca="1" si="18"/>
        <v>6.5455289804095734E-2</v>
      </c>
      <c r="M26" s="47">
        <f t="shared" ca="1" si="19"/>
        <v>7.2000818784505302E-2</v>
      </c>
      <c r="N26" s="47">
        <f t="shared" ca="1" si="20"/>
        <v>0.1159580386606337</v>
      </c>
      <c r="O26" s="47">
        <f t="shared" ca="1" si="21"/>
        <v>0.18675158084333721</v>
      </c>
      <c r="P26" s="47">
        <f t="shared" ca="1" si="22"/>
        <v>1</v>
      </c>
      <c r="Q26" s="47">
        <f t="shared" ca="1" si="23"/>
        <v>1</v>
      </c>
      <c r="S26" s="92">
        <f>S25</f>
        <v>0</v>
      </c>
      <c r="T26" s="92">
        <f>T25</f>
        <v>0.9</v>
      </c>
    </row>
    <row r="27" spans="1:22" ht="15.75" thickBot="1">
      <c r="A27" s="49" t="s">
        <v>93</v>
      </c>
      <c r="B27" s="49" t="s">
        <v>125</v>
      </c>
      <c r="C27" s="23"/>
      <c r="D27" s="45">
        <f ca="1">SUMIF(SharesElab!$B$2:$B$79,Att_RSD_share!$A27,SharesElab!C$2:C$79)</f>
        <v>0.26209687876518484</v>
      </c>
      <c r="E27" s="46">
        <f t="shared" ca="1" si="12"/>
        <v>0.23588719088866636</v>
      </c>
      <c r="F27" s="46">
        <f t="shared" ca="1" si="13"/>
        <v>0.21229847179979974</v>
      </c>
      <c r="G27" s="46">
        <f t="shared" ca="1" si="14"/>
        <v>0.12536012461306378</v>
      </c>
      <c r="H27" s="46">
        <f t="shared" ca="1" si="15"/>
        <v>7.4023899982768052E-2</v>
      </c>
      <c r="I27" s="46">
        <f t="shared" ca="1" si="16"/>
        <v>8.9995781196518469E-3</v>
      </c>
      <c r="J27" s="46">
        <f t="shared" ca="1" si="17"/>
        <v>1.0941386005137589E-3</v>
      </c>
      <c r="K27" s="23"/>
      <c r="L27" s="47">
        <f t="shared" ca="1" si="18"/>
        <v>0.28830656664170334</v>
      </c>
      <c r="M27" s="47">
        <f t="shared" ca="1" si="19"/>
        <v>0.31713722330587368</v>
      </c>
      <c r="N27" s="47">
        <f t="shared" ca="1" si="20"/>
        <v>0.5107526695063429</v>
      </c>
      <c r="O27" s="47">
        <f t="shared" ca="1" si="21"/>
        <v>0.82257228176666042</v>
      </c>
      <c r="P27" s="47">
        <f t="shared" ca="1" si="22"/>
        <v>1</v>
      </c>
      <c r="Q27" s="47">
        <f t="shared" ca="1" si="23"/>
        <v>1</v>
      </c>
      <c r="S27" s="83">
        <v>0</v>
      </c>
      <c r="T27" s="83">
        <v>0.9</v>
      </c>
    </row>
    <row r="28" spans="1:22" ht="15.75" thickBot="1">
      <c r="A28" s="49" t="s">
        <v>94</v>
      </c>
      <c r="B28" s="49" t="s">
        <v>126</v>
      </c>
      <c r="C28" s="23"/>
      <c r="D28" s="45">
        <f ca="1">SUMIF(SharesElab!$B$2:$B$79,Att_RSD_share!$A28,SharesElab!C$2:C$79)</f>
        <v>0.58220819810024138</v>
      </c>
      <c r="E28" s="46">
        <f t="shared" ca="1" si="12"/>
        <v>0.52398737829021724</v>
      </c>
      <c r="F28" s="46">
        <f t="shared" ca="1" si="13"/>
        <v>0.47158864046119553</v>
      </c>
      <c r="G28" s="46">
        <f t="shared" ca="1" si="14"/>
        <v>0.27846837630593141</v>
      </c>
      <c r="H28" s="46">
        <f t="shared" ca="1" si="15"/>
        <v>0.16443279152488949</v>
      </c>
      <c r="I28" s="46">
        <f t="shared" ca="1" si="16"/>
        <v>1.99911886985846E-2</v>
      </c>
      <c r="J28" s="46">
        <f t="shared" ca="1" si="17"/>
        <v>2.4304618432627145E-3</v>
      </c>
      <c r="K28" s="23"/>
      <c r="L28" s="47">
        <f t="shared" ca="1" si="18"/>
        <v>0.64042901791026552</v>
      </c>
      <c r="M28" s="47">
        <f t="shared" ca="1" si="19"/>
        <v>0.70447191970129219</v>
      </c>
      <c r="N28" s="47">
        <f t="shared" ca="1" si="20"/>
        <v>1</v>
      </c>
      <c r="O28" s="47">
        <f t="shared" ca="1" si="21"/>
        <v>1</v>
      </c>
      <c r="P28" s="47">
        <f t="shared" ca="1" si="22"/>
        <v>1</v>
      </c>
      <c r="Q28" s="47">
        <f t="shared" ca="1" si="23"/>
        <v>1</v>
      </c>
      <c r="S28" s="83">
        <v>0</v>
      </c>
      <c r="T28" s="83">
        <v>0.9</v>
      </c>
    </row>
    <row r="29" spans="1:22" ht="15.75" thickBot="1">
      <c r="A29" s="49" t="s">
        <v>95</v>
      </c>
      <c r="B29" s="49" t="s">
        <v>127</v>
      </c>
      <c r="C29" s="23"/>
      <c r="D29" s="45">
        <f ca="1">SUMIF(SharesElab!$B$2:$B$79,Att_RSD_share!$A29,SharesElab!C$2:C$79)+D30*Z9</f>
        <v>2.6557817788144582E-2</v>
      </c>
      <c r="E29" s="46">
        <f t="shared" ca="1" si="12"/>
        <v>2.3902036009330125E-2</v>
      </c>
      <c r="F29" s="46">
        <f t="shared" ca="1" si="13"/>
        <v>2.1511832408397113E-2</v>
      </c>
      <c r="G29" s="46">
        <f t="shared" ca="1" si="14"/>
        <v>1.2702521918834414E-2</v>
      </c>
      <c r="H29" s="46">
        <f t="shared" ca="1" si="15"/>
        <v>7.5007121678525353E-3</v>
      </c>
      <c r="I29" s="46">
        <f t="shared" ca="1" si="16"/>
        <v>9.1191149241428876E-4</v>
      </c>
      <c r="J29" s="46">
        <f t="shared" ca="1" si="17"/>
        <v>1.1086714853042264E-4</v>
      </c>
      <c r="K29" s="23"/>
      <c r="L29" s="47">
        <f t="shared" ca="1" si="18"/>
        <v>2.9213599566959042E-2</v>
      </c>
      <c r="M29" s="47">
        <f t="shared" ca="1" si="19"/>
        <v>3.213495952365495E-2</v>
      </c>
      <c r="N29" s="47">
        <f t="shared" ca="1" si="20"/>
        <v>5.1753673662441553E-2</v>
      </c>
      <c r="O29" s="47">
        <f t="shared" ca="1" si="21"/>
        <v>8.3349808970098763E-2</v>
      </c>
      <c r="P29" s="47">
        <f t="shared" ca="1" si="22"/>
        <v>0.56073583562263862</v>
      </c>
      <c r="Q29" s="47">
        <f t="shared" ca="1" si="23"/>
        <v>1</v>
      </c>
      <c r="S29" s="83">
        <v>0</v>
      </c>
      <c r="T29" s="83">
        <v>0.9</v>
      </c>
    </row>
    <row r="30" spans="1:22" ht="15.75" thickBot="1">
      <c r="A30" s="49" t="s">
        <v>96</v>
      </c>
      <c r="B30" s="49" t="s">
        <v>128</v>
      </c>
      <c r="C30" s="23"/>
      <c r="D30" s="45">
        <f ca="1">SUMIF(SharesElab!$B$2:$B$79,Att_RSD_share!$A30,SharesElab!C$2:C$79)</f>
        <v>3.5562905416840034E-2</v>
      </c>
      <c r="E30" s="46">
        <f t="shared" ca="1" si="12"/>
        <v>3.2006614875156034E-2</v>
      </c>
      <c r="F30" s="46">
        <f t="shared" ca="1" si="13"/>
        <v>2.8805953387640429E-2</v>
      </c>
      <c r="G30" s="46">
        <f t="shared" ca="1" si="14"/>
        <v>1.7009627415867801E-2</v>
      </c>
      <c r="H30" s="46">
        <f t="shared" ca="1" si="15"/>
        <v>1.004401489279578E-2</v>
      </c>
      <c r="I30" s="46">
        <f t="shared" ca="1" si="16"/>
        <v>1.2211177293239676E-3</v>
      </c>
      <c r="J30" s="46">
        <f t="shared" ca="1" si="17"/>
        <v>1.4845940839244045E-4</v>
      </c>
      <c r="K30" s="23"/>
      <c r="L30" s="47">
        <f t="shared" ca="1" si="18"/>
        <v>3.911919595852404E-2</v>
      </c>
      <c r="M30" s="47">
        <f t="shared" ca="1" si="19"/>
        <v>4.3031115554376449E-2</v>
      </c>
      <c r="N30" s="47">
        <f t="shared" ca="1" si="20"/>
        <v>6.9302041911478846E-2</v>
      </c>
      <c r="O30" s="47">
        <f t="shared" ca="1" si="21"/>
        <v>0.11161163151885582</v>
      </c>
      <c r="P30" s="47">
        <f t="shared" ca="1" si="22"/>
        <v>0.75086724538725103</v>
      </c>
      <c r="Q30" s="47">
        <f t="shared" ca="1" si="23"/>
        <v>1</v>
      </c>
      <c r="S30" s="83">
        <v>0</v>
      </c>
      <c r="T30" s="83">
        <v>0.9</v>
      </c>
    </row>
    <row r="31" spans="1:22" ht="15.75" thickBot="1">
      <c r="A31" s="49" t="s">
        <v>97</v>
      </c>
      <c r="B31" s="49" t="s">
        <v>129</v>
      </c>
      <c r="C31" s="23"/>
      <c r="D31" s="45">
        <f ca="1">SUMIF(SharesElab!$B$2:$B$79,Att_RSD_share!$A31,SharesElab!C$2:C$79)+D30*Z10</f>
        <v>3.2651168249372324E-3</v>
      </c>
      <c r="E31" s="46">
        <f t="shared" ca="1" si="12"/>
        <v>2.9386051424435092E-3</v>
      </c>
      <c r="F31" s="46">
        <f t="shared" ca="1" si="13"/>
        <v>2.6447446281991586E-3</v>
      </c>
      <c r="G31" s="46">
        <f t="shared" ca="1" si="14"/>
        <v>1.5616952555053214E-3</v>
      </c>
      <c r="H31" s="46">
        <f t="shared" ca="1" si="15"/>
        <v>9.2216543142333756E-4</v>
      </c>
      <c r="I31" s="46">
        <f t="shared" ca="1" si="16"/>
        <v>1.1211378813151852E-4</v>
      </c>
      <c r="J31" s="46">
        <f t="shared" ca="1" si="17"/>
        <v>1.3630419294505908E-5</v>
      </c>
      <c r="K31" s="23"/>
      <c r="L31" s="47">
        <f t="shared" ca="1" si="18"/>
        <v>3.5916285074309561E-3</v>
      </c>
      <c r="M31" s="47">
        <f t="shared" ca="1" si="19"/>
        <v>3.9507913581740516E-3</v>
      </c>
      <c r="N31" s="47">
        <f t="shared" ca="1" si="20"/>
        <v>6.3627889902528956E-3</v>
      </c>
      <c r="O31" s="47">
        <f t="shared" ca="1" si="21"/>
        <v>1.0247335296692193E-2</v>
      </c>
      <c r="P31" s="47">
        <f t="shared" ca="1" si="22"/>
        <v>6.8938947689219252E-2</v>
      </c>
      <c r="Q31" s="47">
        <f t="shared" ca="1" si="23"/>
        <v>0.46378676708578337</v>
      </c>
      <c r="S31" s="83">
        <v>0</v>
      </c>
      <c r="T31" s="83">
        <v>0.9</v>
      </c>
    </row>
    <row r="32" spans="1:22" ht="15.75" thickBot="1">
      <c r="A32" s="49" t="s">
        <v>98</v>
      </c>
      <c r="B32" s="49" t="s">
        <v>130</v>
      </c>
      <c r="C32" s="23"/>
      <c r="D32" s="45">
        <f ca="1">SUMIF(SharesElab!$B$2:$B$79,Att_RSD_share!$A32,SharesElab!C$2:C$79)</f>
        <v>4.834757985861993E-3</v>
      </c>
      <c r="E32" s="46">
        <f t="shared" ca="1" si="12"/>
        <v>4.3512821872757936E-3</v>
      </c>
      <c r="F32" s="46">
        <f t="shared" ca="1" si="13"/>
        <v>3.9161539685482142E-3</v>
      </c>
      <c r="G32" s="46">
        <f t="shared" ca="1" si="14"/>
        <v>2.3124497568880356E-3</v>
      </c>
      <c r="H32" s="46">
        <f t="shared" ca="1" si="15"/>
        <v>1.3654784569448167E-3</v>
      </c>
      <c r="I32" s="46">
        <f t="shared" ca="1" si="16"/>
        <v>1.6601030271084366E-4</v>
      </c>
      <c r="J32" s="46">
        <f t="shared" ca="1" si="17"/>
        <v>2.018297723115211E-5</v>
      </c>
      <c r="K32" s="23"/>
      <c r="L32" s="47">
        <f t="shared" ca="1" si="18"/>
        <v>5.3182337844481925E-3</v>
      </c>
      <c r="M32" s="47">
        <f t="shared" ca="1" si="19"/>
        <v>5.8500571628930121E-3</v>
      </c>
      <c r="N32" s="47">
        <f t="shared" ca="1" si="20"/>
        <v>9.421575561410829E-3</v>
      </c>
      <c r="O32" s="47">
        <f t="shared" ca="1" si="21"/>
        <v>1.5173541657407759E-2</v>
      </c>
      <c r="P32" s="47">
        <f t="shared" ca="1" si="22"/>
        <v>0.10208000073130072</v>
      </c>
      <c r="Q32" s="47">
        <f t="shared" ca="1" si="23"/>
        <v>0.68674319974698372</v>
      </c>
      <c r="S32" s="83">
        <v>0</v>
      </c>
      <c r="T32" s="83">
        <v>0.25</v>
      </c>
      <c r="V32" s="78" t="s">
        <v>292</v>
      </c>
    </row>
    <row r="33" spans="1:26" ht="15">
      <c r="A33" s="49" t="s">
        <v>225</v>
      </c>
      <c r="B33" s="49" t="s">
        <v>136</v>
      </c>
      <c r="C33" s="23"/>
      <c r="D33" s="45">
        <f ca="1">SUMIF(SharesElab!$B$2:$B$79,Att_RSD_share!$A33,SharesElab!C$2:C$79)</f>
        <v>1.3151863648497034E-2</v>
      </c>
      <c r="E33" s="46">
        <f t="shared" ca="1" si="12"/>
        <v>1.183667728364733E-2</v>
      </c>
      <c r="F33" s="46">
        <f t="shared" ca="1" si="13"/>
        <v>1.0653009555282597E-2</v>
      </c>
      <c r="G33" s="46">
        <f t="shared" ca="1" si="14"/>
        <v>6.2904956122988229E-3</v>
      </c>
      <c r="H33" s="46">
        <f t="shared" ca="1" si="15"/>
        <v>3.7144747541063331E-3</v>
      </c>
      <c r="I33" s="46">
        <f t="shared" ca="1" si="16"/>
        <v>4.5159341416537585E-4</v>
      </c>
      <c r="J33" s="46">
        <f t="shared" ca="1" si="17"/>
        <v>5.4903216529359858E-5</v>
      </c>
      <c r="K33" s="23"/>
      <c r="L33" s="47">
        <f t="shared" ca="1" si="18"/>
        <v>1.4467050013346737E-2</v>
      </c>
      <c r="M33" s="47">
        <f t="shared" ca="1" si="19"/>
        <v>1.5913755014681414E-2</v>
      </c>
      <c r="N33" s="47">
        <f t="shared" ca="1" si="20"/>
        <v>2.5629261588694576E-2</v>
      </c>
      <c r="O33" s="47">
        <f t="shared" ca="1" si="21"/>
        <v>4.1276182081208507E-2</v>
      </c>
      <c r="P33" s="47">
        <f t="shared" ca="1" si="22"/>
        <v>0.27768551285968485</v>
      </c>
      <c r="Q33" s="47">
        <f t="shared" ca="1" si="23"/>
        <v>1</v>
      </c>
      <c r="S33" s="83">
        <v>0</v>
      </c>
      <c r="T33" s="83">
        <v>0.5</v>
      </c>
      <c r="V33" s="84">
        <f ca="1">SUM(D21:D33)-D30</f>
        <v>0.99999999999999956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45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29</v>
      </c>
    </row>
    <row r="42" spans="1:26" ht="23.25">
      <c r="A42" s="5" t="s">
        <v>148</v>
      </c>
    </row>
    <row r="44" spans="1:26" s="23" customFormat="1" ht="15">
      <c r="H44" s="20" t="s">
        <v>27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285</v>
      </c>
      <c r="F45" s="6" t="s">
        <v>9</v>
      </c>
      <c r="G45" s="6" t="s">
        <v>31</v>
      </c>
      <c r="H45" s="6" t="s">
        <v>10</v>
      </c>
      <c r="I45" s="8" t="s">
        <v>140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139</v>
      </c>
      <c r="Q45" s="8" t="s">
        <v>30</v>
      </c>
      <c r="R45" s="6" t="s">
        <v>28</v>
      </c>
      <c r="Z45" s="87" t="s">
        <v>297</v>
      </c>
    </row>
    <row r="46" spans="1:26" s="23" customFormat="1" ht="15.75" thickBot="1">
      <c r="A46" s="23" t="s">
        <v>141</v>
      </c>
      <c r="B46" s="23" t="s">
        <v>229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1" si="25">H46</f>
        <v>RSDSH_Att</v>
      </c>
      <c r="G46" s="29"/>
      <c r="H46" s="23" t="str">
        <f t="shared" ref="H46:H71" si="26">B46</f>
        <v>RSDSH_Att</v>
      </c>
      <c r="I46" s="24">
        <v>1</v>
      </c>
      <c r="J46" s="32">
        <f t="shared" ref="J46:J58" ca="1" si="27">IF(E6="","",-E6)</f>
        <v>-4.0608258537380565E-2</v>
      </c>
      <c r="K46" s="32">
        <f t="shared" ref="K46:K58" ca="1" si="28">IF(F6="","",-F6)</f>
        <v>-3.6547432683642515E-2</v>
      </c>
      <c r="L46" s="32">
        <f t="shared" ref="L46:L58" ca="1" si="29">IF(G6="","",-G6)</f>
        <v>-2.1580893525364072E-2</v>
      </c>
      <c r="M46" s="32">
        <f t="shared" ref="M46:M58" ca="1" si="30">IF(H6="","",-H6)</f>
        <v>-1.2743301817792235E-2</v>
      </c>
      <c r="N46" s="32">
        <f t="shared" ref="N46:N58" ca="1" si="31">IF(I6="","",-I6)</f>
        <v>-1.5492880034451016E-3</v>
      </c>
      <c r="O46" s="32">
        <f t="shared" ref="O46:O58" ca="1" si="32">IF(J6="","",-J6)</f>
        <v>-1.8835725245615806E-4</v>
      </c>
      <c r="P46" s="24">
        <v>0</v>
      </c>
      <c r="Q46" s="24">
        <v>5</v>
      </c>
      <c r="R46" s="23" t="s">
        <v>231</v>
      </c>
      <c r="Z46" s="86" t="s">
        <v>296</v>
      </c>
    </row>
    <row r="47" spans="1:26" s="23" customFormat="1" ht="15.75" thickBot="1">
      <c r="A47" s="23" t="s">
        <v>203</v>
      </c>
      <c r="B47" s="23" t="s">
        <v>229</v>
      </c>
      <c r="D47" s="23" t="str">
        <f t="shared" si="24"/>
        <v>\I: DISABLED</v>
      </c>
      <c r="E47" s="79" t="str">
        <f t="shared" ref="E47:E71" si="33">A47</f>
        <v>RSDBDL</v>
      </c>
      <c r="F47" s="79" t="str">
        <f t="shared" si="25"/>
        <v>RSDSH_Att</v>
      </c>
      <c r="G47" s="79"/>
      <c r="H47" s="80" t="str">
        <f t="shared" si="26"/>
        <v>RSDSH_Att</v>
      </c>
      <c r="I47" s="79">
        <v>1</v>
      </c>
      <c r="J47" s="81">
        <f t="shared" ca="1" si="27"/>
        <v>-5.3257219417089797E-6</v>
      </c>
      <c r="K47" s="82">
        <f t="shared" ca="1" si="28"/>
        <v>-4.793149747538082E-6</v>
      </c>
      <c r="L47" s="82">
        <f t="shared" ca="1" si="29"/>
        <v>-2.8303069944237625E-6</v>
      </c>
      <c r="M47" s="82">
        <f t="shared" ca="1" si="30"/>
        <v>-1.6712679771372881E-6</v>
      </c>
      <c r="N47" s="82">
        <f t="shared" ca="1" si="31"/>
        <v>-2.0318716958469973E-7</v>
      </c>
      <c r="O47" s="82">
        <f t="shared" ca="1" si="32"/>
        <v>-2.4702816333834488E-8</v>
      </c>
      <c r="P47" s="81">
        <v>0</v>
      </c>
      <c r="Q47" s="81">
        <v>5</v>
      </c>
      <c r="R47" s="81" t="s">
        <v>232</v>
      </c>
      <c r="Z47" s="86" t="s">
        <v>296</v>
      </c>
    </row>
    <row r="48" spans="1:26" s="23" customFormat="1" ht="15.75" thickBot="1">
      <c r="A48" s="23" t="s">
        <v>204</v>
      </c>
      <c r="B48" s="23" t="s">
        <v>229</v>
      </c>
      <c r="D48" s="23" t="str">
        <f t="shared" si="24"/>
        <v>\I: DISABLED</v>
      </c>
      <c r="E48" s="79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ca="1" si="27"/>
        <v/>
      </c>
      <c r="K48" s="32" t="str">
        <f t="shared" ca="1" si="28"/>
        <v/>
      </c>
      <c r="L48" s="32" t="str">
        <f t="shared" ca="1" si="29"/>
        <v/>
      </c>
      <c r="M48" s="32" t="str">
        <f t="shared" ca="1" si="30"/>
        <v/>
      </c>
      <c r="N48" s="32" t="str">
        <f t="shared" ca="1" si="31"/>
        <v/>
      </c>
      <c r="O48" s="32" t="str">
        <f t="shared" ca="1" si="32"/>
        <v/>
      </c>
      <c r="P48" s="24">
        <v>0</v>
      </c>
      <c r="Q48" s="24">
        <v>5</v>
      </c>
      <c r="R48" s="23" t="s">
        <v>233</v>
      </c>
      <c r="Z48" s="86" t="s">
        <v>296</v>
      </c>
    </row>
    <row r="49" spans="1:26" s="23" customFormat="1" ht="15.75" thickBot="1">
      <c r="A49" s="23" t="s">
        <v>205</v>
      </c>
      <c r="B49" s="23" t="s">
        <v>229</v>
      </c>
      <c r="D49" s="23" t="str">
        <f t="shared" si="24"/>
        <v>UC-LO_R-SH_Att_LPG_X0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ca="1" si="27"/>
        <v>-8.2072806719715702E-2</v>
      </c>
      <c r="K49" s="32">
        <f t="shared" ca="1" si="28"/>
        <v>-7.3865526047744143E-2</v>
      </c>
      <c r="L49" s="32">
        <f t="shared" ca="1" si="29"/>
        <v>-4.3616854475932443E-2</v>
      </c>
      <c r="M49" s="32">
        <f t="shared" ca="1" si="30"/>
        <v>-2.5755316399493359E-2</v>
      </c>
      <c r="N49" s="32">
        <f t="shared" ca="1" si="31"/>
        <v>-3.1312452057720317E-3</v>
      </c>
      <c r="O49" s="32">
        <f t="shared" ca="1" si="32"/>
        <v>-3.8068631682052276E-4</v>
      </c>
      <c r="P49" s="24">
        <v>0</v>
      </c>
      <c r="Q49" s="24">
        <v>5</v>
      </c>
      <c r="R49" s="23" t="s">
        <v>234</v>
      </c>
      <c r="Z49" s="86"/>
    </row>
    <row r="50" spans="1:26" s="23" customFormat="1" ht="15.75" thickBot="1">
      <c r="A50" s="23" t="s">
        <v>206</v>
      </c>
      <c r="B50" s="23" t="s">
        <v>229</v>
      </c>
      <c r="D50" s="90" t="str">
        <f t="shared" si="24"/>
        <v>UC-LO_R-SH_Att_ELC_X0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8">
        <f ca="1">MAX(IF(E10+E11="","",-E10-E11),-$T$10)</f>
        <v>-3.6687081103424654E-2</v>
      </c>
      <c r="K50" s="88">
        <f t="shared" ref="K50:O50" ca="1" si="34">MAX(IF(F10+F11="","",-F10-F11),-$T$10)</f>
        <v>-3.301837299308219E-2</v>
      </c>
      <c r="L50" s="88">
        <f t="shared" ca="1" si="34"/>
        <v>-1.9497019068685107E-2</v>
      </c>
      <c r="M50" s="88">
        <f t="shared" ca="1" si="34"/>
        <v>-1.1512794789867872E-2</v>
      </c>
      <c r="N50" s="88">
        <f t="shared" ca="1" si="34"/>
        <v>-1.3996870755398733E-3</v>
      </c>
      <c r="O50" s="88">
        <f t="shared" ca="1" si="34"/>
        <v>-1.7016927211779544E-4</v>
      </c>
      <c r="P50" s="24">
        <v>0</v>
      </c>
      <c r="Q50" s="24">
        <v>5</v>
      </c>
      <c r="R50" s="23" t="s">
        <v>235</v>
      </c>
      <c r="Z50" s="86"/>
    </row>
    <row r="51" spans="1:26" s="23" customFormat="1" ht="15.75" thickBot="1">
      <c r="A51" s="23" t="s">
        <v>206</v>
      </c>
      <c r="B51" s="23" t="s">
        <v>229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ca="1" si="27"/>
        <v>-2.0688326239347462E-2</v>
      </c>
      <c r="K51" s="32">
        <f t="shared" ca="1" si="28"/>
        <v>-1.8619493615412715E-2</v>
      </c>
      <c r="L51" s="32">
        <f t="shared" ca="1" si="29"/>
        <v>-1.0994624784965058E-2</v>
      </c>
      <c r="M51" s="32">
        <f t="shared" ca="1" si="30"/>
        <v>-6.4922159892740186E-3</v>
      </c>
      <c r="N51" s="32">
        <f t="shared" ca="1" si="31"/>
        <v>-7.8930190085533918E-4</v>
      </c>
      <c r="O51" s="32">
        <f t="shared" ca="1" si="32"/>
        <v>-9.5960684567969446E-5</v>
      </c>
      <c r="P51" s="24">
        <v>0</v>
      </c>
      <c r="Q51" s="24">
        <v>5</v>
      </c>
      <c r="R51" s="23" t="s">
        <v>236</v>
      </c>
      <c r="Z51" s="86" t="s">
        <v>296</v>
      </c>
    </row>
    <row r="52" spans="1:26" s="23" customFormat="1" ht="15.75" thickBot="1">
      <c r="A52" s="23" t="s">
        <v>207</v>
      </c>
      <c r="B52" s="23" t="s">
        <v>229</v>
      </c>
      <c r="D52" s="23" t="str">
        <f t="shared" si="24"/>
        <v>UC-LO_R-SH_Att_KER_X0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ca="1" si="27"/>
        <v>-0.19538680814844819</v>
      </c>
      <c r="K52" s="32">
        <f t="shared" ca="1" si="28"/>
        <v>-0.17584812733360339</v>
      </c>
      <c r="L52" s="32">
        <f t="shared" ca="1" si="29"/>
        <v>-0.10383656070921948</v>
      </c>
      <c r="M52" s="32">
        <f t="shared" ca="1" si="30"/>
        <v>-6.1314450733187031E-2</v>
      </c>
      <c r="N52" s="32">
        <f t="shared" ca="1" si="31"/>
        <v>-7.4544057981991655E-3</v>
      </c>
      <c r="O52" s="32">
        <f t="shared" ca="1" si="32"/>
        <v>-9.062817189055978E-4</v>
      </c>
      <c r="P52" s="24">
        <v>0</v>
      </c>
      <c r="Q52" s="24">
        <v>5</v>
      </c>
      <c r="R52" s="23" t="s">
        <v>237</v>
      </c>
      <c r="Z52" s="86"/>
    </row>
    <row r="53" spans="1:26" s="23" customFormat="1" ht="15.75" thickBot="1">
      <c r="A53" s="23" t="s">
        <v>208</v>
      </c>
      <c r="B53" s="23" t="s">
        <v>229</v>
      </c>
      <c r="D53" s="23" t="str">
        <f t="shared" si="24"/>
        <v>UC-LO_R-SH_Att_GAS_X0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 t="shared" ca="1" si="27"/>
        <v>-0.51199297227499263</v>
      </c>
      <c r="K53" s="32">
        <f t="shared" ca="1" si="28"/>
        <v>-0.46079367504749336</v>
      </c>
      <c r="L53" s="32">
        <f t="shared" ca="1" si="29"/>
        <v>-0.27209405717879442</v>
      </c>
      <c r="M53" s="32">
        <f t="shared" ca="1" si="30"/>
        <v>-0.16066881982350636</v>
      </c>
      <c r="N53" s="32">
        <f t="shared" ca="1" si="31"/>
        <v>-1.9533577611156861E-2</v>
      </c>
      <c r="O53" s="32">
        <f t="shared" ca="1" si="32"/>
        <v>-2.3748270181496978E-3</v>
      </c>
      <c r="P53" s="24">
        <v>0</v>
      </c>
      <c r="Q53" s="24">
        <v>5</v>
      </c>
      <c r="R53" s="23" t="s">
        <v>238</v>
      </c>
      <c r="Z53" s="86"/>
    </row>
    <row r="54" spans="1:26" s="23" customFormat="1" ht="15.75" thickBot="1">
      <c r="A54" s="23" t="s">
        <v>142</v>
      </c>
      <c r="B54" s="23" t="s">
        <v>229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ca="1" si="27"/>
        <v>-2.5993587865015884E-2</v>
      </c>
      <c r="K54" s="32">
        <f t="shared" ca="1" si="28"/>
        <v>-2.3394229078514295E-2</v>
      </c>
      <c r="L54" s="32">
        <f t="shared" ca="1" si="29"/>
        <v>-1.381405832857191E-2</v>
      </c>
      <c r="M54" s="32">
        <f t="shared" ca="1" si="30"/>
        <v>-8.1570633024384293E-3</v>
      </c>
      <c r="N54" s="32">
        <f t="shared" ca="1" si="31"/>
        <v>-9.9170846759396637E-4</v>
      </c>
      <c r="O54" s="32">
        <f t="shared" ca="1" si="32"/>
        <v>-1.2056859781921454E-4</v>
      </c>
      <c r="P54" s="24">
        <v>0</v>
      </c>
      <c r="Q54" s="24">
        <v>5</v>
      </c>
      <c r="R54" s="23" t="s">
        <v>239</v>
      </c>
      <c r="Z54" s="86" t="s">
        <v>296</v>
      </c>
    </row>
    <row r="55" spans="1:26" s="23" customFormat="1" ht="15.75" thickBot="1">
      <c r="A55" s="56" t="s">
        <v>173</v>
      </c>
      <c r="B55" s="23" t="s">
        <v>229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ca="1" si="27"/>
        <v>-3.4083872239161553E-2</v>
      </c>
      <c r="K55" s="32">
        <f t="shared" ca="1" si="28"/>
        <v>-3.0675485015245401E-2</v>
      </c>
      <c r="L55" s="32">
        <f t="shared" ca="1" si="29"/>
        <v>-1.811356714665226E-2</v>
      </c>
      <c r="M55" s="32">
        <f t="shared" ca="1" si="30"/>
        <v>-1.0695880264426697E-2</v>
      </c>
      <c r="N55" s="32">
        <f t="shared" ca="1" si="31"/>
        <v>-1.3003693404502927E-3</v>
      </c>
      <c r="O55" s="32">
        <f t="shared" ca="1" si="32"/>
        <v>-1.5809455414409179E-4</v>
      </c>
      <c r="P55" s="24">
        <v>0</v>
      </c>
      <c r="Q55" s="24">
        <v>5</v>
      </c>
      <c r="R55" s="23" t="s">
        <v>240</v>
      </c>
      <c r="Z55" s="86" t="s">
        <v>296</v>
      </c>
    </row>
    <row r="56" spans="1:26" s="23" customFormat="1" ht="15.75" thickBot="1">
      <c r="A56" s="23" t="s">
        <v>143</v>
      </c>
      <c r="B56" s="23" t="s">
        <v>229</v>
      </c>
      <c r="D56" s="23" t="str">
        <f t="shared" si="24"/>
        <v>UC-LO_R-SH_Att_WOO_X0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ca="1" si="27"/>
        <v>-3.1760617246824824E-3</v>
      </c>
      <c r="K56" s="32">
        <f t="shared" ca="1" si="28"/>
        <v>-2.8584555522142342E-3</v>
      </c>
      <c r="L56" s="32">
        <f t="shared" ca="1" si="29"/>
        <v>-1.6878894190269836E-3</v>
      </c>
      <c r="M56" s="32">
        <f t="shared" ca="1" si="30"/>
        <v>-9.9668182304124379E-4</v>
      </c>
      <c r="N56" s="32">
        <f t="shared" ca="1" si="31"/>
        <v>-1.2117324173658432E-4</v>
      </c>
      <c r="O56" s="32">
        <f t="shared" ca="1" si="32"/>
        <v>-1.4731837356228281E-5</v>
      </c>
      <c r="P56" s="24">
        <v>0</v>
      </c>
      <c r="Q56" s="24">
        <v>5</v>
      </c>
      <c r="R56" s="23" t="s">
        <v>241</v>
      </c>
      <c r="Z56" s="86"/>
    </row>
    <row r="57" spans="1:26" s="23" customFormat="1" ht="15.75" thickBot="1">
      <c r="A57" s="23" t="s">
        <v>144</v>
      </c>
      <c r="B57" s="26" t="s">
        <v>229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 t="str">
        <f t="shared" ca="1" si="27"/>
        <v/>
      </c>
      <c r="K57" s="32" t="str">
        <f t="shared" ca="1" si="28"/>
        <v/>
      </c>
      <c r="L57" s="32" t="str">
        <f t="shared" ca="1" si="29"/>
        <v/>
      </c>
      <c r="M57" s="32" t="str">
        <f t="shared" ca="1" si="30"/>
        <v/>
      </c>
      <c r="N57" s="32" t="str">
        <f t="shared" ca="1" si="31"/>
        <v/>
      </c>
      <c r="O57" s="32" t="str">
        <f t="shared" ca="1" si="32"/>
        <v/>
      </c>
      <c r="P57" s="24">
        <v>0</v>
      </c>
      <c r="Q57" s="24">
        <v>5</v>
      </c>
      <c r="R57" s="23" t="s">
        <v>242</v>
      </c>
      <c r="Z57" s="86" t="s">
        <v>296</v>
      </c>
    </row>
    <row r="58" spans="1:26" s="23" customFormat="1" ht="15.75" thickBot="1">
      <c r="A58" s="53" t="s">
        <v>145</v>
      </c>
      <c r="B58" s="53" t="s">
        <v>229</v>
      </c>
      <c r="C58" s="26"/>
      <c r="D58" s="2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>
        <f t="shared" ca="1" si="27"/>
        <v>-4.0770979043981588E-3</v>
      </c>
      <c r="K58" s="55">
        <f t="shared" ca="1" si="28"/>
        <v>-3.6693881139583432E-3</v>
      </c>
      <c r="L58" s="55">
        <f t="shared" ca="1" si="29"/>
        <v>-2.1667369874112628E-3</v>
      </c>
      <c r="M58" s="55">
        <f t="shared" ca="1" si="30"/>
        <v>-1.2794365236964769E-3</v>
      </c>
      <c r="N58" s="55">
        <f t="shared" ca="1" si="31"/>
        <v>-1.5554961231200543E-4</v>
      </c>
      <c r="O58" s="55">
        <f t="shared" ca="1" si="32"/>
        <v>-1.8911201487753669E-5</v>
      </c>
      <c r="P58" s="54">
        <v>0</v>
      </c>
      <c r="Q58" s="54">
        <v>5</v>
      </c>
      <c r="R58" s="53" t="s">
        <v>243</v>
      </c>
      <c r="Z58" s="86" t="s">
        <v>296</v>
      </c>
    </row>
    <row r="59" spans="1:26" s="23" customFormat="1" ht="15.75" thickBot="1">
      <c r="A59" s="23" t="s">
        <v>141</v>
      </c>
      <c r="B59" s="26" t="s">
        <v>230</v>
      </c>
      <c r="C59" s="26"/>
      <c r="D59" s="23" t="str">
        <f t="shared" ref="D59:D71" si="35">IF(Z59="","UC-LO_"&amp;A21,"\I: DISABLED")</f>
        <v>\I: DISABLED</v>
      </c>
      <c r="E59" s="23" t="str">
        <f t="shared" si="33"/>
        <v>RSDCOA</v>
      </c>
      <c r="F59" s="23" t="str">
        <f t="shared" si="25"/>
        <v>RSDWH_Att</v>
      </c>
      <c r="G59" s="26"/>
      <c r="H59" s="23" t="str">
        <f t="shared" si="26"/>
        <v>RSDWH_Att</v>
      </c>
      <c r="I59" s="24">
        <v>1</v>
      </c>
      <c r="J59" s="33">
        <f t="shared" ref="J59:J71" ca="1" si="36">IF(E21="","",-E21)</f>
        <v>-1.5231444975989279E-2</v>
      </c>
      <c r="K59" s="33">
        <f t="shared" ref="K59:K71" ca="1" si="37">IF(F21="","",-F21)</f>
        <v>-1.3708300478390353E-2</v>
      </c>
      <c r="L59" s="33">
        <f t="shared" ref="L59:L71" ca="1" si="38">IF(G21="","",-G21)</f>
        <v>-8.0946143494847207E-3</v>
      </c>
      <c r="M59" s="33">
        <f t="shared" ref="M59:M71" ca="1" si="39">IF(H21="","",-H21)</f>
        <v>-4.7797888272272339E-3</v>
      </c>
      <c r="N59" s="33">
        <f t="shared" ref="N59:N71" ca="1" si="40">IF(I21="","",-I21)</f>
        <v>-5.8111073526366833E-4</v>
      </c>
      <c r="O59" s="33">
        <f t="shared" ref="O59:O71" ca="1" si="41">IF(J21="","",-J21)</f>
        <v>-7.0649499140022819E-5</v>
      </c>
      <c r="P59" s="24">
        <v>0</v>
      </c>
      <c r="Q59" s="24">
        <v>5</v>
      </c>
      <c r="R59" s="23" t="s">
        <v>244</v>
      </c>
      <c r="Z59" s="86" t="s">
        <v>296</v>
      </c>
    </row>
    <row r="60" spans="1:26" s="23" customFormat="1" ht="15.75" thickBot="1">
      <c r="A60" s="23" t="s">
        <v>203</v>
      </c>
      <c r="B60" s="26" t="s">
        <v>230</v>
      </c>
      <c r="C60" s="26"/>
      <c r="D60" s="23" t="str">
        <f t="shared" si="35"/>
        <v>\I: DISABLED</v>
      </c>
      <c r="E60" s="79" t="str">
        <f t="shared" si="33"/>
        <v>RSDBDL</v>
      </c>
      <c r="F60" s="79" t="str">
        <f t="shared" si="25"/>
        <v>RSDWH_Att</v>
      </c>
      <c r="G60" s="79"/>
      <c r="H60" s="80" t="str">
        <f t="shared" si="26"/>
        <v>RSDWH_Att</v>
      </c>
      <c r="I60" s="79">
        <v>1</v>
      </c>
      <c r="J60" s="81">
        <f t="shared" ca="1" si="36"/>
        <v>-4.6329570616455496E-6</v>
      </c>
      <c r="K60" s="82">
        <f t="shared" ca="1" si="37"/>
        <v>-4.169661355480995E-6</v>
      </c>
      <c r="L60" s="82">
        <f t="shared" ca="1" si="38"/>
        <v>-2.4621433337979733E-6</v>
      </c>
      <c r="M60" s="82">
        <f t="shared" ca="1" si="39"/>
        <v>-1.4538710171743657E-6</v>
      </c>
      <c r="N60" s="82">
        <f t="shared" ca="1" si="40"/>
        <v>-1.7675677447424766E-7</v>
      </c>
      <c r="O60" s="82">
        <f t="shared" ca="1" si="41"/>
        <v>-2.1489497316798784E-8</v>
      </c>
      <c r="P60" s="81">
        <v>0</v>
      </c>
      <c r="Q60" s="81">
        <v>5</v>
      </c>
      <c r="R60" s="81" t="s">
        <v>245</v>
      </c>
      <c r="Z60" s="86" t="s">
        <v>296</v>
      </c>
    </row>
    <row r="61" spans="1:26" s="23" customFormat="1" ht="15">
      <c r="A61" s="23" t="s">
        <v>204</v>
      </c>
      <c r="B61" s="26" t="s">
        <v>230</v>
      </c>
      <c r="C61" s="26"/>
      <c r="D61" s="23" t="str">
        <f t="shared" si="35"/>
        <v>\I: DISABLED</v>
      </c>
      <c r="E61" s="79" t="str">
        <f t="shared" si="33"/>
        <v>RSDETH</v>
      </c>
      <c r="F61" s="79" t="str">
        <f t="shared" si="25"/>
        <v>RSDWH_Att</v>
      </c>
      <c r="G61" s="79"/>
      <c r="H61" s="80" t="str">
        <f t="shared" si="26"/>
        <v>RSDWH_Att</v>
      </c>
      <c r="I61" s="79">
        <v>1</v>
      </c>
      <c r="J61" s="81">
        <f t="shared" ca="1" si="36"/>
        <v>-2.9780395567117627E-6</v>
      </c>
      <c r="K61" s="82">
        <f t="shared" ca="1" si="37"/>
        <v>-2.6802356010405865E-6</v>
      </c>
      <c r="L61" s="82">
        <f t="shared" ca="1" si="38"/>
        <v>-1.5826523200584562E-6</v>
      </c>
      <c r="M61" s="82">
        <f t="shared" ca="1" si="39"/>
        <v>-9.3454036847131816E-7</v>
      </c>
      <c r="N61" s="82">
        <f t="shared" ca="1" si="40"/>
        <v>-1.136182915785809E-7</v>
      </c>
      <c r="O61" s="82">
        <f t="shared" ca="1" si="41"/>
        <v>-1.3813331790419732E-8</v>
      </c>
      <c r="P61" s="81">
        <v>0</v>
      </c>
      <c r="Q61" s="81">
        <v>5</v>
      </c>
      <c r="R61" s="81" t="s">
        <v>246</v>
      </c>
      <c r="Z61" s="86" t="s">
        <v>296</v>
      </c>
    </row>
    <row r="62" spans="1:26" s="23" customFormat="1" ht="15">
      <c r="A62" s="23" t="s">
        <v>205</v>
      </c>
      <c r="B62" s="26" t="s">
        <v>230</v>
      </c>
      <c r="C62" s="26"/>
      <c r="D62" s="23" t="str">
        <f t="shared" si="35"/>
        <v>UC-LO_R-WH_Att_LPG_X0</v>
      </c>
      <c r="E62" s="23" t="str">
        <f t="shared" si="33"/>
        <v>RSDLPG</v>
      </c>
      <c r="F62" s="23" t="str">
        <f t="shared" si="25"/>
        <v>RSDWH_Att</v>
      </c>
      <c r="G62" s="26"/>
      <c r="H62" s="23" t="str">
        <f t="shared" si="26"/>
        <v>RSDWH_Att</v>
      </c>
      <c r="I62" s="24">
        <v>1</v>
      </c>
      <c r="J62" s="33">
        <f t="shared" ca="1" si="36"/>
        <v>-6.8326831089970778E-3</v>
      </c>
      <c r="K62" s="33">
        <f t="shared" ca="1" si="37"/>
        <v>-6.1494147980973701E-3</v>
      </c>
      <c r="L62" s="33">
        <f t="shared" ca="1" si="38"/>
        <v>-3.6311679441285169E-3</v>
      </c>
      <c r="M62" s="33">
        <f t="shared" ca="1" si="39"/>
        <v>-2.1441683593284486E-3</v>
      </c>
      <c r="N62" s="33">
        <f t="shared" ca="1" si="40"/>
        <v>-2.606808160061027E-4</v>
      </c>
      <c r="O62" s="33">
        <f t="shared" ca="1" si="41"/>
        <v>-3.1692701525961726E-5</v>
      </c>
      <c r="P62" s="24">
        <v>0</v>
      </c>
      <c r="Q62" s="24">
        <v>5</v>
      </c>
      <c r="R62" s="23" t="s">
        <v>247</v>
      </c>
      <c r="Z62" s="86"/>
    </row>
    <row r="63" spans="1:26" s="23" customFormat="1" ht="15">
      <c r="A63" s="23" t="s">
        <v>206</v>
      </c>
      <c r="B63" s="26" t="s">
        <v>230</v>
      </c>
      <c r="C63" s="26"/>
      <c r="D63" s="90" t="str">
        <f t="shared" si="35"/>
        <v>UC-LO_R-WH_Att_ELC_X0</v>
      </c>
      <c r="E63" s="23" t="str">
        <f t="shared" si="33"/>
        <v>RSDELC</v>
      </c>
      <c r="F63" s="23" t="str">
        <f t="shared" si="25"/>
        <v>RSDWH_Att</v>
      </c>
      <c r="G63" s="26"/>
      <c r="H63" s="23" t="str">
        <f t="shared" si="26"/>
        <v>RSDWH_Att</v>
      </c>
      <c r="I63" s="24">
        <v>1</v>
      </c>
      <c r="J63" s="89">
        <f ca="1">MAX(IF(E25+E26="","",-E25-E26),-$T$25)</f>
        <v>-7.5025091116814643E-2</v>
      </c>
      <c r="K63" s="89">
        <f t="shared" ref="K63:O63" ca="1" si="42">MAX(IF(F25+F26="","",-F25-F26),-$T$25)</f>
        <v>-6.7522582005133183E-2</v>
      </c>
      <c r="L63" s="89">
        <f t="shared" ca="1" si="42"/>
        <v>-3.9871409448211104E-2</v>
      </c>
      <c r="M63" s="89">
        <f t="shared" ca="1" si="42"/>
        <v>-2.3543668565074179E-2</v>
      </c>
      <c r="N63" s="89">
        <f t="shared" ca="1" si="42"/>
        <v>-2.8623604609308703E-3</v>
      </c>
      <c r="O63" s="89">
        <f t="shared" ca="1" si="42"/>
        <v>-3.4799620907229549E-4</v>
      </c>
      <c r="P63" s="24">
        <v>0</v>
      </c>
      <c r="Q63" s="24">
        <v>5</v>
      </c>
      <c r="R63" s="23" t="s">
        <v>248</v>
      </c>
      <c r="Z63" s="86"/>
    </row>
    <row r="64" spans="1:26" s="23" customFormat="1" ht="15">
      <c r="A64" s="23" t="s">
        <v>206</v>
      </c>
      <c r="B64" s="26" t="s">
        <v>230</v>
      </c>
      <c r="C64" s="26"/>
      <c r="D64" s="23" t="str">
        <f t="shared" si="35"/>
        <v>\I: DISABLED</v>
      </c>
      <c r="E64" s="23" t="str">
        <f t="shared" si="33"/>
        <v>RSDELC</v>
      </c>
      <c r="F64" s="23" t="str">
        <f t="shared" si="25"/>
        <v>RSDWH_Att</v>
      </c>
      <c r="G64" s="26"/>
      <c r="H64" s="23" t="str">
        <f t="shared" si="26"/>
        <v>RSDWH_Att</v>
      </c>
      <c r="I64" s="24">
        <v>1</v>
      </c>
      <c r="J64" s="33">
        <f t="shared" ca="1" si="36"/>
        <v>-5.3554328021532864E-2</v>
      </c>
      <c r="K64" s="33">
        <f t="shared" ca="1" si="37"/>
        <v>-4.8198895219379582E-2</v>
      </c>
      <c r="L64" s="33">
        <f t="shared" ca="1" si="38"/>
        <v>-2.8460965638091456E-2</v>
      </c>
      <c r="M64" s="33">
        <f t="shared" ca="1" si="39"/>
        <v>-1.680591559963663E-2</v>
      </c>
      <c r="N64" s="33">
        <f t="shared" ca="1" si="40"/>
        <v>-2.0432069959352844E-3</v>
      </c>
      <c r="O64" s="33">
        <f t="shared" ca="1" si="41"/>
        <v>-2.4840627120185905E-4</v>
      </c>
      <c r="P64" s="24">
        <v>0</v>
      </c>
      <c r="Q64" s="24">
        <v>5</v>
      </c>
      <c r="R64" s="23" t="s">
        <v>249</v>
      </c>
      <c r="Z64" s="86" t="s">
        <v>296</v>
      </c>
    </row>
    <row r="65" spans="1:26" s="23" customFormat="1" ht="15">
      <c r="A65" s="23" t="s">
        <v>207</v>
      </c>
      <c r="B65" s="26" t="s">
        <v>230</v>
      </c>
      <c r="C65" s="26"/>
      <c r="D65" s="23" t="str">
        <f t="shared" si="35"/>
        <v>UC-LO_R-WH_Att_KER_X0</v>
      </c>
      <c r="E65" s="23" t="str">
        <f t="shared" si="33"/>
        <v>RSDKER</v>
      </c>
      <c r="F65" s="23" t="str">
        <f t="shared" si="25"/>
        <v>RSDWH_Att</v>
      </c>
      <c r="G65" s="26"/>
      <c r="H65" s="23" t="str">
        <f t="shared" si="26"/>
        <v>RSDWH_Att</v>
      </c>
      <c r="I65" s="24">
        <v>1</v>
      </c>
      <c r="J65" s="33">
        <f t="shared" ca="1" si="36"/>
        <v>-0.23588719088866636</v>
      </c>
      <c r="K65" s="33">
        <f t="shared" ca="1" si="37"/>
        <v>-0.21229847179979974</v>
      </c>
      <c r="L65" s="33">
        <f t="shared" ca="1" si="38"/>
        <v>-0.12536012461306378</v>
      </c>
      <c r="M65" s="33">
        <f t="shared" ca="1" si="39"/>
        <v>-7.4023899982768052E-2</v>
      </c>
      <c r="N65" s="33">
        <f t="shared" ca="1" si="40"/>
        <v>-8.9995781196518469E-3</v>
      </c>
      <c r="O65" s="33">
        <f t="shared" ca="1" si="41"/>
        <v>-1.0941386005137589E-3</v>
      </c>
      <c r="P65" s="24">
        <v>0</v>
      </c>
      <c r="Q65" s="24">
        <v>5</v>
      </c>
      <c r="R65" s="23" t="s">
        <v>250</v>
      </c>
      <c r="Z65" s="86"/>
    </row>
    <row r="66" spans="1:26" s="23" customFormat="1" ht="15">
      <c r="A66" s="23" t="s">
        <v>208</v>
      </c>
      <c r="B66" s="26" t="s">
        <v>230</v>
      </c>
      <c r="C66" s="26"/>
      <c r="D66" s="23" t="str">
        <f t="shared" si="35"/>
        <v>UC-LO_R-WH_Att_GAS_X0</v>
      </c>
      <c r="E66" s="23" t="str">
        <f t="shared" si="33"/>
        <v>RSDGAS</v>
      </c>
      <c r="F66" s="23" t="str">
        <f t="shared" si="25"/>
        <v>RSDWH_Att</v>
      </c>
      <c r="G66" s="26"/>
      <c r="H66" s="23" t="str">
        <f t="shared" si="26"/>
        <v>RSDWH_Att</v>
      </c>
      <c r="I66" s="24">
        <v>1</v>
      </c>
      <c r="J66" s="33">
        <f t="shared" ca="1" si="36"/>
        <v>-0.52398737829021724</v>
      </c>
      <c r="K66" s="33">
        <f t="shared" ca="1" si="37"/>
        <v>-0.47158864046119553</v>
      </c>
      <c r="L66" s="33">
        <f t="shared" ca="1" si="38"/>
        <v>-0.27846837630593141</v>
      </c>
      <c r="M66" s="33">
        <f t="shared" ca="1" si="39"/>
        <v>-0.16443279152488949</v>
      </c>
      <c r="N66" s="33">
        <f t="shared" ca="1" si="40"/>
        <v>-1.99911886985846E-2</v>
      </c>
      <c r="O66" s="33">
        <f t="shared" ca="1" si="41"/>
        <v>-2.4304618432627145E-3</v>
      </c>
      <c r="P66" s="24">
        <v>0</v>
      </c>
      <c r="Q66" s="24">
        <v>5</v>
      </c>
      <c r="R66" s="23" t="s">
        <v>251</v>
      </c>
      <c r="Z66" s="86"/>
    </row>
    <row r="67" spans="1:26" s="23" customFormat="1" ht="15">
      <c r="A67" s="23" t="s">
        <v>142</v>
      </c>
      <c r="B67" s="26" t="s">
        <v>230</v>
      </c>
      <c r="C67" s="26"/>
      <c r="D67" s="23" t="str">
        <f t="shared" si="35"/>
        <v>\I: DISABLED</v>
      </c>
      <c r="E67" s="23" t="str">
        <f t="shared" si="33"/>
        <v>RSDPEA</v>
      </c>
      <c r="F67" s="23" t="str">
        <f t="shared" si="25"/>
        <v>RSDWH_Att</v>
      </c>
      <c r="G67" s="26"/>
      <c r="H67" s="23" t="str">
        <f t="shared" si="26"/>
        <v>RSDWH_Att</v>
      </c>
      <c r="I67" s="24">
        <v>1</v>
      </c>
      <c r="J67" s="33">
        <f t="shared" ca="1" si="36"/>
        <v>-2.3902036009330125E-2</v>
      </c>
      <c r="K67" s="33">
        <f t="shared" ca="1" si="37"/>
        <v>-2.1511832408397113E-2</v>
      </c>
      <c r="L67" s="33">
        <f t="shared" ca="1" si="38"/>
        <v>-1.2702521918834414E-2</v>
      </c>
      <c r="M67" s="33">
        <f t="shared" ca="1" si="39"/>
        <v>-7.5007121678525353E-3</v>
      </c>
      <c r="N67" s="33">
        <f t="shared" ca="1" si="40"/>
        <v>-9.1191149241428876E-4</v>
      </c>
      <c r="O67" s="33">
        <f t="shared" ca="1" si="41"/>
        <v>-1.1086714853042264E-4</v>
      </c>
      <c r="P67" s="24">
        <v>0</v>
      </c>
      <c r="Q67" s="24">
        <v>5</v>
      </c>
      <c r="R67" s="23" t="s">
        <v>252</v>
      </c>
      <c r="Z67" s="86" t="s">
        <v>296</v>
      </c>
    </row>
    <row r="68" spans="1:26" s="23" customFormat="1" ht="15">
      <c r="A68" s="56" t="s">
        <v>173</v>
      </c>
      <c r="B68" s="26" t="s">
        <v>230</v>
      </c>
      <c r="C68" s="26"/>
      <c r="D68" s="23" t="str">
        <f t="shared" si="35"/>
        <v>\I: DISABLED</v>
      </c>
      <c r="F68" s="23" t="str">
        <f t="shared" si="25"/>
        <v>RSDWH_Att</v>
      </c>
      <c r="G68" s="26"/>
      <c r="H68" s="23" t="str">
        <f t="shared" si="26"/>
        <v>RSDWH_Att</v>
      </c>
      <c r="I68" s="24">
        <v>1</v>
      </c>
      <c r="J68" s="33">
        <f t="shared" ca="1" si="36"/>
        <v>-3.2006614875156034E-2</v>
      </c>
      <c r="K68" s="33">
        <f t="shared" ca="1" si="37"/>
        <v>-2.8805953387640429E-2</v>
      </c>
      <c r="L68" s="33">
        <f t="shared" ca="1" si="38"/>
        <v>-1.7009627415867801E-2</v>
      </c>
      <c r="M68" s="33">
        <f t="shared" ca="1" si="39"/>
        <v>-1.004401489279578E-2</v>
      </c>
      <c r="N68" s="33">
        <f t="shared" ca="1" si="40"/>
        <v>-1.2211177293239676E-3</v>
      </c>
      <c r="O68" s="33">
        <f t="shared" ca="1" si="41"/>
        <v>-1.4845940839244045E-4</v>
      </c>
      <c r="P68" s="24">
        <v>0</v>
      </c>
      <c r="Q68" s="24">
        <v>5</v>
      </c>
      <c r="R68" s="23" t="s">
        <v>253</v>
      </c>
      <c r="Z68" s="86" t="s">
        <v>296</v>
      </c>
    </row>
    <row r="69" spans="1:26" s="23" customFormat="1" ht="15">
      <c r="A69" s="23" t="s">
        <v>143</v>
      </c>
      <c r="B69" s="26" t="s">
        <v>230</v>
      </c>
      <c r="C69" s="26"/>
      <c r="D69" s="23" t="str">
        <f t="shared" si="35"/>
        <v>UC-LO_R-WH_Att_WOO_X0</v>
      </c>
      <c r="E69" s="23" t="str">
        <f t="shared" si="33"/>
        <v>RSDWOO</v>
      </c>
      <c r="F69" s="23" t="str">
        <f t="shared" si="25"/>
        <v>RSDWH_Att</v>
      </c>
      <c r="G69" s="26"/>
      <c r="H69" s="23" t="str">
        <f t="shared" si="26"/>
        <v>RSDWH_Att</v>
      </c>
      <c r="I69" s="24">
        <v>1</v>
      </c>
      <c r="J69" s="33">
        <f t="shared" ca="1" si="36"/>
        <v>-2.9386051424435092E-3</v>
      </c>
      <c r="K69" s="33">
        <f t="shared" ca="1" si="37"/>
        <v>-2.6447446281991586E-3</v>
      </c>
      <c r="L69" s="33">
        <f t="shared" ca="1" si="38"/>
        <v>-1.5616952555053214E-3</v>
      </c>
      <c r="M69" s="33">
        <f t="shared" ca="1" si="39"/>
        <v>-9.2216543142333756E-4</v>
      </c>
      <c r="N69" s="33">
        <f t="shared" ca="1" si="40"/>
        <v>-1.1211378813151852E-4</v>
      </c>
      <c r="O69" s="33">
        <f t="shared" ca="1" si="41"/>
        <v>-1.3630419294505908E-5</v>
      </c>
      <c r="P69" s="25">
        <v>0</v>
      </c>
      <c r="Q69" s="25">
        <v>5</v>
      </c>
      <c r="R69" s="23" t="s">
        <v>254</v>
      </c>
      <c r="Z69" s="86"/>
    </row>
    <row r="70" spans="1:26" s="23" customFormat="1" ht="15">
      <c r="A70" s="23" t="s">
        <v>144</v>
      </c>
      <c r="B70" s="26" t="s">
        <v>230</v>
      </c>
      <c r="C70" s="26"/>
      <c r="D70" s="23" t="str">
        <f t="shared" si="35"/>
        <v>\I: DISABLED</v>
      </c>
      <c r="E70" s="23" t="str">
        <f t="shared" si="33"/>
        <v>RSDHET</v>
      </c>
      <c r="F70" s="23" t="str">
        <f t="shared" si="25"/>
        <v>RSDWH_Att</v>
      </c>
      <c r="G70" s="26"/>
      <c r="H70" s="23" t="str">
        <f t="shared" si="26"/>
        <v>RSDWH_Att</v>
      </c>
      <c r="I70" s="24">
        <v>1</v>
      </c>
      <c r="J70" s="33">
        <f t="shared" ca="1" si="36"/>
        <v>-4.3512821872757936E-3</v>
      </c>
      <c r="K70" s="33">
        <f t="shared" ca="1" si="37"/>
        <v>-3.9161539685482142E-3</v>
      </c>
      <c r="L70" s="33">
        <f t="shared" ca="1" si="38"/>
        <v>-2.3124497568880356E-3</v>
      </c>
      <c r="M70" s="33">
        <f t="shared" ca="1" si="39"/>
        <v>-1.3654784569448167E-3</v>
      </c>
      <c r="N70" s="33">
        <f t="shared" ca="1" si="40"/>
        <v>-1.6601030271084366E-4</v>
      </c>
      <c r="O70" s="33">
        <f t="shared" ca="1" si="41"/>
        <v>-2.018297723115211E-5</v>
      </c>
      <c r="P70" s="24">
        <v>0</v>
      </c>
      <c r="Q70" s="24">
        <v>5</v>
      </c>
      <c r="R70" s="23" t="s">
        <v>255</v>
      </c>
      <c r="Z70" s="86" t="s">
        <v>296</v>
      </c>
    </row>
    <row r="71" spans="1:26" s="23" customFormat="1" ht="15">
      <c r="A71" s="26" t="s">
        <v>146</v>
      </c>
      <c r="B71" s="26" t="s">
        <v>230</v>
      </c>
      <c r="C71" s="26"/>
      <c r="D71" s="23" t="str">
        <f t="shared" si="35"/>
        <v>\I: DISABLED</v>
      </c>
      <c r="E71" s="23" t="str">
        <f t="shared" si="33"/>
        <v>RSDSOL</v>
      </c>
      <c r="F71" s="23" t="str">
        <f t="shared" si="25"/>
        <v>RSDWH_Att</v>
      </c>
      <c r="H71" s="23" t="str">
        <f t="shared" si="26"/>
        <v>RSDWH_Att</v>
      </c>
      <c r="I71" s="24">
        <v>1</v>
      </c>
      <c r="J71" s="33">
        <f t="shared" ca="1" si="36"/>
        <v>-1.183667728364733E-2</v>
      </c>
      <c r="K71" s="33">
        <f t="shared" ca="1" si="37"/>
        <v>-1.0653009555282597E-2</v>
      </c>
      <c r="L71" s="33">
        <f t="shared" ca="1" si="38"/>
        <v>-6.2904956122988229E-3</v>
      </c>
      <c r="M71" s="33">
        <f t="shared" ca="1" si="39"/>
        <v>-3.7144747541063331E-3</v>
      </c>
      <c r="N71" s="33">
        <f t="shared" ca="1" si="40"/>
        <v>-4.5159341416537585E-4</v>
      </c>
      <c r="O71" s="33">
        <f t="shared" ca="1" si="41"/>
        <v>-5.4903216529359858E-5</v>
      </c>
      <c r="P71" s="25">
        <v>0</v>
      </c>
      <c r="Q71" s="25">
        <v>5</v>
      </c>
      <c r="R71" s="23" t="s">
        <v>256</v>
      </c>
      <c r="Z71" s="86" t="s">
        <v>296</v>
      </c>
    </row>
    <row r="72" spans="1:26" s="23" customFormat="1" ht="15">
      <c r="A72" s="26"/>
      <c r="C72" s="26"/>
      <c r="I72" s="24"/>
      <c r="J72" s="24"/>
      <c r="K72" s="24"/>
      <c r="L72" s="24"/>
      <c r="M72" s="24"/>
      <c r="N72" s="24"/>
      <c r="O72" s="24"/>
      <c r="P72" s="24"/>
      <c r="Q72" s="24"/>
    </row>
    <row r="73" spans="1:26" s="23" customFormat="1" ht="15">
      <c r="C73" s="26"/>
      <c r="H73" s="20" t="s">
        <v>298</v>
      </c>
      <c r="J73" s="24"/>
      <c r="K73" s="24"/>
      <c r="L73" s="24"/>
      <c r="M73" s="24"/>
      <c r="N73" s="24"/>
      <c r="O73" s="24"/>
      <c r="P73" s="24"/>
    </row>
    <row r="74" spans="1:26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285</v>
      </c>
      <c r="F74" s="6" t="s">
        <v>9</v>
      </c>
      <c r="G74" s="6" t="s">
        <v>31</v>
      </c>
      <c r="H74" s="6" t="s">
        <v>10</v>
      </c>
      <c r="I74" s="8" t="s">
        <v>140</v>
      </c>
      <c r="J74" s="8">
        <v>2019</v>
      </c>
      <c r="K74" s="8">
        <v>2020</v>
      </c>
      <c r="L74" s="8">
        <v>2025</v>
      </c>
      <c r="M74" s="8">
        <v>2030</v>
      </c>
      <c r="N74" s="8">
        <v>2050</v>
      </c>
      <c r="O74" s="8">
        <v>2070</v>
      </c>
      <c r="P74" s="8" t="s">
        <v>139</v>
      </c>
      <c r="Q74" s="8" t="s">
        <v>30</v>
      </c>
      <c r="R74" s="6" t="s">
        <v>28</v>
      </c>
      <c r="Z74" s="87" t="s">
        <v>297</v>
      </c>
    </row>
    <row r="75" spans="1:26" s="23" customFormat="1" ht="15.75" thickBot="1">
      <c r="A75" s="23" t="s">
        <v>141</v>
      </c>
      <c r="B75" s="23" t="s">
        <v>229</v>
      </c>
      <c r="C75" s="26"/>
      <c r="D75" s="23" t="str">
        <f t="shared" ref="D75:D87" si="43">IF(Z75="","UC-UP_"&amp;A6,"\I: DISABLED")</f>
        <v>\I: DISABLED</v>
      </c>
      <c r="E75" s="23" t="str">
        <f>A75</f>
        <v>RSDCOA</v>
      </c>
      <c r="F75" s="23" t="str">
        <f t="shared" ref="F75:F100" si="44">H75</f>
        <v>RSDSH_Att</v>
      </c>
      <c r="H75" s="23" t="str">
        <f t="shared" ref="H75:H100" si="45">B75</f>
        <v>RSDSH_Att</v>
      </c>
      <c r="I75" s="24">
        <v>1</v>
      </c>
      <c r="J75" s="34">
        <f t="shared" ref="J75:J87" ca="1" si="46">IF(L6="","",-L6)</f>
        <v>-4.9632315990131806E-2</v>
      </c>
      <c r="K75" s="34">
        <f t="shared" ref="K75:K87" ca="1" si="47">IF(M6="","",-M6)</f>
        <v>-5.4595547589144991E-2</v>
      </c>
      <c r="L75" s="34">
        <f t="shared" ref="L75:L87" ca="1" si="48">IF(N6="","",-N6)</f>
        <v>-8.7926675347793942E-2</v>
      </c>
      <c r="M75" s="34">
        <f t="shared" ref="M75:M87" ca="1" si="49">IF(O6="","",-O6)</f>
        <v>-0.14160678991437564</v>
      </c>
      <c r="N75" s="34">
        <f t="shared" ref="N75:N87" ca="1" si="50">IF(P6="","",-P6)</f>
        <v>-0.9526596719731244</v>
      </c>
      <c r="O75" s="34">
        <f t="shared" ref="O75:O87" ca="1" si="51">IF(Q6="","",-Q6)</f>
        <v>-1</v>
      </c>
      <c r="P75" s="24">
        <v>0</v>
      </c>
      <c r="Q75" s="24">
        <v>5</v>
      </c>
      <c r="R75" s="23" t="s">
        <v>257</v>
      </c>
      <c r="Z75" s="86" t="s">
        <v>296</v>
      </c>
    </row>
    <row r="76" spans="1:26" s="23" customFormat="1" ht="15">
      <c r="A76" s="23" t="s">
        <v>203</v>
      </c>
      <c r="B76" s="23" t="s">
        <v>229</v>
      </c>
      <c r="C76" s="26"/>
      <c r="D76" s="23" t="str">
        <f t="shared" si="43"/>
        <v>\I: DISABLED</v>
      </c>
      <c r="E76" s="79" t="str">
        <f t="shared" ref="E76:E100" si="52">A76</f>
        <v>RSDBDL</v>
      </c>
      <c r="F76" s="79" t="str">
        <f t="shared" si="44"/>
        <v>RSDSH_Att</v>
      </c>
      <c r="G76" s="79"/>
      <c r="H76" s="80" t="str">
        <f t="shared" si="45"/>
        <v>RSDSH_Att</v>
      </c>
      <c r="I76" s="79">
        <v>1</v>
      </c>
      <c r="J76" s="81">
        <f t="shared" ca="1" si="46"/>
        <v>-6.5092157065331982E-6</v>
      </c>
      <c r="K76" s="82">
        <f t="shared" ca="1" si="47"/>
        <v>-7.1601372771865182E-6</v>
      </c>
      <c r="L76" s="82">
        <f t="shared" ca="1" si="48"/>
        <v>-1.1531472686281665E-5</v>
      </c>
      <c r="M76" s="82">
        <f t="shared" ca="1" si="49"/>
        <v>-1.8571552075983489E-5</v>
      </c>
      <c r="N76" s="82">
        <f t="shared" ca="1" si="50"/>
        <v>-1.2494011565007682E-4</v>
      </c>
      <c r="O76" s="82">
        <f t="shared" ca="1" si="51"/>
        <v>-8.4053462170462765E-4</v>
      </c>
      <c r="P76" s="81">
        <v>0</v>
      </c>
      <c r="Q76" s="81">
        <v>5</v>
      </c>
      <c r="R76" s="81" t="s">
        <v>258</v>
      </c>
      <c r="Z76" s="86" t="s">
        <v>296</v>
      </c>
    </row>
    <row r="77" spans="1:26" s="23" customFormat="1" ht="15">
      <c r="A77" s="23" t="s">
        <v>204</v>
      </c>
      <c r="B77" s="23" t="s">
        <v>229</v>
      </c>
      <c r="C77" s="26"/>
      <c r="D77" s="23" t="str">
        <f t="shared" si="43"/>
        <v>\I: DISABLED</v>
      </c>
      <c r="E77" s="79" t="str">
        <f t="shared" si="52"/>
        <v>RSDETH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 t="str">
        <f t="shared" ca="1" si="46"/>
        <v/>
      </c>
      <c r="K77" s="34" t="str">
        <f t="shared" ca="1" si="47"/>
        <v/>
      </c>
      <c r="L77" s="34" t="str">
        <f t="shared" ca="1" si="48"/>
        <v/>
      </c>
      <c r="M77" s="34" t="str">
        <f t="shared" ca="1" si="49"/>
        <v/>
      </c>
      <c r="N77" s="34" t="str">
        <f t="shared" ca="1" si="50"/>
        <v/>
      </c>
      <c r="O77" s="34" t="str">
        <f t="shared" ca="1" si="51"/>
        <v/>
      </c>
      <c r="P77" s="24">
        <v>0</v>
      </c>
      <c r="Q77" s="24">
        <v>5</v>
      </c>
      <c r="R77" s="23" t="s">
        <v>259</v>
      </c>
      <c r="Z77" s="86" t="s">
        <v>296</v>
      </c>
    </row>
    <row r="78" spans="1:26" s="23" customFormat="1" ht="15">
      <c r="A78" s="23" t="s">
        <v>205</v>
      </c>
      <c r="B78" s="23" t="s">
        <v>229</v>
      </c>
      <c r="C78" s="26"/>
      <c r="D78" s="23" t="str">
        <f t="shared" si="43"/>
        <v>UC-UP_R-SH_Att_LPG_X0</v>
      </c>
      <c r="E78" s="23" t="str">
        <f t="shared" si="52"/>
        <v>RSDLPG</v>
      </c>
      <c r="F78" s="23" t="str">
        <f t="shared" si="44"/>
        <v>RSDSH_Att</v>
      </c>
      <c r="H78" s="23" t="str">
        <f t="shared" si="45"/>
        <v>RSDSH_Att</v>
      </c>
      <c r="I78" s="24">
        <v>1</v>
      </c>
      <c r="J78" s="34">
        <f t="shared" ca="1" si="46"/>
        <v>-0.10031120821298586</v>
      </c>
      <c r="K78" s="34">
        <f t="shared" ca="1" si="47"/>
        <v>-0.11034232903428447</v>
      </c>
      <c r="L78" s="34">
        <f t="shared" ca="1" si="48"/>
        <v>-0.17770742433300554</v>
      </c>
      <c r="M78" s="34">
        <f t="shared" ca="1" si="49"/>
        <v>-0.28619958396254885</v>
      </c>
      <c r="N78" s="34">
        <f t="shared" ca="1" si="50"/>
        <v>-1</v>
      </c>
      <c r="O78" s="34">
        <f t="shared" ca="1" si="51"/>
        <v>-1</v>
      </c>
      <c r="P78" s="24">
        <v>0</v>
      </c>
      <c r="Q78" s="24">
        <v>5</v>
      </c>
      <c r="R78" s="23" t="s">
        <v>260</v>
      </c>
      <c r="Z78" s="86"/>
    </row>
    <row r="79" spans="1:26" s="23" customFormat="1" ht="15">
      <c r="A79" s="23" t="s">
        <v>206</v>
      </c>
      <c r="B79" s="23" t="s">
        <v>229</v>
      </c>
      <c r="C79" s="26"/>
      <c r="D79" s="90" t="str">
        <f t="shared" si="43"/>
        <v>UC-UP_R-SH_Att_ELC_X0</v>
      </c>
      <c r="E79" s="23" t="str">
        <f t="shared" si="52"/>
        <v>RSDELC</v>
      </c>
      <c r="F79" s="23" t="str">
        <f t="shared" si="44"/>
        <v>RSDSH_Att</v>
      </c>
      <c r="H79" s="23" t="str">
        <f t="shared" si="45"/>
        <v>RSDSH_Att</v>
      </c>
      <c r="I79" s="24">
        <v>1</v>
      </c>
      <c r="J79" s="91">
        <f ca="1">MAX(IF(L10+L11="","",-L10-L11),-$T$10)</f>
        <v>-4.4839765793074582E-2</v>
      </c>
      <c r="K79" s="91">
        <f t="shared" ref="K79:O79" ca="1" si="53">MAX(IF(M10+M11="","",-M10-M11),-$T$10)</f>
        <v>-4.9323742372382039E-2</v>
      </c>
      <c r="L79" s="91">
        <f t="shared" ca="1" si="53"/>
        <v>-7.943638032814504E-2</v>
      </c>
      <c r="M79" s="91">
        <f t="shared" ca="1" si="53"/>
        <v>-0.12793308488228089</v>
      </c>
      <c r="N79" s="91">
        <f t="shared" ca="1" si="53"/>
        <v>-0.86066982206261355</v>
      </c>
      <c r="O79" s="91">
        <f t="shared" ca="1" si="53"/>
        <v>-0.9</v>
      </c>
      <c r="P79" s="24">
        <v>0</v>
      </c>
      <c r="Q79" s="24">
        <v>5</v>
      </c>
      <c r="R79" s="23" t="s">
        <v>261</v>
      </c>
      <c r="Z79" s="86"/>
    </row>
    <row r="80" spans="1:26" s="23" customFormat="1" ht="15">
      <c r="A80" s="23" t="s">
        <v>206</v>
      </c>
      <c r="B80" s="23" t="s">
        <v>229</v>
      </c>
      <c r="C80" s="26"/>
      <c r="D80" s="23" t="str">
        <f t="shared" si="43"/>
        <v>\I: DISABLED</v>
      </c>
      <c r="E80" s="23" t="str">
        <f t="shared" si="52"/>
        <v>RSDELC</v>
      </c>
      <c r="F80" s="23" t="str">
        <f t="shared" si="44"/>
        <v>RSDSH_Att</v>
      </c>
      <c r="H80" s="23" t="str">
        <f t="shared" si="45"/>
        <v>RSDSH_Att</v>
      </c>
      <c r="I80" s="24">
        <v>1</v>
      </c>
      <c r="J80" s="34">
        <f t="shared" ca="1" si="46"/>
        <v>-2.5285732070313566E-2</v>
      </c>
      <c r="K80" s="34">
        <f t="shared" ca="1" si="47"/>
        <v>-2.7814305277344922E-2</v>
      </c>
      <c r="L80" s="34">
        <f t="shared" ca="1" si="48"/>
        <v>-4.4795216792216791E-2</v>
      </c>
      <c r="M80" s="34">
        <f t="shared" ca="1" si="49"/>
        <v>-7.214314459603309E-2</v>
      </c>
      <c r="N80" s="34">
        <f t="shared" ca="1" si="50"/>
        <v>-0.48534300161400268</v>
      </c>
      <c r="O80" s="34">
        <f t="shared" ca="1" si="51"/>
        <v>-1</v>
      </c>
      <c r="P80" s="24">
        <v>0</v>
      </c>
      <c r="Q80" s="24">
        <v>5</v>
      </c>
      <c r="R80" s="23" t="s">
        <v>262</v>
      </c>
      <c r="Z80" s="86" t="s">
        <v>296</v>
      </c>
    </row>
    <row r="81" spans="1:26" s="23" customFormat="1" ht="15">
      <c r="A81" s="23" t="s">
        <v>207</v>
      </c>
      <c r="B81" s="23" t="s">
        <v>229</v>
      </c>
      <c r="C81" s="26"/>
      <c r="D81" s="23" t="str">
        <f t="shared" si="43"/>
        <v>UC-UP_R-SH_Att_KER_X0</v>
      </c>
      <c r="E81" s="23" t="str">
        <f t="shared" si="52"/>
        <v>RSDKER</v>
      </c>
      <c r="F81" s="23" t="str">
        <f t="shared" si="44"/>
        <v>RSDSH_Att</v>
      </c>
      <c r="H81" s="23" t="str">
        <f t="shared" si="45"/>
        <v>RSDSH_Att</v>
      </c>
      <c r="I81" s="24">
        <v>1</v>
      </c>
      <c r="J81" s="34">
        <f t="shared" ca="1" si="46"/>
        <v>-0.23880609884810336</v>
      </c>
      <c r="K81" s="34">
        <f t="shared" ca="1" si="47"/>
        <v>-0.26268670873291372</v>
      </c>
      <c r="L81" s="34">
        <f t="shared" ca="1" si="48"/>
        <v>-0.42305957128144511</v>
      </c>
      <c r="M81" s="34">
        <f t="shared" ca="1" si="49"/>
        <v>-0.68134167014448033</v>
      </c>
      <c r="N81" s="34">
        <f t="shared" ca="1" si="50"/>
        <v>-1</v>
      </c>
      <c r="O81" s="34">
        <f t="shared" ca="1" si="51"/>
        <v>-1</v>
      </c>
      <c r="P81" s="24">
        <v>0</v>
      </c>
      <c r="Q81" s="24">
        <v>5</v>
      </c>
      <c r="R81" s="23" t="s">
        <v>263</v>
      </c>
      <c r="Z81" s="86"/>
    </row>
    <row r="82" spans="1:26" s="23" customFormat="1" ht="15">
      <c r="A82" s="23" t="s">
        <v>208</v>
      </c>
      <c r="B82" s="23" t="s">
        <v>229</v>
      </c>
      <c r="C82" s="26"/>
      <c r="D82" s="23" t="str">
        <f t="shared" si="43"/>
        <v>UC-UP_R-SH_Att_GAS_X0</v>
      </c>
      <c r="E82" s="23" t="str">
        <f t="shared" si="52"/>
        <v>RSDGAS</v>
      </c>
      <c r="F82" s="23" t="str">
        <f t="shared" si="44"/>
        <v>RSDSH_Att</v>
      </c>
      <c r="H82" s="23" t="str">
        <f t="shared" si="45"/>
        <v>RSDSH_Att</v>
      </c>
      <c r="I82" s="24">
        <v>1</v>
      </c>
      <c r="J82" s="34">
        <f t="shared" ca="1" si="46"/>
        <v>-0.62576918833610207</v>
      </c>
      <c r="K82" s="34">
        <f t="shared" ca="1" si="47"/>
        <v>-0.68834610716971234</v>
      </c>
      <c r="L82" s="34">
        <f t="shared" ca="1" si="48"/>
        <v>-1</v>
      </c>
      <c r="M82" s="34">
        <f t="shared" ca="1" si="49"/>
        <v>-1</v>
      </c>
      <c r="N82" s="34">
        <f t="shared" ca="1" si="50"/>
        <v>-1</v>
      </c>
      <c r="O82" s="34">
        <f t="shared" ca="1" si="51"/>
        <v>-1</v>
      </c>
      <c r="P82" s="24">
        <v>0</v>
      </c>
      <c r="Q82" s="24">
        <v>5</v>
      </c>
      <c r="R82" s="23" t="s">
        <v>264</v>
      </c>
      <c r="Z82" s="86"/>
    </row>
    <row r="83" spans="1:26" ht="15">
      <c r="A83" s="23" t="s">
        <v>142</v>
      </c>
      <c r="B83" s="23" t="s">
        <v>229</v>
      </c>
      <c r="D83" s="23" t="str">
        <f t="shared" si="43"/>
        <v>\I: DISABLED</v>
      </c>
      <c r="E83" s="23" t="str">
        <f t="shared" si="52"/>
        <v>RSDPEA</v>
      </c>
      <c r="F83" s="23" t="str">
        <f t="shared" si="44"/>
        <v>RSDSH_Att</v>
      </c>
      <c r="H83" s="23" t="str">
        <f t="shared" si="45"/>
        <v>RSDSH_Att</v>
      </c>
      <c r="I83" s="24">
        <v>1</v>
      </c>
      <c r="J83" s="34">
        <f t="shared" ca="1" si="46"/>
        <v>-3.1769940723908305E-2</v>
      </c>
      <c r="K83" s="34">
        <f t="shared" ca="1" si="47"/>
        <v>-3.4946934796299137E-2</v>
      </c>
      <c r="L83" s="34">
        <f t="shared" ca="1" si="48"/>
        <v>-5.6282387958787747E-2</v>
      </c>
      <c r="M83" s="34">
        <f t="shared" ca="1" si="49"/>
        <v>-9.0643348631507276E-2</v>
      </c>
      <c r="N83" s="34">
        <f t="shared" ca="1" si="50"/>
        <v>-0.60980312332516873</v>
      </c>
      <c r="O83" s="34">
        <f t="shared" ca="1" si="51"/>
        <v>-1</v>
      </c>
      <c r="P83" s="24">
        <v>0</v>
      </c>
      <c r="Q83" s="24">
        <v>5</v>
      </c>
      <c r="R83" s="23" t="s">
        <v>265</v>
      </c>
      <c r="Z83" s="86" t="s">
        <v>296</v>
      </c>
    </row>
    <row r="84" spans="1:26" ht="15">
      <c r="A84" s="56" t="s">
        <v>173</v>
      </c>
      <c r="B84" s="23" t="s">
        <v>229</v>
      </c>
      <c r="D84" s="23" t="str">
        <f t="shared" si="43"/>
        <v>\I: DISABLED</v>
      </c>
      <c r="E84" s="23"/>
      <c r="F84" s="23" t="str">
        <f t="shared" si="44"/>
        <v>RSDSH_Att</v>
      </c>
      <c r="H84" s="23" t="str">
        <f t="shared" si="45"/>
        <v>RSDSH_Att</v>
      </c>
      <c r="I84" s="24">
        <v>1</v>
      </c>
      <c r="J84" s="34">
        <f t="shared" ca="1" si="46"/>
        <v>-4.1658066070086347E-2</v>
      </c>
      <c r="K84" s="34">
        <f t="shared" ca="1" si="47"/>
        <v>-4.5823872677094986E-2</v>
      </c>
      <c r="L84" s="34">
        <f t="shared" ca="1" si="48"/>
        <v>-7.3799805185188277E-2</v>
      </c>
      <c r="M84" s="34">
        <f t="shared" ca="1" si="49"/>
        <v>-0.11885532424879761</v>
      </c>
      <c r="N84" s="34">
        <f t="shared" ca="1" si="50"/>
        <v>-0.7995991878608647</v>
      </c>
      <c r="O84" s="34">
        <f t="shared" ca="1" si="51"/>
        <v>-1</v>
      </c>
      <c r="P84" s="24">
        <v>0</v>
      </c>
      <c r="Q84" s="24">
        <v>5</v>
      </c>
      <c r="R84" s="23" t="s">
        <v>266</v>
      </c>
      <c r="Z84" s="86" t="s">
        <v>296</v>
      </c>
    </row>
    <row r="85" spans="1:26" ht="15">
      <c r="A85" s="23" t="s">
        <v>143</v>
      </c>
      <c r="B85" s="23" t="s">
        <v>229</v>
      </c>
      <c r="D85" s="23" t="str">
        <f t="shared" si="43"/>
        <v>UC-UP_R-SH_Att_WOO_X0</v>
      </c>
      <c r="E85" s="23" t="str">
        <f t="shared" si="52"/>
        <v>RSDWOO</v>
      </c>
      <c r="F85" s="23" t="str">
        <f t="shared" si="44"/>
        <v>RSDSH_Att</v>
      </c>
      <c r="H85" s="23" t="str">
        <f t="shared" si="45"/>
        <v>RSDSH_Att</v>
      </c>
      <c r="I85" s="24">
        <v>1</v>
      </c>
      <c r="J85" s="34">
        <f t="shared" ca="1" si="46"/>
        <v>-3.8818532190563674E-3</v>
      </c>
      <c r="K85" s="34">
        <f t="shared" ca="1" si="47"/>
        <v>-4.2700385409620047E-3</v>
      </c>
      <c r="L85" s="34">
        <f t="shared" ca="1" si="48"/>
        <v>-6.876939770604721E-3</v>
      </c>
      <c r="M85" s="34">
        <f t="shared" ca="1" si="49"/>
        <v>-1.1075380269956612E-2</v>
      </c>
      <c r="N85" s="34">
        <f t="shared" ca="1" si="50"/>
        <v>-7.4509620204894961E-2</v>
      </c>
      <c r="O85" s="34">
        <f t="shared" ca="1" si="51"/>
        <v>-0.50126346615270123</v>
      </c>
      <c r="P85" s="24">
        <v>0</v>
      </c>
      <c r="Q85" s="24">
        <v>5</v>
      </c>
      <c r="R85" s="23" t="s">
        <v>267</v>
      </c>
      <c r="Z85" s="86"/>
    </row>
    <row r="86" spans="1:26" ht="15">
      <c r="A86" s="23" t="s">
        <v>144</v>
      </c>
      <c r="B86" s="26" t="s">
        <v>229</v>
      </c>
      <c r="D86" s="23" t="str">
        <f t="shared" si="43"/>
        <v>UC-UP_R-SH_Att_HET_X0</v>
      </c>
      <c r="E86" s="23" t="str">
        <f t="shared" si="52"/>
        <v>RSDHET</v>
      </c>
      <c r="F86" s="23" t="str">
        <f t="shared" si="44"/>
        <v>RSDSH_Att</v>
      </c>
      <c r="H86" s="23" t="str">
        <f t="shared" si="45"/>
        <v>RSDSH_Att</v>
      </c>
      <c r="I86" s="24">
        <v>1</v>
      </c>
      <c r="J86" s="34" t="str">
        <f t="shared" ca="1" si="46"/>
        <v/>
      </c>
      <c r="K86" s="34" t="str">
        <f t="shared" ca="1" si="47"/>
        <v/>
      </c>
      <c r="L86" s="34" t="str">
        <f t="shared" ca="1" si="48"/>
        <v/>
      </c>
      <c r="M86" s="34" t="str">
        <f t="shared" ca="1" si="49"/>
        <v/>
      </c>
      <c r="N86" s="34" t="str">
        <f t="shared" ca="1" si="50"/>
        <v/>
      </c>
      <c r="O86" s="34" t="str">
        <f t="shared" ca="1" si="51"/>
        <v/>
      </c>
      <c r="P86" s="24">
        <v>0</v>
      </c>
      <c r="Q86" s="24">
        <v>5</v>
      </c>
      <c r="R86" s="23" t="s">
        <v>268</v>
      </c>
      <c r="Z86" s="86"/>
    </row>
    <row r="87" spans="1:26" ht="15.75" thickBot="1">
      <c r="A87" s="53" t="s">
        <v>145</v>
      </c>
      <c r="B87" s="53" t="s">
        <v>229</v>
      </c>
      <c r="D87" s="23" t="str">
        <f t="shared" si="43"/>
        <v>UC-UP_R-SH_Att_GEO_X0</v>
      </c>
      <c r="E87" s="53" t="str">
        <f t="shared" si="52"/>
        <v>RSDGEO</v>
      </c>
      <c r="F87" s="53" t="str">
        <f t="shared" si="44"/>
        <v>RSDSH_Att</v>
      </c>
      <c r="G87" s="58"/>
      <c r="H87" s="53" t="str">
        <f t="shared" si="45"/>
        <v>RSDSH_Att</v>
      </c>
      <c r="I87" s="54">
        <v>1</v>
      </c>
      <c r="J87" s="59">
        <f t="shared" ca="1" si="46"/>
        <v>-4.9831196609310836E-3</v>
      </c>
      <c r="K87" s="59">
        <f t="shared" ca="1" si="47"/>
        <v>-5.4814316270241923E-3</v>
      </c>
      <c r="L87" s="59">
        <f t="shared" ca="1" si="48"/>
        <v>-8.8279004496387356E-3</v>
      </c>
      <c r="M87" s="59">
        <f t="shared" ca="1" si="49"/>
        <v>-1.4217421953147685E-2</v>
      </c>
      <c r="N87" s="59">
        <f t="shared" ca="1" si="50"/>
        <v>-9.5647705469341843E-2</v>
      </c>
      <c r="O87" s="59">
        <f t="shared" ca="1" si="51"/>
        <v>-0.64346993369810812</v>
      </c>
      <c r="P87" s="54">
        <v>0</v>
      </c>
      <c r="Q87" s="54">
        <v>5</v>
      </c>
      <c r="R87" s="53" t="s">
        <v>269</v>
      </c>
      <c r="S87" s="58"/>
      <c r="T87" s="58"/>
      <c r="U87" s="58"/>
      <c r="Z87" s="86"/>
    </row>
    <row r="88" spans="1:26" ht="15.75" thickBot="1">
      <c r="A88" s="23" t="s">
        <v>141</v>
      </c>
      <c r="B88" s="26" t="s">
        <v>230</v>
      </c>
      <c r="D88" s="23" t="str">
        <f t="shared" ref="D88:D100" si="54">IF(Z88="","UC-UP_"&amp;A21,"\I: DISABLED")</f>
        <v>\I: DISABLED</v>
      </c>
      <c r="E88" s="23" t="str">
        <f t="shared" si="52"/>
        <v>RSDCOA</v>
      </c>
      <c r="F88" s="23" t="str">
        <f t="shared" si="44"/>
        <v>RSDWH_Att</v>
      </c>
      <c r="H88" s="23" t="str">
        <f t="shared" si="45"/>
        <v>RSDWH_Att</v>
      </c>
      <c r="I88" s="24">
        <v>1</v>
      </c>
      <c r="J88" s="34">
        <f t="shared" ref="J88:J100" ca="1" si="55">IF(L21="","",-L21)</f>
        <v>-1.8616210526209119E-2</v>
      </c>
      <c r="K88" s="34">
        <f t="shared" ref="K88:K100" ca="1" si="56">IF(M21="","",-M21)</f>
        <v>-2.0477831578830034E-2</v>
      </c>
      <c r="L88" s="34">
        <f t="shared" ref="L88:L100" ca="1" si="57">IF(N21="","",-N21)</f>
        <v>-3.2979752536021575E-2</v>
      </c>
      <c r="M88" s="34">
        <f t="shared" ref="M88:M100" ca="1" si="58">IF(O21="","",-O21)</f>
        <v>-5.3114221256788115E-2</v>
      </c>
      <c r="N88" s="34">
        <f t="shared" ref="N88:N100" ca="1" si="59">IF(P21="","",-P21)</f>
        <v>-0.35732592081351122</v>
      </c>
      <c r="O88" s="34">
        <f t="shared" ref="O88:O100" ca="1" si="60">IF(Q21="","",-Q21)</f>
        <v>-1</v>
      </c>
      <c r="P88" s="24">
        <v>0</v>
      </c>
      <c r="Q88" s="24">
        <v>5</v>
      </c>
      <c r="R88" s="23" t="s">
        <v>270</v>
      </c>
      <c r="Z88" s="86" t="s">
        <v>296</v>
      </c>
    </row>
    <row r="89" spans="1:26" ht="15.75" thickBot="1">
      <c r="A89" s="23" t="s">
        <v>203</v>
      </c>
      <c r="B89" s="26" t="s">
        <v>230</v>
      </c>
      <c r="D89" s="23" t="str">
        <f t="shared" si="54"/>
        <v>\I: DISABLED</v>
      </c>
      <c r="E89" s="79" t="str">
        <f t="shared" si="52"/>
        <v>RSDBDL</v>
      </c>
      <c r="F89" s="79" t="str">
        <f t="shared" si="44"/>
        <v>RSDWH_Att</v>
      </c>
      <c r="G89" s="79"/>
      <c r="H89" s="80" t="str">
        <f t="shared" si="45"/>
        <v>RSDWH_Att</v>
      </c>
      <c r="I89" s="79">
        <v>1</v>
      </c>
      <c r="J89" s="81">
        <f t="shared" ca="1" si="55"/>
        <v>-5.662503075344561E-6</v>
      </c>
      <c r="K89" s="82">
        <f t="shared" ca="1" si="56"/>
        <v>-6.2287533828790178E-6</v>
      </c>
      <c r="L89" s="82">
        <f t="shared" ca="1" si="57"/>
        <v>-1.0031469610660491E-5</v>
      </c>
      <c r="M89" s="82">
        <f t="shared" ca="1" si="58"/>
        <v>-1.6155782122664831E-5</v>
      </c>
      <c r="N89" s="82">
        <f t="shared" ca="1" si="59"/>
        <v>-1.0868802341154324E-4</v>
      </c>
      <c r="O89" s="82">
        <f t="shared" ca="1" si="60"/>
        <v>-7.311986719934578E-4</v>
      </c>
      <c r="P89" s="81">
        <v>0</v>
      </c>
      <c r="Q89" s="81">
        <v>5</v>
      </c>
      <c r="R89" s="81" t="s">
        <v>271</v>
      </c>
      <c r="Z89" s="86" t="s">
        <v>296</v>
      </c>
    </row>
    <row r="90" spans="1:26" ht="15">
      <c r="A90" s="23" t="s">
        <v>204</v>
      </c>
      <c r="B90" s="26" t="s">
        <v>230</v>
      </c>
      <c r="D90" s="23" t="str">
        <f t="shared" si="54"/>
        <v>\I: DISABLED</v>
      </c>
      <c r="E90" s="79" t="str">
        <f t="shared" si="52"/>
        <v>RSDETH</v>
      </c>
      <c r="F90" s="79" t="str">
        <f t="shared" si="44"/>
        <v>RSDWH_Att</v>
      </c>
      <c r="G90" s="79"/>
      <c r="H90" s="80" t="str">
        <f t="shared" si="45"/>
        <v>RSDWH_Att</v>
      </c>
      <c r="I90" s="79">
        <v>1</v>
      </c>
      <c r="J90" s="81">
        <f t="shared" ca="1" si="55"/>
        <v>-3.6398261248699327E-6</v>
      </c>
      <c r="K90" s="82">
        <f t="shared" ca="1" si="56"/>
        <v>-4.0038087373569256E-6</v>
      </c>
      <c r="L90" s="82">
        <f t="shared" ca="1" si="57"/>
        <v>-6.448174009600706E-6</v>
      </c>
      <c r="M90" s="82">
        <f t="shared" ca="1" si="58"/>
        <v>-1.0384848724202035E-5</v>
      </c>
      <c r="N90" s="82">
        <f t="shared" ca="1" si="59"/>
        <v>-6.9864069265823309E-5</v>
      </c>
      <c r="O90" s="82">
        <f t="shared" ca="1" si="60"/>
        <v>-4.7001052244550719E-4</v>
      </c>
      <c r="P90" s="81">
        <v>0</v>
      </c>
      <c r="Q90" s="81">
        <v>5</v>
      </c>
      <c r="R90" s="81" t="s">
        <v>272</v>
      </c>
      <c r="Z90" s="86" t="s">
        <v>296</v>
      </c>
    </row>
    <row r="91" spans="1:26" ht="15">
      <c r="A91" s="23" t="s">
        <v>205</v>
      </c>
      <c r="B91" s="26" t="s">
        <v>230</v>
      </c>
      <c r="D91" s="23" t="str">
        <f t="shared" si="54"/>
        <v>UC-UP_R-WH_Att_LPG_X0</v>
      </c>
      <c r="E91" s="23" t="str">
        <f t="shared" si="52"/>
        <v>RSDLPG</v>
      </c>
      <c r="F91" s="23" t="str">
        <f t="shared" si="44"/>
        <v>RSDWH_Att</v>
      </c>
      <c r="H91" s="23" t="str">
        <f t="shared" si="45"/>
        <v>RSDWH_Att</v>
      </c>
      <c r="I91" s="24">
        <v>1</v>
      </c>
      <c r="J91" s="34">
        <f t="shared" ca="1" si="55"/>
        <v>-8.3510571332186517E-3</v>
      </c>
      <c r="K91" s="34">
        <f t="shared" ca="1" si="56"/>
        <v>-9.186162846540516E-3</v>
      </c>
      <c r="L91" s="34">
        <f t="shared" ca="1" si="57"/>
        <v>-1.4794407125981974E-2</v>
      </c>
      <c r="M91" s="34">
        <f t="shared" ca="1" si="58"/>
        <v>-2.3826540620465235E-2</v>
      </c>
      <c r="N91" s="34">
        <f t="shared" ca="1" si="59"/>
        <v>-0.16029305081678444</v>
      </c>
      <c r="O91" s="34">
        <f t="shared" ca="1" si="60"/>
        <v>-1</v>
      </c>
      <c r="P91" s="24">
        <v>0</v>
      </c>
      <c r="Q91" s="24">
        <v>5</v>
      </c>
      <c r="R91" s="23" t="s">
        <v>273</v>
      </c>
      <c r="Z91" s="86"/>
    </row>
    <row r="92" spans="1:26" ht="15">
      <c r="A92" s="23" t="s">
        <v>206</v>
      </c>
      <c r="B92" s="26" t="s">
        <v>230</v>
      </c>
      <c r="D92" s="90" t="str">
        <f t="shared" si="54"/>
        <v>UC-UP_R-WH_Att_ELC_X0</v>
      </c>
      <c r="E92" s="23" t="str">
        <f t="shared" si="52"/>
        <v>RSDELC</v>
      </c>
      <c r="F92" s="23" t="str">
        <f t="shared" si="44"/>
        <v>RSDWH_Att</v>
      </c>
      <c r="H92" s="23" t="str">
        <f t="shared" si="45"/>
        <v>RSDWH_Att</v>
      </c>
      <c r="I92" s="24">
        <v>1</v>
      </c>
      <c r="J92" s="91">
        <f ca="1">MAX(IF(L25+L26="","",-L25-L26),-$T$25)</f>
        <v>-9.1697333587217905E-2</v>
      </c>
      <c r="K92" s="91">
        <f t="shared" ref="K92:O92" ca="1" si="61">MAX(IF(M25+M26="","",-M25-M26),-$T$25)</f>
        <v>-0.10086706694593969</v>
      </c>
      <c r="L92" s="91">
        <f t="shared" ca="1" si="61"/>
        <v>-0.16244741998710543</v>
      </c>
      <c r="M92" s="91">
        <f t="shared" ca="1" si="61"/>
        <v>-0.26162319436343318</v>
      </c>
      <c r="N92" s="91">
        <f t="shared" ca="1" si="61"/>
        <v>-0.9</v>
      </c>
      <c r="O92" s="91">
        <f t="shared" ca="1" si="61"/>
        <v>-0.9</v>
      </c>
      <c r="P92" s="24">
        <v>0</v>
      </c>
      <c r="Q92" s="24">
        <v>5</v>
      </c>
      <c r="R92" s="23" t="s">
        <v>274</v>
      </c>
      <c r="Z92" s="86"/>
    </row>
    <row r="93" spans="1:26" ht="15">
      <c r="A93" s="23" t="s">
        <v>206</v>
      </c>
      <c r="B93" s="26" t="s">
        <v>230</v>
      </c>
      <c r="D93" s="23" t="str">
        <f t="shared" si="54"/>
        <v>\I: DISABLED</v>
      </c>
      <c r="E93" s="23" t="str">
        <f t="shared" si="52"/>
        <v>RSDELC</v>
      </c>
      <c r="F93" s="23" t="str">
        <f t="shared" si="44"/>
        <v>RSDWH_Att</v>
      </c>
      <c r="H93" s="23" t="str">
        <f t="shared" si="45"/>
        <v>RSDWH_Att</v>
      </c>
      <c r="I93" s="24">
        <v>1</v>
      </c>
      <c r="J93" s="34">
        <f t="shared" ca="1" si="55"/>
        <v>-6.5455289804095734E-2</v>
      </c>
      <c r="K93" s="34">
        <f t="shared" ca="1" si="56"/>
        <v>-7.2000818784505302E-2</v>
      </c>
      <c r="L93" s="34">
        <f t="shared" ca="1" si="57"/>
        <v>-0.1159580386606337</v>
      </c>
      <c r="M93" s="34">
        <f t="shared" ca="1" si="58"/>
        <v>-0.18675158084333721</v>
      </c>
      <c r="N93" s="34">
        <f t="shared" ca="1" si="59"/>
        <v>-1</v>
      </c>
      <c r="O93" s="34">
        <f t="shared" ca="1" si="60"/>
        <v>-1</v>
      </c>
      <c r="P93" s="24">
        <v>0</v>
      </c>
      <c r="Q93" s="24">
        <v>5</v>
      </c>
      <c r="R93" s="23" t="s">
        <v>275</v>
      </c>
      <c r="Z93" s="86" t="s">
        <v>296</v>
      </c>
    </row>
    <row r="94" spans="1:26" ht="15">
      <c r="A94" s="23" t="s">
        <v>207</v>
      </c>
      <c r="B94" s="26" t="s">
        <v>230</v>
      </c>
      <c r="D94" s="23" t="str">
        <f t="shared" si="54"/>
        <v>UC-UP_R-WH_Att_KER_X0</v>
      </c>
      <c r="E94" s="23" t="str">
        <f t="shared" si="52"/>
        <v>RSDKER</v>
      </c>
      <c r="F94" s="23" t="str">
        <f t="shared" si="44"/>
        <v>RSDWH_Att</v>
      </c>
      <c r="H94" s="23" t="str">
        <f t="shared" si="45"/>
        <v>RSDWH_Att</v>
      </c>
      <c r="I94" s="24">
        <v>1</v>
      </c>
      <c r="J94" s="34">
        <f t="shared" ca="1" si="55"/>
        <v>-0.28830656664170334</v>
      </c>
      <c r="K94" s="34">
        <f t="shared" ca="1" si="56"/>
        <v>-0.31713722330587368</v>
      </c>
      <c r="L94" s="34">
        <f t="shared" ca="1" si="57"/>
        <v>-0.5107526695063429</v>
      </c>
      <c r="M94" s="34">
        <f t="shared" ca="1" si="58"/>
        <v>-0.82257228176666042</v>
      </c>
      <c r="N94" s="34">
        <f t="shared" ca="1" si="59"/>
        <v>-1</v>
      </c>
      <c r="O94" s="34">
        <f t="shared" ca="1" si="60"/>
        <v>-1</v>
      </c>
      <c r="P94" s="24">
        <v>0</v>
      </c>
      <c r="Q94" s="24">
        <v>5</v>
      </c>
      <c r="R94" s="23" t="s">
        <v>276</v>
      </c>
      <c r="Z94" s="86"/>
    </row>
    <row r="95" spans="1:26" ht="15">
      <c r="A95" s="23" t="s">
        <v>208</v>
      </c>
      <c r="B95" s="26" t="s">
        <v>230</v>
      </c>
      <c r="D95" s="23" t="str">
        <f t="shared" si="54"/>
        <v>UC-UP_R-WH_Att_GAS_X0</v>
      </c>
      <c r="E95" s="23" t="str">
        <f t="shared" si="52"/>
        <v>RSDGAS</v>
      </c>
      <c r="F95" s="23" t="str">
        <f t="shared" si="44"/>
        <v>RSDWH_Att</v>
      </c>
      <c r="H95" s="23" t="str">
        <f t="shared" si="45"/>
        <v>RSDWH_Att</v>
      </c>
      <c r="I95" s="24">
        <v>1</v>
      </c>
      <c r="J95" s="34">
        <f t="shared" ca="1" si="55"/>
        <v>-0.64042901791026552</v>
      </c>
      <c r="K95" s="34">
        <f t="shared" ca="1" si="56"/>
        <v>-0.70447191970129219</v>
      </c>
      <c r="L95" s="34">
        <f t="shared" ca="1" si="57"/>
        <v>-1</v>
      </c>
      <c r="M95" s="34">
        <f t="shared" ca="1" si="58"/>
        <v>-1</v>
      </c>
      <c r="N95" s="34">
        <f t="shared" ca="1" si="59"/>
        <v>-1</v>
      </c>
      <c r="O95" s="34">
        <f t="shared" ca="1" si="60"/>
        <v>-1</v>
      </c>
      <c r="P95" s="24">
        <v>0</v>
      </c>
      <c r="Q95" s="24">
        <v>5</v>
      </c>
      <c r="R95" s="23" t="s">
        <v>277</v>
      </c>
      <c r="Z95" s="86"/>
    </row>
    <row r="96" spans="1:26" ht="15">
      <c r="A96" s="23" t="s">
        <v>142</v>
      </c>
      <c r="B96" s="26" t="s">
        <v>230</v>
      </c>
      <c r="D96" s="23" t="str">
        <f t="shared" si="54"/>
        <v>\I: DISABLED</v>
      </c>
      <c r="E96" s="23" t="str">
        <f t="shared" si="52"/>
        <v>RSDPEA</v>
      </c>
      <c r="F96" s="23" t="str">
        <f t="shared" si="44"/>
        <v>RSDWH_Att</v>
      </c>
      <c r="H96" s="23" t="str">
        <f t="shared" si="45"/>
        <v>RSDWH_Att</v>
      </c>
      <c r="I96" s="24">
        <v>1</v>
      </c>
      <c r="J96" s="34">
        <f t="shared" ca="1" si="55"/>
        <v>-2.9213599566959042E-2</v>
      </c>
      <c r="K96" s="34">
        <f t="shared" ca="1" si="56"/>
        <v>-3.213495952365495E-2</v>
      </c>
      <c r="L96" s="34">
        <f t="shared" ca="1" si="57"/>
        <v>-5.1753673662441553E-2</v>
      </c>
      <c r="M96" s="34">
        <f t="shared" ca="1" si="58"/>
        <v>-8.3349808970098763E-2</v>
      </c>
      <c r="N96" s="34">
        <f t="shared" ca="1" si="59"/>
        <v>-0.56073583562263862</v>
      </c>
      <c r="O96" s="34">
        <f t="shared" ca="1" si="60"/>
        <v>-1</v>
      </c>
      <c r="P96" s="24">
        <v>0</v>
      </c>
      <c r="Q96" s="24">
        <v>5</v>
      </c>
      <c r="R96" s="23" t="s">
        <v>278</v>
      </c>
      <c r="Z96" s="86" t="s">
        <v>296</v>
      </c>
    </row>
    <row r="97" spans="1:26" ht="15">
      <c r="A97" s="56" t="s">
        <v>173</v>
      </c>
      <c r="B97" s="26" t="s">
        <v>230</v>
      </c>
      <c r="D97" s="23" t="str">
        <f t="shared" si="54"/>
        <v>\I: DISABLED</v>
      </c>
      <c r="E97" s="23"/>
      <c r="F97" s="23" t="str">
        <f t="shared" si="44"/>
        <v>RSDWH_Att</v>
      </c>
      <c r="H97" s="23" t="str">
        <f t="shared" si="45"/>
        <v>RSDWH_Att</v>
      </c>
      <c r="I97" s="24">
        <v>1</v>
      </c>
      <c r="J97" s="34">
        <f t="shared" ca="1" si="55"/>
        <v>-3.911919595852404E-2</v>
      </c>
      <c r="K97" s="34">
        <f t="shared" ca="1" si="56"/>
        <v>-4.3031115554376449E-2</v>
      </c>
      <c r="L97" s="34">
        <f t="shared" ca="1" si="57"/>
        <v>-6.9302041911478846E-2</v>
      </c>
      <c r="M97" s="34">
        <f t="shared" ca="1" si="58"/>
        <v>-0.11161163151885582</v>
      </c>
      <c r="N97" s="34">
        <f t="shared" ca="1" si="59"/>
        <v>-0.75086724538725103</v>
      </c>
      <c r="O97" s="34">
        <f t="shared" ca="1" si="60"/>
        <v>-1</v>
      </c>
      <c r="P97" s="24">
        <v>0</v>
      </c>
      <c r="Q97" s="24">
        <v>5</v>
      </c>
      <c r="R97" s="23" t="s">
        <v>279</v>
      </c>
      <c r="Z97" s="86" t="s">
        <v>296</v>
      </c>
    </row>
    <row r="98" spans="1:26" ht="15">
      <c r="A98" s="23" t="s">
        <v>143</v>
      </c>
      <c r="B98" s="26" t="s">
        <v>230</v>
      </c>
      <c r="D98" s="23" t="str">
        <f t="shared" si="54"/>
        <v>UC-UP_R-WH_Att_WOO_X0</v>
      </c>
      <c r="E98" s="23" t="str">
        <f t="shared" si="52"/>
        <v>RSDWOO</v>
      </c>
      <c r="F98" s="23" t="str">
        <f t="shared" si="44"/>
        <v>RSDWH_Att</v>
      </c>
      <c r="H98" s="23" t="str">
        <f t="shared" si="45"/>
        <v>RSDWH_Att</v>
      </c>
      <c r="I98" s="24">
        <v>1</v>
      </c>
      <c r="J98" s="34">
        <f t="shared" ca="1" si="55"/>
        <v>-3.5916285074309561E-3</v>
      </c>
      <c r="K98" s="34">
        <f t="shared" ca="1" si="56"/>
        <v>-3.9507913581740516E-3</v>
      </c>
      <c r="L98" s="34">
        <f t="shared" ca="1" si="57"/>
        <v>-6.3627889902528956E-3</v>
      </c>
      <c r="M98" s="34">
        <f t="shared" ca="1" si="58"/>
        <v>-1.0247335296692193E-2</v>
      </c>
      <c r="N98" s="34">
        <f t="shared" ca="1" si="59"/>
        <v>-6.8938947689219252E-2</v>
      </c>
      <c r="O98" s="34">
        <f t="shared" ca="1" si="60"/>
        <v>-0.46378676708578337</v>
      </c>
      <c r="P98" s="24">
        <v>0</v>
      </c>
      <c r="Q98" s="24">
        <v>5</v>
      </c>
      <c r="R98" s="23" t="s">
        <v>280</v>
      </c>
      <c r="Z98" s="86"/>
    </row>
    <row r="99" spans="1:26" ht="15">
      <c r="A99" s="23" t="s">
        <v>144</v>
      </c>
      <c r="B99" s="26" t="s">
        <v>230</v>
      </c>
      <c r="D99" s="23" t="str">
        <f t="shared" si="54"/>
        <v>UC-UP_R-WH_Att_HET_X0</v>
      </c>
      <c r="E99" s="23" t="str">
        <f t="shared" si="52"/>
        <v>RSDHET</v>
      </c>
      <c r="F99" s="23" t="str">
        <f t="shared" si="44"/>
        <v>RSDWH_Att</v>
      </c>
      <c r="H99" s="23" t="str">
        <f t="shared" si="45"/>
        <v>RSDWH_Att</v>
      </c>
      <c r="I99" s="24">
        <v>1</v>
      </c>
      <c r="J99" s="34">
        <f t="shared" ca="1" si="55"/>
        <v>-5.3182337844481925E-3</v>
      </c>
      <c r="K99" s="34">
        <f t="shared" ca="1" si="56"/>
        <v>-5.8500571628930121E-3</v>
      </c>
      <c r="L99" s="34">
        <f t="shared" ca="1" si="57"/>
        <v>-9.421575561410829E-3</v>
      </c>
      <c r="M99" s="34">
        <f t="shared" ca="1" si="58"/>
        <v>-1.5173541657407759E-2</v>
      </c>
      <c r="N99" s="34">
        <f t="shared" ca="1" si="59"/>
        <v>-0.10208000073130072</v>
      </c>
      <c r="O99" s="34">
        <f t="shared" ca="1" si="60"/>
        <v>-0.68674319974698372</v>
      </c>
      <c r="P99" s="24">
        <v>0</v>
      </c>
      <c r="Q99" s="24">
        <v>5</v>
      </c>
      <c r="R99" s="23" t="s">
        <v>281</v>
      </c>
      <c r="Z99" s="86"/>
    </row>
    <row r="100" spans="1:26" ht="15">
      <c r="A100" s="26" t="s">
        <v>146</v>
      </c>
      <c r="B100" s="26" t="s">
        <v>230</v>
      </c>
      <c r="D100" s="23" t="str">
        <f t="shared" si="54"/>
        <v>UC-UP_R-WH_Att_SOL_X0</v>
      </c>
      <c r="E100" s="23" t="str">
        <f t="shared" si="52"/>
        <v>RSDSOL</v>
      </c>
      <c r="F100" s="23" t="str">
        <f t="shared" si="44"/>
        <v>RSDWH_Att</v>
      </c>
      <c r="H100" s="23" t="str">
        <f t="shared" si="45"/>
        <v>RSDWH_Att</v>
      </c>
      <c r="I100" s="24">
        <v>1</v>
      </c>
      <c r="J100" s="34">
        <f t="shared" ca="1" si="55"/>
        <v>-1.4467050013346737E-2</v>
      </c>
      <c r="K100" s="34">
        <f t="shared" ca="1" si="56"/>
        <v>-1.5913755014681414E-2</v>
      </c>
      <c r="L100" s="34">
        <f t="shared" ca="1" si="57"/>
        <v>-2.5629261588694576E-2</v>
      </c>
      <c r="M100" s="34">
        <f t="shared" ca="1" si="58"/>
        <v>-4.1276182081208507E-2</v>
      </c>
      <c r="N100" s="34">
        <f t="shared" ca="1" si="59"/>
        <v>-0.27768551285968485</v>
      </c>
      <c r="O100" s="34">
        <f t="shared" ca="1" si="60"/>
        <v>-1</v>
      </c>
      <c r="P100" s="24">
        <v>0</v>
      </c>
      <c r="Q100" s="24">
        <v>5</v>
      </c>
      <c r="R100" s="23" t="s">
        <v>282</v>
      </c>
      <c r="Z100" s="86"/>
    </row>
    <row r="101" spans="1:26" ht="15">
      <c r="K101" s="34" t="str">
        <f t="shared" ref="K101" si="62">IF(L34="","",-L34)</f>
        <v/>
      </c>
      <c r="L101" s="34" t="str">
        <f t="shared" ref="L101:P101" si="63">IF(M34="","",-M34)</f>
        <v/>
      </c>
      <c r="M101" s="34" t="str">
        <f t="shared" si="63"/>
        <v/>
      </c>
      <c r="N101" s="34" t="str">
        <f t="shared" si="63"/>
        <v/>
      </c>
      <c r="O101" s="34" t="str">
        <f t="shared" si="63"/>
        <v/>
      </c>
      <c r="P101" s="34" t="str">
        <f t="shared" si="63"/>
        <v/>
      </c>
    </row>
  </sheetData>
  <mergeCells count="5">
    <mergeCell ref="S3:V3"/>
    <mergeCell ref="E4:J4"/>
    <mergeCell ref="E19:I19"/>
    <mergeCell ref="L19:P19"/>
    <mergeCell ref="Y7:Z7"/>
  </mergeCells>
  <conditionalFormatting sqref="F47">
    <cfRule type="containsText" dxfId="25" priority="14" operator="containsText" text="\I: DISABLED">
      <formula>NOT(ISERROR(SEARCH("\I: DISABLED",F47)))</formula>
    </cfRule>
  </conditionalFormatting>
  <conditionalFormatting sqref="F60:F61">
    <cfRule type="containsText" dxfId="24" priority="13" operator="containsText" text="\I: DISABLED">
      <formula>NOT(ISERROR(SEARCH("\I: DISABLED",F60)))</formula>
    </cfRule>
  </conditionalFormatting>
  <conditionalFormatting sqref="F76">
    <cfRule type="containsText" dxfId="23" priority="12" operator="containsText" text="\I: DISABLED">
      <formula>NOT(ISERROR(SEARCH("\I: DISABLED",F76)))</formula>
    </cfRule>
  </conditionalFormatting>
  <conditionalFormatting sqref="F89:F90">
    <cfRule type="containsText" dxfId="22" priority="11" operator="containsText" text="\I: DISABLED">
      <formula>NOT(ISERROR(SEARCH("\I: DISABLED",F89)))</formula>
    </cfRule>
  </conditionalFormatting>
  <conditionalFormatting sqref="D46:D59">
    <cfRule type="containsText" dxfId="21" priority="10" operator="containsText" text="\I: DISABLED">
      <formula>NOT(ISERROR(SEARCH("\I: DISABLED",D46)))</formula>
    </cfRule>
  </conditionalFormatting>
  <conditionalFormatting sqref="D60:D71">
    <cfRule type="containsText" dxfId="20" priority="9" operator="containsText" text="\I: DISABLED">
      <formula>NOT(ISERROR(SEARCH("\I: DISABLED",D60)))</formula>
    </cfRule>
  </conditionalFormatting>
  <conditionalFormatting sqref="D75">
    <cfRule type="containsText" dxfId="19" priority="8" operator="containsText" text="\I: DISABLED">
      <formula>NOT(ISERROR(SEARCH("\I: DISABLED",D75)))</formula>
    </cfRule>
  </conditionalFormatting>
  <conditionalFormatting sqref="D76:D87">
    <cfRule type="containsText" dxfId="18" priority="7" operator="containsText" text="\I: DISABLED">
      <formula>NOT(ISERROR(SEARCH("\I: DISABLED",D76)))</formula>
    </cfRule>
  </conditionalFormatting>
  <conditionalFormatting sqref="D88">
    <cfRule type="containsText" dxfId="17" priority="6" operator="containsText" text="\I: DISABLED">
      <formula>NOT(ISERROR(SEARCH("\I: DISABLED",D88)))</formula>
    </cfRule>
  </conditionalFormatting>
  <conditionalFormatting sqref="D89:D100">
    <cfRule type="containsText" dxfId="16" priority="5" operator="containsText" text="\I: DISABLED">
      <formula>NOT(ISERROR(SEARCH("\I: DISABLED",D89)))</formula>
    </cfRule>
  </conditionalFormatting>
  <conditionalFormatting sqref="E75 E62:E71 E91:E100 E56:E59 E46:E54 E78:E88">
    <cfRule type="containsText" dxfId="15" priority="4" operator="containsText" text="\I: DISABLED">
      <formula>NOT(ISERROR(SEARCH("\I: DISABLED",E46)))</formula>
    </cfRule>
  </conditionalFormatting>
  <conditionalFormatting sqref="E60:E61">
    <cfRule type="containsText" dxfId="14" priority="3" operator="containsText" text="\I: DISABLED">
      <formula>NOT(ISERROR(SEARCH("\I: DISABLED",E60)))</formula>
    </cfRule>
  </conditionalFormatting>
  <conditionalFormatting sqref="E76:E77">
    <cfRule type="containsText" dxfId="13" priority="2" operator="containsText" text="\I: DISABLED">
      <formula>NOT(ISERROR(SEARCH("\I: DISABLED",E76)))</formula>
    </cfRule>
  </conditionalFormatting>
  <conditionalFormatting sqref="E89:E90">
    <cfRule type="containsText" dxfId="12" priority="1" operator="containsText" text="\I: DISABLED">
      <formula>NOT(ISERROR(SEARCH("\I: DISABLED",E89)))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Z101"/>
  <sheetViews>
    <sheetView topLeftCell="A33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34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98" t="s">
        <v>135</v>
      </c>
      <c r="T3" s="98"/>
      <c r="U3" s="98"/>
      <c r="V3" s="98"/>
    </row>
    <row r="4" spans="1:26" ht="15.75" thickBot="1">
      <c r="A4" s="43" t="s">
        <v>33</v>
      </c>
      <c r="B4" s="43"/>
      <c r="C4" s="26"/>
      <c r="D4" s="44" t="s">
        <v>38</v>
      </c>
      <c r="E4" s="99" t="s">
        <v>39</v>
      </c>
      <c r="F4" s="100"/>
      <c r="G4" s="100"/>
      <c r="H4" s="100"/>
      <c r="I4" s="100"/>
      <c r="J4" s="100"/>
      <c r="K4" s="23"/>
      <c r="L4" s="57" t="s">
        <v>40</v>
      </c>
      <c r="M4" s="57"/>
      <c r="N4" s="57"/>
      <c r="O4" s="57"/>
      <c r="P4" s="57"/>
      <c r="S4" s="50">
        <v>0.1</v>
      </c>
    </row>
    <row r="5" spans="1:26" ht="15.75" thickBot="1">
      <c r="A5" s="6" t="s">
        <v>36</v>
      </c>
      <c r="B5" s="6" t="s">
        <v>37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287</v>
      </c>
      <c r="T5" s="78" t="s">
        <v>288</v>
      </c>
    </row>
    <row r="6" spans="1:26" ht="15.75" thickBot="1">
      <c r="A6" s="30" t="s">
        <v>99</v>
      </c>
      <c r="B6" s="30" t="s">
        <v>132</v>
      </c>
      <c r="C6" s="23"/>
      <c r="D6" s="52">
        <f ca="1">SUMIF(SharesElab!$B$2:$B$79,Det_RSD_share!$A6,SharesElab!C$2:C$79)+D15*Z8</f>
        <v>1.5319959939042942E-2</v>
      </c>
      <c r="E6" s="46">
        <f ca="1">IF($D6=0,"",MAX($D6*(1-$S$4)^($E$5-$D$5),S6))</f>
        <v>1.3787963945138648E-2</v>
      </c>
      <c r="F6" s="46">
        <f ca="1">IF($D6=0,"",MAX($D6*(1-$S$4)^($F$5-$D$5),S6))</f>
        <v>1.2409167550624784E-2</v>
      </c>
      <c r="G6" s="46">
        <f ca="1">IF($D6=0,"",MAX($D6*(1-$S$4)^($G$5-$D$5),S6))</f>
        <v>7.3274893469684301E-3</v>
      </c>
      <c r="H6" s="46">
        <f ca="1">IF($D6=0,"",MAX($D6*(1-$S$4)^($H$5-$D$5),S6))</f>
        <v>4.3268091844913892E-3</v>
      </c>
      <c r="I6" s="46">
        <f ca="1">IF($D6=0,"",MAX($D6*(1-$S$4)^($I$5-$D$5),S6))</f>
        <v>5.2603898570221293E-4</v>
      </c>
      <c r="J6" s="46">
        <f ca="1">IF($D6=0,"",MAX($D6*(1-$S$4)^($J$5-$D$5),S6))</f>
        <v>6.3954060065891434E-5</v>
      </c>
      <c r="K6" s="23"/>
      <c r="L6" s="47">
        <f ca="1">IF($D6=0,"",MIN($D6*(1+$S$4)^($L$5-$D$5),T6))</f>
        <v>1.6851955932947239E-2</v>
      </c>
      <c r="M6" s="47">
        <f ca="1">IF($D6=0,"",MIN($D6*(1+$S$4)^($M$5-$D$5),T6))</f>
        <v>1.8537151526241961E-2</v>
      </c>
      <c r="N6" s="47">
        <f ca="1">IF($D6=0,"",MIN($D6*(1+$S$4)^($N$5-$D$5),T6))</f>
        <v>2.9854267904527956E-2</v>
      </c>
      <c r="O6" s="47">
        <f ca="1">IF($D6=0,"",MIN($D6*(1+$S$4)^($O$5-$D$5),T6))</f>
        <v>4.8080597002921333E-2</v>
      </c>
      <c r="P6" s="47">
        <f ca="1">IF($D6=0,"",MIN($D6*(1+$S$4)^($P$5-$D$5),T6))</f>
        <v>0.32346221390069829</v>
      </c>
      <c r="Q6" s="47">
        <f ca="1">IF($D6=0,"",MIN($D6*(1+$S$4)^($Q$5-$D$5),T6))</f>
        <v>0.9</v>
      </c>
      <c r="S6" s="83">
        <v>0</v>
      </c>
      <c r="T6" s="83">
        <v>0.9</v>
      </c>
    </row>
    <row r="7" spans="1:26" ht="15.75" thickBot="1">
      <c r="A7" s="49" t="s">
        <v>100</v>
      </c>
      <c r="B7" s="49" t="s">
        <v>133</v>
      </c>
      <c r="C7" s="23"/>
      <c r="D7" s="52">
        <f ca="1">SUMIF(SharesElab!$B$2:$B$79,Det_RSD_share!$A7,SharesElab!C$2:C$79)</f>
        <v>0</v>
      </c>
      <c r="E7" s="46" t="str">
        <f t="shared" ref="E7:E18" ca="1" si="0">IF($D7=0,"",MAX($D7*(1-$S$4)^($E$5-$D$5),S7))</f>
        <v/>
      </c>
      <c r="F7" s="46" t="str">
        <f t="shared" ref="F7:F18" ca="1" si="1">IF($D7=0,"",MAX($D7*(1-$S$4)^($F$5-$D$5),S7))</f>
        <v/>
      </c>
      <c r="G7" s="46" t="str">
        <f t="shared" ref="G7:G18" ca="1" si="2">IF($D7=0,"",MAX($D7*(1-$S$4)^($G$5-$D$5),S7))</f>
        <v/>
      </c>
      <c r="H7" s="46" t="str">
        <f t="shared" ref="H7:H18" ca="1" si="3">IF($D7=0,"",MAX($D7*(1-$S$4)^($H$5-$D$5),S7))</f>
        <v/>
      </c>
      <c r="I7" s="46" t="str">
        <f t="shared" ref="I7:I18" ca="1" si="4">IF($D7=0,"",MAX($D7*(1-$S$4)^($I$5-$D$5),S7))</f>
        <v/>
      </c>
      <c r="J7" s="46" t="str">
        <f t="shared" ref="J7:J18" ca="1" si="5">IF($D7=0,"",MAX($D7*(1-$S$4)^($J$5-$D$5),S7))</f>
        <v/>
      </c>
      <c r="K7" s="23"/>
      <c r="L7" s="47" t="str">
        <f t="shared" ref="L7:L18" ca="1" si="6">IF($D7=0,"",MIN($D7*(1+$S$4)^($L$5-$D$5),T7))</f>
        <v/>
      </c>
      <c r="M7" s="47" t="str">
        <f t="shared" ref="M7:M18" ca="1" si="7">IF($D7=0,"",MIN($D7*(1+$S$4)^($M$5-$D$5),T7))</f>
        <v/>
      </c>
      <c r="N7" s="47" t="str">
        <f t="shared" ref="N7:N18" ca="1" si="8">IF($D7=0,"",MIN($D7*(1+$S$4)^($N$5-$D$5),T7))</f>
        <v/>
      </c>
      <c r="O7" s="47" t="str">
        <f t="shared" ref="O7:O18" ca="1" si="9">IF($D7=0,"",MIN($D7*(1+$S$4)^($O$5-$D$5),T7))</f>
        <v/>
      </c>
      <c r="P7" s="47" t="str">
        <f t="shared" ref="P7:P18" ca="1" si="10">IF($D7=0,"",MIN($D7*(1+$S$4)^($P$5-$D$5),T7))</f>
        <v/>
      </c>
      <c r="Q7" s="47" t="str">
        <f t="shared" ref="Q7:Q18" ca="1" si="11">IF($D7=0,"",MIN($D7*(1+$S$4)^($Q$5-$D$5),T7))</f>
        <v/>
      </c>
      <c r="S7" s="83">
        <v>0</v>
      </c>
      <c r="T7" s="83">
        <v>0.9</v>
      </c>
      <c r="Y7" s="101" t="s">
        <v>291</v>
      </c>
      <c r="Z7" s="101"/>
    </row>
    <row r="8" spans="1:26" ht="15.75" thickBot="1">
      <c r="A8" s="49" t="s">
        <v>101</v>
      </c>
      <c r="B8" s="49" t="s">
        <v>134</v>
      </c>
      <c r="C8" s="23"/>
      <c r="D8" s="52">
        <f ca="1">SUMIF(SharesElab!$B$2:$B$79,Det_RSD_share!$A8,SharesElab!C$2:C$79)</f>
        <v>0</v>
      </c>
      <c r="E8" s="46" t="str">
        <f t="shared" ca="1" si="0"/>
        <v/>
      </c>
      <c r="F8" s="46" t="str">
        <f t="shared" ca="1" si="1"/>
        <v/>
      </c>
      <c r="G8" s="46" t="str">
        <f t="shared" ca="1" si="2"/>
        <v/>
      </c>
      <c r="H8" s="46" t="str">
        <f t="shared" ca="1" si="3"/>
        <v/>
      </c>
      <c r="I8" s="46" t="str">
        <f t="shared" ca="1" si="4"/>
        <v/>
      </c>
      <c r="J8" s="46" t="str">
        <f t="shared" ca="1" si="5"/>
        <v/>
      </c>
      <c r="K8" s="23"/>
      <c r="L8" s="47" t="str">
        <f t="shared" ca="1" si="6"/>
        <v/>
      </c>
      <c r="M8" s="47" t="str">
        <f t="shared" ca="1" si="7"/>
        <v/>
      </c>
      <c r="N8" s="47" t="str">
        <f t="shared" ca="1" si="8"/>
        <v/>
      </c>
      <c r="O8" s="47" t="str">
        <f t="shared" ca="1" si="9"/>
        <v/>
      </c>
      <c r="P8" s="47" t="str">
        <f t="shared" ca="1" si="10"/>
        <v/>
      </c>
      <c r="Q8" s="47" t="str">
        <f t="shared" ca="1" si="11"/>
        <v/>
      </c>
      <c r="S8" s="83">
        <v>0</v>
      </c>
      <c r="T8" s="83">
        <v>0.9</v>
      </c>
      <c r="Y8" s="78" t="s">
        <v>289</v>
      </c>
      <c r="Z8" s="85">
        <v>0.19400000000000001</v>
      </c>
    </row>
    <row r="9" spans="1:26" ht="15.75" thickBot="1">
      <c r="A9" s="49" t="s">
        <v>102</v>
      </c>
      <c r="B9" s="49" t="s">
        <v>124</v>
      </c>
      <c r="C9" s="23"/>
      <c r="D9" s="52">
        <f ca="1">SUMIF(SharesElab!$B$2:$B$79,Det_RSD_share!$A9,SharesElab!C$2:C$79)</f>
        <v>0.11496890029721826</v>
      </c>
      <c r="E9" s="46">
        <f t="shared" ca="1" si="0"/>
        <v>0.10347201026749644</v>
      </c>
      <c r="F9" s="46">
        <f t="shared" ca="1" si="1"/>
        <v>9.31248092407468E-2</v>
      </c>
      <c r="G9" s="46">
        <f t="shared" ca="1" si="2"/>
        <v>5.4989268608568592E-2</v>
      </c>
      <c r="H9" s="46">
        <f t="shared" ca="1" si="3"/>
        <v>3.2470613220673676E-2</v>
      </c>
      <c r="I9" s="46">
        <f t="shared" ca="1" si="4"/>
        <v>3.9476685278738198E-3</v>
      </c>
      <c r="J9" s="46">
        <f t="shared" ca="1" si="5"/>
        <v>4.7994433305137706E-4</v>
      </c>
      <c r="K9" s="23"/>
      <c r="L9" s="47">
        <f t="shared" ca="1" si="6"/>
        <v>0.12646579032694011</v>
      </c>
      <c r="M9" s="47">
        <f t="shared" ca="1" si="7"/>
        <v>0.13911236935963411</v>
      </c>
      <c r="N9" s="47">
        <f t="shared" ca="1" si="8"/>
        <v>0.22404186197738446</v>
      </c>
      <c r="O9" s="47">
        <f t="shared" ca="1" si="9"/>
        <v>0.36082165913319753</v>
      </c>
      <c r="P9" s="47">
        <f t="shared" ca="1" si="10"/>
        <v>0.9</v>
      </c>
      <c r="Q9" s="47">
        <f t="shared" ca="1" si="11"/>
        <v>0.9</v>
      </c>
      <c r="S9" s="83">
        <v>0</v>
      </c>
      <c r="T9" s="83">
        <v>0.9</v>
      </c>
      <c r="Y9" s="78" t="s">
        <v>290</v>
      </c>
      <c r="Z9" s="85">
        <v>0.74399999999999999</v>
      </c>
    </row>
    <row r="10" spans="1:26" ht="15.75" thickBot="1">
      <c r="A10" s="49" t="s">
        <v>103</v>
      </c>
      <c r="B10" s="49" t="s">
        <v>35</v>
      </c>
      <c r="C10" s="23"/>
      <c r="D10" s="52">
        <f ca="1">SUMIF(SharesElab!$B$2:$B$79,Det_RSD_share!$A10,SharesElab!C$2:C$79)</f>
        <v>4.0399854094579926E-2</v>
      </c>
      <c r="E10" s="46">
        <f t="shared" ca="1" si="0"/>
        <v>3.6359868685121935E-2</v>
      </c>
      <c r="F10" s="46">
        <f t="shared" ca="1" si="1"/>
        <v>3.2723881816609741E-2</v>
      </c>
      <c r="G10" s="46">
        <f t="shared" ca="1" si="2"/>
        <v>1.9323124973889889E-2</v>
      </c>
      <c r="H10" s="46">
        <f t="shared" ca="1" si="3"/>
        <v>1.1410112065832246E-2</v>
      </c>
      <c r="I10" s="46">
        <f t="shared" ca="1" si="4"/>
        <v>1.3872032534673752E-3</v>
      </c>
      <c r="J10" s="46">
        <f t="shared" ca="1" si="5"/>
        <v>1.6865153079371719E-4</v>
      </c>
      <c r="K10" s="23"/>
      <c r="L10" s="47">
        <f t="shared" ca="1" si="6"/>
        <v>4.4439839504037924E-2</v>
      </c>
      <c r="M10" s="47">
        <f t="shared" ca="1" si="7"/>
        <v>4.888382345444172E-2</v>
      </c>
      <c r="N10" s="47">
        <f t="shared" ca="1" si="8"/>
        <v>7.8727886511612971E-2</v>
      </c>
      <c r="O10" s="47">
        <f t="shared" ca="1" si="9"/>
        <v>0.12679204850581782</v>
      </c>
      <c r="P10" s="47">
        <f t="shared" ca="1" si="10"/>
        <v>0.85299349989777962</v>
      </c>
      <c r="Q10" s="47">
        <f t="shared" ca="1" si="11"/>
        <v>0.9</v>
      </c>
      <c r="S10" s="83">
        <v>0</v>
      </c>
      <c r="T10" s="83">
        <v>0.9</v>
      </c>
      <c r="Y10" s="78" t="s">
        <v>293</v>
      </c>
      <c r="Z10" s="85">
        <v>6.2E-2</v>
      </c>
    </row>
    <row r="11" spans="1:26" ht="15.75" thickBot="1">
      <c r="A11" s="49" t="s">
        <v>104</v>
      </c>
      <c r="B11" s="49" t="s">
        <v>35</v>
      </c>
      <c r="C11" s="23"/>
      <c r="D11" s="52">
        <f ca="1">SUMIF(SharesElab!$B$2:$B$79,Det_RSD_share!$A11,SharesElab!C$2:C$79)</f>
        <v>0</v>
      </c>
      <c r="E11" s="46" t="str">
        <f t="shared" ca="1" si="0"/>
        <v/>
      </c>
      <c r="F11" s="46" t="str">
        <f t="shared" ca="1" si="1"/>
        <v/>
      </c>
      <c r="G11" s="46" t="str">
        <f t="shared" ca="1" si="2"/>
        <v/>
      </c>
      <c r="H11" s="46" t="str">
        <f t="shared" ca="1" si="3"/>
        <v/>
      </c>
      <c r="I11" s="46" t="str">
        <f t="shared" ca="1" si="4"/>
        <v/>
      </c>
      <c r="J11" s="46" t="str">
        <f t="shared" ca="1" si="5"/>
        <v/>
      </c>
      <c r="K11" s="23"/>
      <c r="L11" s="47" t="str">
        <f t="shared" ca="1" si="6"/>
        <v/>
      </c>
      <c r="M11" s="47" t="str">
        <f t="shared" ca="1" si="7"/>
        <v/>
      </c>
      <c r="N11" s="47" t="str">
        <f t="shared" ca="1" si="8"/>
        <v/>
      </c>
      <c r="O11" s="47" t="str">
        <f t="shared" ca="1" si="9"/>
        <v/>
      </c>
      <c r="P11" s="47" t="str">
        <f t="shared" ca="1" si="10"/>
        <v/>
      </c>
      <c r="Q11" s="47" t="str">
        <f t="shared" ca="1" si="11"/>
        <v/>
      </c>
      <c r="S11" s="92">
        <f>S10</f>
        <v>0</v>
      </c>
      <c r="T11" s="92">
        <f>T10</f>
        <v>0.9</v>
      </c>
    </row>
    <row r="12" spans="1:26" ht="15.75" thickBot="1">
      <c r="A12" s="49" t="s">
        <v>105</v>
      </c>
      <c r="B12" s="49" t="s">
        <v>125</v>
      </c>
      <c r="C12" s="23"/>
      <c r="D12" s="52">
        <f ca="1">SUMIF(SharesElab!$B$2:$B$79,Det_RSD_share!$A12,SharesElab!C$2:C$79)</f>
        <v>0.58411005935754112</v>
      </c>
      <c r="E12" s="46">
        <f t="shared" ca="1" si="0"/>
        <v>0.52569905342178702</v>
      </c>
      <c r="F12" s="46">
        <f t="shared" ca="1" si="1"/>
        <v>0.47312914807960832</v>
      </c>
      <c r="G12" s="46">
        <f t="shared" ca="1" si="2"/>
        <v>0.27937803064952799</v>
      </c>
      <c r="H12" s="46">
        <f t="shared" ca="1" si="3"/>
        <v>0.16496993331823984</v>
      </c>
      <c r="I12" s="46">
        <f t="shared" ca="1" si="4"/>
        <v>2.0056492600860912E-2</v>
      </c>
      <c r="J12" s="46">
        <f t="shared" ca="1" si="5"/>
        <v>2.438401273233178E-3</v>
      </c>
      <c r="K12" s="23"/>
      <c r="L12" s="47">
        <f t="shared" ca="1" si="6"/>
        <v>0.64252106529329533</v>
      </c>
      <c r="M12" s="47">
        <f t="shared" ca="1" si="7"/>
        <v>0.70677317182262489</v>
      </c>
      <c r="N12" s="47">
        <f t="shared" ca="1" si="8"/>
        <v>0.9</v>
      </c>
      <c r="O12" s="47">
        <f t="shared" ca="1" si="9"/>
        <v>0.9</v>
      </c>
      <c r="P12" s="47">
        <f t="shared" ca="1" si="10"/>
        <v>0.9</v>
      </c>
      <c r="Q12" s="47">
        <f t="shared" ca="1" si="11"/>
        <v>0.9</v>
      </c>
      <c r="S12" s="83">
        <v>0</v>
      </c>
      <c r="T12" s="83">
        <v>0.9</v>
      </c>
    </row>
    <row r="13" spans="1:26" ht="15.75" thickBot="1">
      <c r="A13" s="49" t="s">
        <v>106</v>
      </c>
      <c r="B13" s="49" t="s">
        <v>126</v>
      </c>
      <c r="C13" s="23"/>
      <c r="D13" s="52">
        <f ca="1">SUMIF(SharesElab!$B$2:$B$79,Det_RSD_share!$A13,SharesElab!C$2:C$79)</f>
        <v>0.18306340353323411</v>
      </c>
      <c r="E13" s="46">
        <f t="shared" ca="1" si="0"/>
        <v>0.16475706317991071</v>
      </c>
      <c r="F13" s="46">
        <f t="shared" ca="1" si="1"/>
        <v>0.14828135686191965</v>
      </c>
      <c r="G13" s="46">
        <f t="shared" ca="1" si="2"/>
        <v>8.7558658413394941E-2</v>
      </c>
      <c r="H13" s="46">
        <f t="shared" ca="1" si="3"/>
        <v>5.1702512206525594E-2</v>
      </c>
      <c r="I13" s="46">
        <f t="shared" ca="1" si="4"/>
        <v>6.2858184679974614E-3</v>
      </c>
      <c r="J13" s="46">
        <f t="shared" ca="1" si="5"/>
        <v>7.6420878070274957E-4</v>
      </c>
      <c r="K13" s="23"/>
      <c r="L13" s="47">
        <f t="shared" ca="1" si="6"/>
        <v>0.20136974388655754</v>
      </c>
      <c r="M13" s="47">
        <f t="shared" ca="1" si="7"/>
        <v>0.22150671827521332</v>
      </c>
      <c r="N13" s="47">
        <f t="shared" ca="1" si="8"/>
        <v>0.35673878484941396</v>
      </c>
      <c r="O13" s="47">
        <f t="shared" ca="1" si="9"/>
        <v>0.5745313803878298</v>
      </c>
      <c r="P13" s="47">
        <f t="shared" ca="1" si="10"/>
        <v>0.9</v>
      </c>
      <c r="Q13" s="47">
        <f t="shared" ca="1" si="11"/>
        <v>0.9</v>
      </c>
      <c r="S13" s="83">
        <v>0</v>
      </c>
      <c r="T13" s="83">
        <v>0.9</v>
      </c>
    </row>
    <row r="14" spans="1:26" ht="15.75" thickBot="1">
      <c r="A14" s="49" t="s">
        <v>107</v>
      </c>
      <c r="B14" s="49" t="s">
        <v>127</v>
      </c>
      <c r="C14" s="23"/>
      <c r="D14" s="52">
        <f ca="1">SUMIF(SharesElab!$B$2:$B$79,Det_RSD_share!$A14,SharesElab!C$2:C$79)+D15*Z9</f>
        <v>4.699745758756485E-2</v>
      </c>
      <c r="E14" s="46">
        <f t="shared" ca="1" si="0"/>
        <v>4.2297711828808364E-2</v>
      </c>
      <c r="F14" s="46">
        <f t="shared" ca="1" si="1"/>
        <v>3.8067940645927528E-2</v>
      </c>
      <c r="G14" s="46">
        <f t="shared" ca="1" si="2"/>
        <v>2.2478738272013753E-2</v>
      </c>
      <c r="H14" s="46">
        <f t="shared" ca="1" si="3"/>
        <v>1.3273470162241405E-2</v>
      </c>
      <c r="I14" s="46">
        <f t="shared" ca="1" si="4"/>
        <v>1.6137440971330525E-3</v>
      </c>
      <c r="J14" s="46">
        <f t="shared" ca="1" si="5"/>
        <v>1.9619360869471542E-4</v>
      </c>
      <c r="K14" s="23"/>
      <c r="L14" s="47">
        <f t="shared" ca="1" si="6"/>
        <v>5.1697203346321337E-2</v>
      </c>
      <c r="M14" s="47">
        <f t="shared" ca="1" si="7"/>
        <v>5.6866923680953481E-2</v>
      </c>
      <c r="N14" s="47">
        <f t="shared" ca="1" si="8"/>
        <v>9.1584749257412432E-2</v>
      </c>
      <c r="O14" s="47">
        <f t="shared" ca="1" si="9"/>
        <v>0.14749815452655532</v>
      </c>
      <c r="P14" s="47">
        <f t="shared" ca="1" si="10"/>
        <v>0.9</v>
      </c>
      <c r="Q14" s="47">
        <f t="shared" ca="1" si="11"/>
        <v>0.9</v>
      </c>
      <c r="S14" s="83">
        <v>0</v>
      </c>
      <c r="T14" s="83">
        <v>0.9</v>
      </c>
    </row>
    <row r="15" spans="1:26" ht="15.75" thickBot="1">
      <c r="A15" s="49" t="s">
        <v>108</v>
      </c>
      <c r="B15" s="49" t="s">
        <v>128</v>
      </c>
      <c r="C15" s="23"/>
      <c r="D15" s="52">
        <f ca="1">SUMIF(SharesElab!$B$2:$B$79,Det_RSD_share!$A15,SharesElab!C$2:C$79)</f>
        <v>4.6346255850623387E-2</v>
      </c>
      <c r="E15" s="46">
        <f t="shared" ca="1" si="0"/>
        <v>4.1711630265561052E-2</v>
      </c>
      <c r="F15" s="46">
        <f t="shared" ca="1" si="1"/>
        <v>3.7540467239004949E-2</v>
      </c>
      <c r="G15" s="46">
        <f t="shared" ca="1" si="2"/>
        <v>2.2167270499960035E-2</v>
      </c>
      <c r="H15" s="46">
        <f t="shared" ca="1" si="3"/>
        <v>1.3089551557521405E-2</v>
      </c>
      <c r="I15" s="46">
        <f t="shared" ca="1" si="4"/>
        <v>1.5913838884542297E-3</v>
      </c>
      <c r="J15" s="46">
        <f t="shared" ca="1" si="5"/>
        <v>1.9347512932759713E-4</v>
      </c>
      <c r="K15" s="23"/>
      <c r="L15" s="47">
        <f t="shared" ca="1" si="6"/>
        <v>5.0980881435685729E-2</v>
      </c>
      <c r="M15" s="47">
        <f t="shared" ca="1" si="7"/>
        <v>5.6078969579254304E-2</v>
      </c>
      <c r="N15" s="47">
        <f t="shared" ca="1" si="8"/>
        <v>9.0315741297084889E-2</v>
      </c>
      <c r="O15" s="47">
        <f t="shared" ca="1" si="9"/>
        <v>0.14545440451636824</v>
      </c>
      <c r="P15" s="47">
        <f t="shared" ca="1" si="10"/>
        <v>0.9</v>
      </c>
      <c r="Q15" s="47">
        <f t="shared" ca="1" si="11"/>
        <v>0.9</v>
      </c>
      <c r="S15" s="83">
        <v>0</v>
      </c>
      <c r="T15" s="83">
        <v>0.9</v>
      </c>
    </row>
    <row r="16" spans="1:26" ht="15.75" thickBot="1">
      <c r="A16" s="49" t="s">
        <v>109</v>
      </c>
      <c r="B16" s="49" t="s">
        <v>129</v>
      </c>
      <c r="C16" s="23"/>
      <c r="D16" s="52">
        <f ca="1">SUMIF(SharesElab!$B$2:$B$79,Det_RSD_share!$A16,SharesElab!C$2:C$79)+D15*Z10</f>
        <v>1.0416374133656587E-2</v>
      </c>
      <c r="E16" s="46">
        <f t="shared" ca="1" si="0"/>
        <v>9.3747367202909274E-3</v>
      </c>
      <c r="F16" s="46">
        <f t="shared" ca="1" si="1"/>
        <v>8.4372630482618359E-3</v>
      </c>
      <c r="G16" s="46">
        <f t="shared" ca="1" si="2"/>
        <v>4.9821194573681322E-3</v>
      </c>
      <c r="H16" s="46">
        <f t="shared" ca="1" si="3"/>
        <v>2.9418917183813096E-3</v>
      </c>
      <c r="I16" s="46">
        <f t="shared" ca="1" si="4"/>
        <v>3.5766535328850111E-4</v>
      </c>
      <c r="J16" s="46">
        <f t="shared" ca="1" si="5"/>
        <v>4.3483757115770086E-5</v>
      </c>
      <c r="K16" s="23"/>
      <c r="L16" s="47">
        <f t="shared" ca="1" si="6"/>
        <v>1.1458011547022246E-2</v>
      </c>
      <c r="M16" s="47">
        <f t="shared" ca="1" si="7"/>
        <v>1.2603812701724471E-2</v>
      </c>
      <c r="N16" s="47">
        <f t="shared" ca="1" si="8"/>
        <v>2.0298566394254289E-2</v>
      </c>
      <c r="O16" s="47">
        <f t="shared" ca="1" si="9"/>
        <v>3.2691044163610482E-2</v>
      </c>
      <c r="P16" s="47">
        <f t="shared" ca="1" si="10"/>
        <v>0.21992899795409077</v>
      </c>
      <c r="Q16" s="47">
        <f t="shared" ca="1" si="11"/>
        <v>0.9</v>
      </c>
      <c r="S16" s="83">
        <v>0</v>
      </c>
      <c r="T16" s="83">
        <v>0.9</v>
      </c>
    </row>
    <row r="17" spans="1:22" ht="15.75" thickBot="1">
      <c r="A17" s="49" t="s">
        <v>110</v>
      </c>
      <c r="B17" s="49" t="s">
        <v>130</v>
      </c>
      <c r="C17" s="23"/>
      <c r="D17" s="52">
        <f ca="1">SUMIF(SharesElab!$B$2:$B$79,Det_RSD_share!$A17,SharesElab!C$2:C$79)</f>
        <v>0</v>
      </c>
      <c r="E17" s="46" t="str">
        <f t="shared" ca="1" si="0"/>
        <v/>
      </c>
      <c r="F17" s="46" t="str">
        <f t="shared" ca="1" si="1"/>
        <v/>
      </c>
      <c r="G17" s="46" t="str">
        <f t="shared" ca="1" si="2"/>
        <v/>
      </c>
      <c r="H17" s="46" t="str">
        <f t="shared" ca="1" si="3"/>
        <v/>
      </c>
      <c r="I17" s="46" t="str">
        <f t="shared" ca="1" si="4"/>
        <v/>
      </c>
      <c r="J17" s="46" t="str">
        <f t="shared" ca="1" si="5"/>
        <v/>
      </c>
      <c r="K17" s="23"/>
      <c r="L17" s="47" t="str">
        <f t="shared" ca="1" si="6"/>
        <v/>
      </c>
      <c r="M17" s="47" t="str">
        <f t="shared" ca="1" si="7"/>
        <v/>
      </c>
      <c r="N17" s="47" t="str">
        <f t="shared" ca="1" si="8"/>
        <v/>
      </c>
      <c r="O17" s="47" t="str">
        <f t="shared" ca="1" si="9"/>
        <v/>
      </c>
      <c r="P17" s="47" t="str">
        <f t="shared" ca="1" si="10"/>
        <v/>
      </c>
      <c r="Q17" s="47" t="str">
        <f t="shared" ca="1" si="11"/>
        <v/>
      </c>
      <c r="S17" s="83">
        <v>0</v>
      </c>
      <c r="T17" s="83">
        <v>0.25</v>
      </c>
      <c r="V17" s="78" t="s">
        <v>292</v>
      </c>
    </row>
    <row r="18" spans="1:22" ht="15">
      <c r="A18" s="49" t="s">
        <v>111</v>
      </c>
      <c r="B18" s="49" t="s">
        <v>131</v>
      </c>
      <c r="C18" s="23"/>
      <c r="D18" s="52">
        <f ca="1">SUMIF(SharesElab!$B$2:$B$79,Det_RSD_share!$A18,SharesElab!C$2:C$79)</f>
        <v>4.7239910571621208E-3</v>
      </c>
      <c r="E18" s="46">
        <f t="shared" ca="1" si="0"/>
        <v>4.2515919514459089E-3</v>
      </c>
      <c r="F18" s="46">
        <f t="shared" ca="1" si="1"/>
        <v>3.8264327563013183E-3</v>
      </c>
      <c r="G18" s="46">
        <f t="shared" ca="1" si="2"/>
        <v>2.2594702782683658E-3</v>
      </c>
      <c r="H18" s="46">
        <f t="shared" ca="1" si="3"/>
        <v>1.3341946046146877E-3</v>
      </c>
      <c r="I18" s="46">
        <f t="shared" ca="1" si="4"/>
        <v>1.6220691660184122E-4</v>
      </c>
      <c r="J18" s="46">
        <f t="shared" ca="1" si="5"/>
        <v>1.9720574271903347E-5</v>
      </c>
      <c r="K18" s="23"/>
      <c r="L18" s="47">
        <f t="shared" ca="1" si="6"/>
        <v>5.1963901628783336E-3</v>
      </c>
      <c r="M18" s="47">
        <f t="shared" ca="1" si="7"/>
        <v>5.7160291791661672E-3</v>
      </c>
      <c r="N18" s="47">
        <f t="shared" ca="1" si="8"/>
        <v>9.2057221533389088E-3</v>
      </c>
      <c r="O18" s="47">
        <f t="shared" ca="1" si="9"/>
        <v>1.4825907585173848E-2</v>
      </c>
      <c r="P18" s="47">
        <f t="shared" ca="1" si="10"/>
        <v>9.9741292527963224E-2</v>
      </c>
      <c r="Q18" s="47">
        <f t="shared" ca="1" si="11"/>
        <v>0.67100954042754346</v>
      </c>
      <c r="S18" s="83">
        <v>0</v>
      </c>
      <c r="T18" s="83">
        <v>0.9</v>
      </c>
      <c r="V18" s="84">
        <f ca="1">SUM(D6:D18)-D15</f>
        <v>1</v>
      </c>
    </row>
    <row r="19" spans="1:22" ht="15">
      <c r="A19" s="43" t="s">
        <v>32</v>
      </c>
      <c r="B19" s="43"/>
      <c r="C19" s="23"/>
      <c r="D19" s="44" t="s">
        <v>38</v>
      </c>
      <c r="E19" s="100" t="s">
        <v>39</v>
      </c>
      <c r="F19" s="100"/>
      <c r="G19" s="100"/>
      <c r="H19" s="100"/>
      <c r="I19" s="100"/>
      <c r="J19" s="51"/>
      <c r="K19" s="23"/>
      <c r="L19" s="100" t="s">
        <v>40</v>
      </c>
      <c r="M19" s="100"/>
      <c r="N19" s="100"/>
      <c r="O19" s="100"/>
      <c r="P19" s="100"/>
    </row>
    <row r="20" spans="1:22" ht="15.75" thickBot="1">
      <c r="A20" s="6" t="s">
        <v>36</v>
      </c>
      <c r="B20" s="6" t="s">
        <v>37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287</v>
      </c>
      <c r="T20" s="78" t="s">
        <v>288</v>
      </c>
    </row>
    <row r="21" spans="1:22" ht="15.75" thickBot="1">
      <c r="A21" s="30" t="s">
        <v>112</v>
      </c>
      <c r="B21" s="30" t="s">
        <v>132</v>
      </c>
      <c r="C21" s="23"/>
      <c r="D21" s="45">
        <f ca="1">SUMIF(SharesElab!$B$2:$B$79,Det_RSD_share!$A21,SharesElab!C$2:C$79)+D30*Z8</f>
        <v>2.0215889603198693E-2</v>
      </c>
      <c r="E21" s="46">
        <f ca="1">IF($D21=0,"",MAX($D21*(1-$S$4)^($E$5-$D$5),S21))</f>
        <v>1.8194300642878823E-2</v>
      </c>
      <c r="F21" s="46">
        <f ca="1">IF($D21=0,"",MAX($D21*(1-$S$4)^($F$5-$D$5),S21))</f>
        <v>1.6374870578590942E-2</v>
      </c>
      <c r="G21" s="46">
        <f ca="1">IF($D21=0,"",MAX($D21*(1-$S$4)^($G$5-$D$5),S21))</f>
        <v>9.6691973279521681E-3</v>
      </c>
      <c r="H21" s="46">
        <f ca="1">IF($D21=0,"",MAX($D21*(1-$S$4)^($H$5-$D$5),S21))</f>
        <v>5.7095643301824772E-3</v>
      </c>
      <c r="I21" s="46">
        <f ca="1">IF($D21=0,"",MAX($D21*(1-$S$4)^($I$5-$D$5),S21))</f>
        <v>6.9414973043323085E-4</v>
      </c>
      <c r="J21" s="46">
        <f ca="1">IF($D21=0,"",MAX($D21*(1-$S$4)^($J$5-$D$5),S21))</f>
        <v>8.4392402011017778E-5</v>
      </c>
      <c r="K21" s="23"/>
      <c r="L21" s="47">
        <f ca="1">IF($D21=0,"",MIN($D21*(1+$S$4)^($L$5-$D$5),T21))</f>
        <v>2.2237478563518563E-2</v>
      </c>
      <c r="M21" s="47">
        <f ca="1">IF($D21=0,"",MIN($D21*(1+$S$4)^($M$5-$D$5),T21))</f>
        <v>2.4461226419870422E-2</v>
      </c>
      <c r="N21" s="47">
        <f ca="1">IF($D21=0,"",MIN($D21*(1+$S$4)^($N$5-$D$5),T21))</f>
        <v>3.9395049761465531E-2</v>
      </c>
      <c r="O21" s="47">
        <f ca="1">IF($D21=0,"",MIN($D21*(1+$S$4)^($O$5-$D$5),T21))</f>
        <v>6.3446121591337862E-2</v>
      </c>
      <c r="P21" s="47">
        <f ca="1">IF($D21=0,"",MIN($D21*(1+$S$4)^($P$5-$D$5),T21))</f>
        <v>0.42683377979063192</v>
      </c>
      <c r="Q21" s="47">
        <f ca="1">IF($D21=0,"",MIN($D21*(1+$S$4)^($Q$5-$D$5),T21))</f>
        <v>0.9</v>
      </c>
      <c r="S21" s="83">
        <v>0</v>
      </c>
      <c r="T21" s="83">
        <v>0.9</v>
      </c>
    </row>
    <row r="22" spans="1:22" ht="15.75" thickBot="1">
      <c r="A22" s="49" t="s">
        <v>113</v>
      </c>
      <c r="B22" s="49" t="s">
        <v>133</v>
      </c>
      <c r="C22" s="23"/>
      <c r="D22" s="45">
        <f ca="1">SUMIF(SharesElab!$B$2:$B$79,Det_RSD_share!$A22,SharesElab!C$2:C$79)</f>
        <v>5.7236525630084016E-6</v>
      </c>
      <c r="E22" s="46">
        <f t="shared" ref="E22:E33" ca="1" si="12">IF($D22=0,"",MAX($D22*(1-$S$4)^($E$5-$D$5),S22))</f>
        <v>5.1512873067075618E-6</v>
      </c>
      <c r="F22" s="46">
        <f t="shared" ref="F22:F33" ca="1" si="13">IF($D22=0,"",MAX($D22*(1-$S$4)^($F$5-$D$5),S22))</f>
        <v>4.6361585760368055E-6</v>
      </c>
      <c r="G22" s="46">
        <f t="shared" ref="G22:G33" ca="1" si="14">IF($D22=0,"",MAX($D22*(1-$S$4)^($G$5-$D$5),S22))</f>
        <v>2.7376052775639738E-6</v>
      </c>
      <c r="H22" s="46">
        <f t="shared" ref="H22:H33" ca="1" si="15">IF($D22=0,"",MAX($D22*(1-$S$4)^($H$5-$D$5),S22))</f>
        <v>1.6165285403487515E-6</v>
      </c>
      <c r="I22" s="46">
        <f t="shared" ref="I22:I33" ca="1" si="16">IF($D22=0,"",MAX($D22*(1-$S$4)^($I$5-$D$5),S22))</f>
        <v>1.965321319857775E-7</v>
      </c>
      <c r="J22" s="46">
        <f t="shared" ref="J22:J33" ca="1" si="17">IF($D22=0,"",MAX($D22*(1-$S$4)^($J$5-$D$5),S22))</f>
        <v>2.3893719126383068E-8</v>
      </c>
      <c r="K22" s="23"/>
      <c r="L22" s="47">
        <f t="shared" ref="L22:L33" ca="1" si="18">IF($D22=0,"",MIN($D22*(1+$S$4)^($L$5-$D$5),T22))</f>
        <v>6.2960178193092423E-6</v>
      </c>
      <c r="M22" s="47">
        <f t="shared" ref="M22:M33" ca="1" si="19">IF($D22=0,"",MIN($D22*(1+$S$4)^($M$5-$D$5),T22))</f>
        <v>6.9256196012401674E-6</v>
      </c>
      <c r="N22" s="47">
        <f t="shared" ref="N22:N33" ca="1" si="20">IF($D22=0,"",MIN($D22*(1+$S$4)^($N$5-$D$5),T22))</f>
        <v>1.1153779623993306E-5</v>
      </c>
      <c r="O22" s="47">
        <f t="shared" ref="O22:O33" ca="1" si="21">IF($D22=0,"",MIN($D22*(1+$S$4)^($O$5-$D$5),T22))</f>
        <v>1.7963273622237465E-5</v>
      </c>
      <c r="P22" s="47">
        <f t="shared" ref="P22:P33" ca="1" si="22">IF($D22=0,"",MIN($D22*(1+$S$4)^($P$5-$D$5),T22))</f>
        <v>1.2084792238332459E-4</v>
      </c>
      <c r="Q22" s="47">
        <f t="shared" ref="Q22:Q33" ca="1" si="23">IF($D22=0,"",MIN($D22*(1+$S$4)^($Q$5-$D$5),T22))</f>
        <v>8.1300439170992143E-4</v>
      </c>
      <c r="S22" s="83">
        <v>0</v>
      </c>
      <c r="T22" s="83">
        <v>0.9</v>
      </c>
    </row>
    <row r="23" spans="1:22" ht="15.75" thickBot="1">
      <c r="A23" s="49" t="s">
        <v>114</v>
      </c>
      <c r="B23" s="49" t="s">
        <v>134</v>
      </c>
      <c r="C23" s="23"/>
      <c r="D23" s="45">
        <f ca="1">SUMIF(SharesElab!$B$2:$B$79,Det_RSD_share!$A23,SharesElab!C$2:C$79)</f>
        <v>1.124837804027754E-5</v>
      </c>
      <c r="E23" s="46">
        <f t="shared" ca="1" si="12"/>
        <v>1.0123540236249786E-5</v>
      </c>
      <c r="F23" s="46">
        <f t="shared" ca="1" si="13"/>
        <v>9.1111862126248076E-6</v>
      </c>
      <c r="G23" s="46">
        <f t="shared" ca="1" si="14"/>
        <v>5.3800643466928243E-6</v>
      </c>
      <c r="H23" s="46">
        <f t="shared" ca="1" si="15"/>
        <v>3.1768741960786466E-6</v>
      </c>
      <c r="I23" s="46">
        <f t="shared" ca="1" si="16"/>
        <v>3.8623373681434651E-7</v>
      </c>
      <c r="J23" s="46">
        <f t="shared" ca="1" si="17"/>
        <v>4.6957005611902696E-8</v>
      </c>
      <c r="K23" s="23"/>
      <c r="L23" s="47">
        <f t="shared" ca="1" si="18"/>
        <v>1.2373215844305296E-5</v>
      </c>
      <c r="M23" s="47">
        <f t="shared" ca="1" si="19"/>
        <v>1.3610537428735825E-5</v>
      </c>
      <c r="N23" s="47">
        <f t="shared" ca="1" si="20"/>
        <v>2.1919906634353345E-5</v>
      </c>
      <c r="O23" s="47">
        <f t="shared" ca="1" si="21"/>
        <v>3.5302228833692414E-5</v>
      </c>
      <c r="P23" s="47">
        <f t="shared" ca="1" si="22"/>
        <v>2.3749574268974675E-4</v>
      </c>
      <c r="Q23" s="47">
        <f t="shared" ca="1" si="23"/>
        <v>1.5977525969103194E-3</v>
      </c>
      <c r="S23" s="83">
        <v>0</v>
      </c>
      <c r="T23" s="83">
        <v>0.9</v>
      </c>
    </row>
    <row r="24" spans="1:22" ht="15.75" thickBot="1">
      <c r="A24" s="49" t="s">
        <v>115</v>
      </c>
      <c r="B24" s="49" t="s">
        <v>124</v>
      </c>
      <c r="C24" s="23"/>
      <c r="D24" s="45">
        <f ca="1">SUMIF(SharesElab!$B$2:$B$79,Det_RSD_share!$A24,SharesElab!C$2:C$79)</f>
        <v>1.9894379356007876E-2</v>
      </c>
      <c r="E24" s="46">
        <f t="shared" ca="1" si="12"/>
        <v>1.7904941420407088E-2</v>
      </c>
      <c r="F24" s="46">
        <f t="shared" ca="1" si="13"/>
        <v>1.6114447278366379E-2</v>
      </c>
      <c r="G24" s="46">
        <f t="shared" ca="1" si="14"/>
        <v>9.5154199734025658E-3</v>
      </c>
      <c r="H24" s="46">
        <f t="shared" ca="1" si="15"/>
        <v>5.6187603400944834E-3</v>
      </c>
      <c r="I24" s="46">
        <f t="shared" ca="1" si="16"/>
        <v>6.8311008509485728E-4</v>
      </c>
      <c r="J24" s="46">
        <f t="shared" ca="1" si="17"/>
        <v>8.3050238862911939E-5</v>
      </c>
      <c r="K24" s="23"/>
      <c r="L24" s="47">
        <f t="shared" ca="1" si="18"/>
        <v>2.1883817291608664E-2</v>
      </c>
      <c r="M24" s="47">
        <f t="shared" ca="1" si="19"/>
        <v>2.4072199020769534E-2</v>
      </c>
      <c r="N24" s="47">
        <f t="shared" ca="1" si="20"/>
        <v>3.8768517244939557E-2</v>
      </c>
      <c r="O24" s="47">
        <f t="shared" ca="1" si="21"/>
        <v>6.2437084708147621E-2</v>
      </c>
      <c r="P24" s="47">
        <f t="shared" ca="1" si="22"/>
        <v>0.4200454842101019</v>
      </c>
      <c r="Q24" s="47">
        <f t="shared" ca="1" si="23"/>
        <v>0.9</v>
      </c>
      <c r="S24" s="83">
        <v>0</v>
      </c>
      <c r="T24" s="83">
        <v>0.9</v>
      </c>
    </row>
    <row r="25" spans="1:22" ht="15.75" thickBot="1">
      <c r="A25" s="49" t="s">
        <v>116</v>
      </c>
      <c r="B25" s="49" t="s">
        <v>35</v>
      </c>
      <c r="C25" s="23"/>
      <c r="D25" s="45">
        <f ca="1">SUMIF(SharesElab!$B$2:$B$79,Det_RSD_share!$A25,SharesElab!C$2:C$79)</f>
        <v>1.9748072064736662E-2</v>
      </c>
      <c r="E25" s="46">
        <f t="shared" ca="1" si="12"/>
        <v>1.7773264858262996E-2</v>
      </c>
      <c r="F25" s="46">
        <f t="shared" ca="1" si="13"/>
        <v>1.5995938372436697E-2</v>
      </c>
      <c r="G25" s="46">
        <f t="shared" ca="1" si="14"/>
        <v>9.445441649540148E-3</v>
      </c>
      <c r="H25" s="46">
        <f t="shared" ca="1" si="15"/>
        <v>5.5774388396369638E-3</v>
      </c>
      <c r="I25" s="46">
        <f t="shared" ca="1" si="16"/>
        <v>6.7808635530656938E-4</v>
      </c>
      <c r="J25" s="46">
        <f t="shared" ca="1" si="17"/>
        <v>8.2439470601684901E-5</v>
      </c>
      <c r="K25" s="23"/>
      <c r="L25" s="47">
        <f t="shared" ca="1" si="18"/>
        <v>2.1722879271210329E-2</v>
      </c>
      <c r="M25" s="47">
        <f t="shared" ca="1" si="19"/>
        <v>2.3895167198331364E-2</v>
      </c>
      <c r="N25" s="47">
        <f t="shared" ca="1" si="20"/>
        <v>3.8483405724584661E-2</v>
      </c>
      <c r="O25" s="47">
        <f t="shared" ca="1" si="21"/>
        <v>6.1977909753500864E-2</v>
      </c>
      <c r="P25" s="47">
        <f t="shared" ca="1" si="22"/>
        <v>0.41695638472598423</v>
      </c>
      <c r="Q25" s="47">
        <f t="shared" ca="1" si="23"/>
        <v>0.9</v>
      </c>
      <c r="S25" s="83">
        <v>0</v>
      </c>
      <c r="T25" s="83">
        <v>0.9</v>
      </c>
    </row>
    <row r="26" spans="1:22" ht="15.75" thickBot="1">
      <c r="A26" s="49" t="s">
        <v>117</v>
      </c>
      <c r="B26" s="49" t="s">
        <v>35</v>
      </c>
      <c r="C26" s="23"/>
      <c r="D26" s="45">
        <f ca="1">SUMIF(SharesElab!$B$2:$B$79,Det_RSD_share!$A26,SharesElab!C$2:C$79)</f>
        <v>3.660202907696912E-2</v>
      </c>
      <c r="E26" s="46">
        <f t="shared" ca="1" si="12"/>
        <v>3.2941826169272208E-2</v>
      </c>
      <c r="F26" s="46">
        <f t="shared" ca="1" si="13"/>
        <v>2.964764355234499E-2</v>
      </c>
      <c r="G26" s="46">
        <f t="shared" ca="1" si="14"/>
        <v>1.7506637041224196E-2</v>
      </c>
      <c r="H26" s="46">
        <f t="shared" ca="1" si="15"/>
        <v>1.0337494106472479E-2</v>
      </c>
      <c r="I26" s="46">
        <f t="shared" ca="1" si="16"/>
        <v>1.2567979503146514E-3</v>
      </c>
      <c r="J26" s="46">
        <f t="shared" ca="1" si="17"/>
        <v>1.5279729029554E-4</v>
      </c>
      <c r="K26" s="23"/>
      <c r="L26" s="47">
        <f t="shared" ca="1" si="18"/>
        <v>4.0262231984666032E-2</v>
      </c>
      <c r="M26" s="47">
        <f t="shared" ca="1" si="19"/>
        <v>4.4288455183132638E-2</v>
      </c>
      <c r="N26" s="47">
        <f t="shared" ca="1" si="20"/>
        <v>7.1326999956986978E-2</v>
      </c>
      <c r="O26" s="47">
        <f t="shared" ca="1" si="21"/>
        <v>0.11487284670072713</v>
      </c>
      <c r="P26" s="47">
        <f t="shared" ca="1" si="22"/>
        <v>0.7728070703580302</v>
      </c>
      <c r="Q26" s="47">
        <f t="shared" ca="1" si="23"/>
        <v>0.9</v>
      </c>
      <c r="S26" s="92">
        <f>S25</f>
        <v>0</v>
      </c>
      <c r="T26" s="92">
        <f>T25</f>
        <v>0.9</v>
      </c>
    </row>
    <row r="27" spans="1:22" ht="15.75" thickBot="1">
      <c r="A27" s="49" t="s">
        <v>118</v>
      </c>
      <c r="B27" s="49" t="s">
        <v>125</v>
      </c>
      <c r="C27" s="23"/>
      <c r="D27" s="45">
        <f ca="1">SUMIF(SharesElab!$B$2:$B$79,Det_RSD_share!$A27,SharesElab!C$2:C$79)</f>
        <v>0.67970213605176355</v>
      </c>
      <c r="E27" s="46">
        <f t="shared" ca="1" si="12"/>
        <v>0.61173192244658725</v>
      </c>
      <c r="F27" s="46">
        <f t="shared" ca="1" si="13"/>
        <v>0.55055873020192847</v>
      </c>
      <c r="G27" s="46">
        <f t="shared" ca="1" si="14"/>
        <v>0.32509942459693686</v>
      </c>
      <c r="H27" s="46">
        <f t="shared" ca="1" si="15"/>
        <v>0.19196795923024529</v>
      </c>
      <c r="I27" s="46">
        <f t="shared" ca="1" si="16"/>
        <v>2.3338822271792042E-2</v>
      </c>
      <c r="J27" s="46">
        <f t="shared" ca="1" si="17"/>
        <v>2.8374559338883495E-3</v>
      </c>
      <c r="K27" s="23"/>
      <c r="L27" s="47">
        <f t="shared" ca="1" si="18"/>
        <v>0.74767234965693996</v>
      </c>
      <c r="M27" s="47">
        <f t="shared" ca="1" si="19"/>
        <v>0.822439584622634</v>
      </c>
      <c r="N27" s="47">
        <f t="shared" ca="1" si="20"/>
        <v>0.9</v>
      </c>
      <c r="O27" s="47">
        <f t="shared" ca="1" si="21"/>
        <v>0.9</v>
      </c>
      <c r="P27" s="47">
        <f t="shared" ca="1" si="22"/>
        <v>0.9</v>
      </c>
      <c r="Q27" s="47">
        <f t="shared" ca="1" si="23"/>
        <v>0.9</v>
      </c>
      <c r="S27" s="83">
        <v>0</v>
      </c>
      <c r="T27" s="83">
        <v>0.9</v>
      </c>
    </row>
    <row r="28" spans="1:22" ht="15.75" thickBot="1">
      <c r="A28" s="49" t="s">
        <v>119</v>
      </c>
      <c r="B28" s="49" t="s">
        <v>126</v>
      </c>
      <c r="C28" s="23"/>
      <c r="D28" s="45">
        <f ca="1">SUMIF(SharesElab!$B$2:$B$79,Det_RSD_share!$A28,SharesElab!C$2:C$79)</f>
        <v>0.16866300208320001</v>
      </c>
      <c r="E28" s="46">
        <f t="shared" ca="1" si="12"/>
        <v>0.15179670187488001</v>
      </c>
      <c r="F28" s="46">
        <f t="shared" ca="1" si="13"/>
        <v>0.136617031687392</v>
      </c>
      <c r="G28" s="46">
        <f t="shared" ca="1" si="14"/>
        <v>8.067099104108813E-2</v>
      </c>
      <c r="H28" s="46">
        <f t="shared" ca="1" si="15"/>
        <v>4.763541349985214E-2</v>
      </c>
      <c r="I28" s="46">
        <f t="shared" ca="1" si="16"/>
        <v>5.7913542133504713E-3</v>
      </c>
      <c r="J28" s="46">
        <f t="shared" ca="1" si="17"/>
        <v>7.0409347080814901E-4</v>
      </c>
      <c r="K28" s="23"/>
      <c r="L28" s="47">
        <f t="shared" ca="1" si="18"/>
        <v>0.18552930229152004</v>
      </c>
      <c r="M28" s="47">
        <f t="shared" ca="1" si="19"/>
        <v>0.20408223252067204</v>
      </c>
      <c r="N28" s="47">
        <f t="shared" ca="1" si="20"/>
        <v>0.32867647629686769</v>
      </c>
      <c r="O28" s="47">
        <f t="shared" ca="1" si="21"/>
        <v>0.52933675184086848</v>
      </c>
      <c r="P28" s="47">
        <f t="shared" ca="1" si="22"/>
        <v>0.9</v>
      </c>
      <c r="Q28" s="47">
        <f t="shared" ca="1" si="23"/>
        <v>0.9</v>
      </c>
      <c r="S28" s="83">
        <v>0</v>
      </c>
      <c r="T28" s="83">
        <v>0.9</v>
      </c>
    </row>
    <row r="29" spans="1:22" ht="15.75" thickBot="1">
      <c r="A29" s="49" t="s">
        <v>120</v>
      </c>
      <c r="B29" s="49" t="s">
        <v>127</v>
      </c>
      <c r="C29" s="23"/>
      <c r="D29" s="45">
        <f ca="1">SUMIF(SharesElab!$B$2:$B$79,Det_RSD_share!$A29,SharesElab!C$2:C$79)+D30*Z9</f>
        <v>3.2264055244329751E-2</v>
      </c>
      <c r="E29" s="46">
        <f t="shared" ca="1" si="12"/>
        <v>2.9037649719896776E-2</v>
      </c>
      <c r="F29" s="46">
        <f t="shared" ca="1" si="13"/>
        <v>2.61338847479071E-2</v>
      </c>
      <c r="G29" s="46">
        <f t="shared" ca="1" si="14"/>
        <v>1.5431797604791667E-2</v>
      </c>
      <c r="H29" s="46">
        <f t="shared" ca="1" si="15"/>
        <v>9.1123221676534336E-3</v>
      </c>
      <c r="I29" s="46">
        <f t="shared" ca="1" si="16"/>
        <v>1.1078456446947903E-3</v>
      </c>
      <c r="J29" s="46">
        <f t="shared" ca="1" si="17"/>
        <v>1.3468816728472521E-4</v>
      </c>
      <c r="K29" s="23"/>
      <c r="L29" s="47">
        <f t="shared" ca="1" si="18"/>
        <v>3.5490460768762729E-2</v>
      </c>
      <c r="M29" s="47">
        <f t="shared" ca="1" si="19"/>
        <v>3.9039506845639005E-2</v>
      </c>
      <c r="N29" s="47">
        <f t="shared" ca="1" si="20"/>
        <v>6.2873516169970098E-2</v>
      </c>
      <c r="O29" s="47">
        <f t="shared" ca="1" si="21"/>
        <v>0.10125842652689857</v>
      </c>
      <c r="P29" s="47">
        <f t="shared" ca="1" si="22"/>
        <v>0.68121605932850104</v>
      </c>
      <c r="Q29" s="47">
        <f t="shared" ca="1" si="23"/>
        <v>0.9</v>
      </c>
      <c r="S29" s="83">
        <v>0</v>
      </c>
      <c r="T29" s="83">
        <v>0.9</v>
      </c>
    </row>
    <row r="30" spans="1:22" ht="15.75" thickBot="1">
      <c r="A30" s="49" t="s">
        <v>121</v>
      </c>
      <c r="B30" s="49" t="s">
        <v>128</v>
      </c>
      <c r="C30" s="23"/>
      <c r="D30" s="45">
        <f ca="1">SUMIF(SharesElab!$B$2:$B$79,Det_RSD_share!$A30,SharesElab!C$2:C$79)</f>
        <v>4.2944347818649697E-2</v>
      </c>
      <c r="E30" s="46">
        <f t="shared" ca="1" si="12"/>
        <v>3.8649913036784729E-2</v>
      </c>
      <c r="F30" s="46">
        <f t="shared" ca="1" si="13"/>
        <v>3.478492173310626E-2</v>
      </c>
      <c r="G30" s="46">
        <f t="shared" ca="1" si="14"/>
        <v>2.0540148434181917E-2</v>
      </c>
      <c r="H30" s="46">
        <f t="shared" ca="1" si="15"/>
        <v>1.2128752248900084E-2</v>
      </c>
      <c r="I30" s="46">
        <f t="shared" ca="1" si="16"/>
        <v>1.4745731227791175E-3</v>
      </c>
      <c r="J30" s="46">
        <f t="shared" ca="1" si="17"/>
        <v>1.7927366721665408E-4</v>
      </c>
      <c r="K30" s="23"/>
      <c r="L30" s="47">
        <f t="shared" ca="1" si="18"/>
        <v>4.7238782600514673E-2</v>
      </c>
      <c r="M30" s="47">
        <f t="shared" ca="1" si="19"/>
        <v>5.196266086056614E-2</v>
      </c>
      <c r="N30" s="47">
        <f t="shared" ca="1" si="20"/>
        <v>8.3686384942550415E-2</v>
      </c>
      <c r="O30" s="47">
        <f t="shared" ca="1" si="21"/>
        <v>0.13477775981382689</v>
      </c>
      <c r="P30" s="47">
        <f t="shared" ca="1" si="22"/>
        <v>0.9</v>
      </c>
      <c r="Q30" s="47">
        <f t="shared" ca="1" si="23"/>
        <v>0.9</v>
      </c>
      <c r="S30" s="83">
        <v>0</v>
      </c>
      <c r="T30" s="83">
        <v>0.9</v>
      </c>
    </row>
    <row r="31" spans="1:22" ht="15.75" thickBot="1">
      <c r="A31" s="49" t="s">
        <v>122</v>
      </c>
      <c r="B31" s="49" t="s">
        <v>129</v>
      </c>
      <c r="C31" s="23"/>
      <c r="D31" s="45">
        <f ca="1">SUMIF(SharesElab!$B$2:$B$79,Det_RSD_share!$A31,SharesElab!C$2:C$79)+D30*Z10</f>
        <v>7.5585694567547896E-3</v>
      </c>
      <c r="E31" s="46">
        <f t="shared" ca="1" si="12"/>
        <v>6.8027125110793106E-3</v>
      </c>
      <c r="F31" s="46">
        <f t="shared" ca="1" si="13"/>
        <v>6.1224412599713797E-3</v>
      </c>
      <c r="G31" s="46">
        <f t="shared" ca="1" si="14"/>
        <v>3.615240339600501E-3</v>
      </c>
      <c r="H31" s="46">
        <f t="shared" ca="1" si="15"/>
        <v>2.1347632681307004E-3</v>
      </c>
      <c r="I31" s="46">
        <f t="shared" ca="1" si="16"/>
        <v>2.5953737648216126E-4</v>
      </c>
      <c r="J31" s="46">
        <f t="shared" ca="1" si="17"/>
        <v>3.1553685973914296E-5</v>
      </c>
      <c r="K31" s="23"/>
      <c r="L31" s="47">
        <f t="shared" ca="1" si="18"/>
        <v>8.3144264024302694E-3</v>
      </c>
      <c r="M31" s="47">
        <f t="shared" ca="1" si="19"/>
        <v>9.1458690426732964E-3</v>
      </c>
      <c r="N31" s="47">
        <f t="shared" ca="1" si="20"/>
        <v>1.4729513551915778E-2</v>
      </c>
      <c r="O31" s="47">
        <f t="shared" ca="1" si="21"/>
        <v>2.3722028870495886E-2</v>
      </c>
      <c r="P31" s="47">
        <f t="shared" ca="1" si="22"/>
        <v>0.15958994802416171</v>
      </c>
      <c r="Q31" s="47">
        <f t="shared" ca="1" si="23"/>
        <v>0.9</v>
      </c>
      <c r="S31" s="83">
        <v>0</v>
      </c>
      <c r="T31" s="83">
        <v>0.9</v>
      </c>
    </row>
    <row r="32" spans="1:22" ht="15.75" thickBot="1">
      <c r="A32" s="49" t="s">
        <v>123</v>
      </c>
      <c r="B32" s="49" t="s">
        <v>130</v>
      </c>
      <c r="C32" s="23"/>
      <c r="D32" s="45">
        <f ca="1">SUMIF(SharesElab!$B$2:$B$79,Det_RSD_share!$A32,SharesElab!C$2:C$79)</f>
        <v>1.3141226506711596E-3</v>
      </c>
      <c r="E32" s="46">
        <f t="shared" ca="1" si="12"/>
        <v>1.1827103856040437E-3</v>
      </c>
      <c r="F32" s="46">
        <f t="shared" ca="1" si="13"/>
        <v>1.0644393470436394E-3</v>
      </c>
      <c r="G32" s="46">
        <f t="shared" ca="1" si="14"/>
        <v>6.2854079003579874E-4</v>
      </c>
      <c r="H32" s="46">
        <f t="shared" ca="1" si="15"/>
        <v>3.711470511082389E-4</v>
      </c>
      <c r="I32" s="46">
        <f t="shared" ca="1" si="16"/>
        <v>4.5122816834894773E-5</v>
      </c>
      <c r="J32" s="46">
        <f t="shared" ca="1" si="17"/>
        <v>5.4858811164895325E-6</v>
      </c>
      <c r="K32" s="23"/>
      <c r="L32" s="47">
        <f t="shared" ca="1" si="18"/>
        <v>1.4455349157382756E-3</v>
      </c>
      <c r="M32" s="47">
        <f t="shared" ca="1" si="19"/>
        <v>1.5900884073121032E-3</v>
      </c>
      <c r="N32" s="47">
        <f t="shared" ca="1" si="20"/>
        <v>2.5608532808602167E-3</v>
      </c>
      <c r="O32" s="47">
        <f t="shared" ca="1" si="21"/>
        <v>4.1242798173581887E-3</v>
      </c>
      <c r="P32" s="47">
        <f t="shared" ca="1" si="22"/>
        <v>2.7746092262281846E-2</v>
      </c>
      <c r="Q32" s="47">
        <f t="shared" ca="1" si="23"/>
        <v>0.18666183428848482</v>
      </c>
      <c r="S32" s="83">
        <v>0</v>
      </c>
      <c r="T32" s="83">
        <v>0.25</v>
      </c>
      <c r="V32" s="78" t="s">
        <v>292</v>
      </c>
    </row>
    <row r="33" spans="1:26" ht="15">
      <c r="A33" s="49" t="s">
        <v>226</v>
      </c>
      <c r="B33" s="49" t="s">
        <v>136</v>
      </c>
      <c r="C33" s="23"/>
      <c r="D33" s="45">
        <f ca="1">SUMIF(SharesElab!$B$2:$B$79,Det_RSD_share!$A33,SharesElab!C$2:C$79)</f>
        <v>1.4020772381764855E-2</v>
      </c>
      <c r="E33" s="46">
        <f t="shared" ca="1" si="12"/>
        <v>1.261869514358837E-2</v>
      </c>
      <c r="F33" s="46">
        <f t="shared" ca="1" si="13"/>
        <v>1.1356825629229534E-2</v>
      </c>
      <c r="G33" s="46">
        <f t="shared" ca="1" si="14"/>
        <v>6.7060919658037486E-3</v>
      </c>
      <c r="H33" s="46">
        <f t="shared" ca="1" si="15"/>
        <v>3.9598802448874565E-3</v>
      </c>
      <c r="I33" s="46">
        <f t="shared" ca="1" si="16"/>
        <v>4.8142899275270171E-4</v>
      </c>
      <c r="J33" s="46">
        <f t="shared" ca="1" si="17"/>
        <v>5.8530526361780961E-5</v>
      </c>
      <c r="K33" s="23"/>
      <c r="L33" s="47">
        <f t="shared" ca="1" si="18"/>
        <v>1.5422849619941342E-2</v>
      </c>
      <c r="M33" s="47">
        <f t="shared" ca="1" si="19"/>
        <v>1.6965134581935479E-2</v>
      </c>
      <c r="N33" s="47">
        <f t="shared" ca="1" si="20"/>
        <v>2.7322518895552917E-2</v>
      </c>
      <c r="O33" s="47">
        <f t="shared" ca="1" si="21"/>
        <v>4.400318990647694E-2</v>
      </c>
      <c r="P33" s="47">
        <f t="shared" ca="1" si="22"/>
        <v>0.29603145786598878</v>
      </c>
      <c r="Q33" s="47">
        <f t="shared" ca="1" si="23"/>
        <v>0.5</v>
      </c>
      <c r="S33" s="83">
        <v>0</v>
      </c>
      <c r="T33" s="83">
        <v>0.5</v>
      </c>
      <c r="V33" s="84">
        <f ca="1">SUM(D21:D33)-D30</f>
        <v>0.99999999999999978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45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29</v>
      </c>
    </row>
    <row r="42" spans="1:26" ht="23.25">
      <c r="A42" s="5" t="s">
        <v>148</v>
      </c>
    </row>
    <row r="44" spans="1:26" s="23" customFormat="1" ht="15">
      <c r="H44" s="20" t="s">
        <v>27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285</v>
      </c>
      <c r="F45" s="6" t="s">
        <v>9</v>
      </c>
      <c r="G45" s="6" t="s">
        <v>31</v>
      </c>
      <c r="H45" s="6" t="s">
        <v>10</v>
      </c>
      <c r="I45" s="8" t="s">
        <v>140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139</v>
      </c>
      <c r="Q45" s="8" t="s">
        <v>30</v>
      </c>
      <c r="R45" s="6" t="s">
        <v>28</v>
      </c>
      <c r="Z45" s="87" t="s">
        <v>297</v>
      </c>
    </row>
    <row r="46" spans="1:26" s="23" customFormat="1" ht="15.75" thickBot="1">
      <c r="A46" s="23" t="s">
        <v>141</v>
      </c>
      <c r="B46" s="23" t="s">
        <v>283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1" si="25">H46</f>
        <v>RSDSH_Det</v>
      </c>
      <c r="G46" s="29"/>
      <c r="H46" s="23" t="str">
        <f t="shared" ref="H46:H71" si="26">B46</f>
        <v>RSDSH_Det</v>
      </c>
      <c r="I46" s="24">
        <v>1</v>
      </c>
      <c r="J46" s="32">
        <f t="shared" ref="J46:J58" ca="1" si="27">IF(E6="","",-E6)</f>
        <v>-1.3787963945138648E-2</v>
      </c>
      <c r="K46" s="32">
        <f t="shared" ref="K46:K58" ca="1" si="28">IF(F6="","",-F6)</f>
        <v>-1.2409167550624784E-2</v>
      </c>
      <c r="L46" s="32">
        <f t="shared" ref="L46:L58" ca="1" si="29">IF(G6="","",-G6)</f>
        <v>-7.3274893469684301E-3</v>
      </c>
      <c r="M46" s="32">
        <f t="shared" ref="M46:M58" ca="1" si="30">IF(H6="","",-H6)</f>
        <v>-4.3268091844913892E-3</v>
      </c>
      <c r="N46" s="32">
        <f t="shared" ref="N46:N58" ca="1" si="31">IF(I6="","",-I6)</f>
        <v>-5.2603898570221293E-4</v>
      </c>
      <c r="O46" s="32">
        <f t="shared" ref="O46:O58" ca="1" si="32">IF(J6="","",-J6)</f>
        <v>-6.3954060065891434E-5</v>
      </c>
      <c r="P46" s="24">
        <v>0</v>
      </c>
      <c r="Q46" s="24">
        <v>5</v>
      </c>
      <c r="R46" s="23" t="s">
        <v>149</v>
      </c>
      <c r="Z46" s="86" t="s">
        <v>296</v>
      </c>
    </row>
    <row r="47" spans="1:26" s="23" customFormat="1" ht="15.75" thickBot="1">
      <c r="A47" s="23" t="s">
        <v>203</v>
      </c>
      <c r="B47" s="23" t="s">
        <v>283</v>
      </c>
      <c r="D47" s="23" t="str">
        <f t="shared" si="24"/>
        <v>\I: DISABLED</v>
      </c>
      <c r="E47" s="79" t="str">
        <f t="shared" ref="E47:E71" si="33">A47</f>
        <v>RSDBDL</v>
      </c>
      <c r="F47" s="23" t="str">
        <f t="shared" si="25"/>
        <v>RSDSH_Det</v>
      </c>
      <c r="G47" s="26"/>
      <c r="H47" s="23" t="str">
        <f t="shared" si="26"/>
        <v>RSDSH_Det</v>
      </c>
      <c r="I47" s="24">
        <v>1</v>
      </c>
      <c r="J47" s="32" t="str">
        <f t="shared" ca="1" si="27"/>
        <v/>
      </c>
      <c r="K47" s="32" t="str">
        <f t="shared" ca="1" si="28"/>
        <v/>
      </c>
      <c r="L47" s="32" t="str">
        <f t="shared" ca="1" si="29"/>
        <v/>
      </c>
      <c r="M47" s="32" t="str">
        <f t="shared" ca="1" si="30"/>
        <v/>
      </c>
      <c r="N47" s="32" t="str">
        <f t="shared" ca="1" si="31"/>
        <v/>
      </c>
      <c r="O47" s="32" t="str">
        <f t="shared" ca="1" si="32"/>
        <v/>
      </c>
      <c r="P47" s="24">
        <v>0</v>
      </c>
      <c r="Q47" s="24">
        <v>5</v>
      </c>
      <c r="R47" s="23" t="s">
        <v>150</v>
      </c>
      <c r="Z47" s="86" t="s">
        <v>296</v>
      </c>
    </row>
    <row r="48" spans="1:26" s="23" customFormat="1" ht="15.75" thickBot="1">
      <c r="A48" s="23" t="s">
        <v>204</v>
      </c>
      <c r="B48" s="23" t="s">
        <v>283</v>
      </c>
      <c r="D48" s="23" t="str">
        <f t="shared" si="24"/>
        <v>\I: DISABLED</v>
      </c>
      <c r="E48" s="79" t="str">
        <f t="shared" si="33"/>
        <v>RSDETH</v>
      </c>
      <c r="F48" s="23" t="str">
        <f t="shared" si="25"/>
        <v>RSDSH_Det</v>
      </c>
      <c r="G48" s="26"/>
      <c r="H48" s="23" t="str">
        <f t="shared" si="26"/>
        <v>RSDSH_Det</v>
      </c>
      <c r="I48" s="24">
        <v>1</v>
      </c>
      <c r="J48" s="32" t="str">
        <f t="shared" ca="1" si="27"/>
        <v/>
      </c>
      <c r="K48" s="32" t="str">
        <f t="shared" ca="1" si="28"/>
        <v/>
      </c>
      <c r="L48" s="32" t="str">
        <f t="shared" ca="1" si="29"/>
        <v/>
      </c>
      <c r="M48" s="32" t="str">
        <f t="shared" ca="1" si="30"/>
        <v/>
      </c>
      <c r="N48" s="32" t="str">
        <f t="shared" ca="1" si="31"/>
        <v/>
      </c>
      <c r="O48" s="32" t="str">
        <f t="shared" ca="1" si="32"/>
        <v/>
      </c>
      <c r="P48" s="24">
        <v>0</v>
      </c>
      <c r="Q48" s="24">
        <v>5</v>
      </c>
      <c r="R48" s="23" t="s">
        <v>151</v>
      </c>
      <c r="Z48" s="86" t="s">
        <v>296</v>
      </c>
    </row>
    <row r="49" spans="1:26" s="23" customFormat="1" ht="15.75" thickBot="1">
      <c r="A49" s="23" t="s">
        <v>205</v>
      </c>
      <c r="B49" s="23" t="s">
        <v>283</v>
      </c>
      <c r="D49" s="23" t="str">
        <f t="shared" si="24"/>
        <v>UC-LO_R-SH_Det_LPG_X0</v>
      </c>
      <c r="E49" s="23" t="str">
        <f t="shared" si="33"/>
        <v>RSDLPG</v>
      </c>
      <c r="F49" s="23" t="str">
        <f t="shared" si="25"/>
        <v>RSDSH_Det</v>
      </c>
      <c r="G49" s="26"/>
      <c r="H49" s="23" t="str">
        <f t="shared" si="26"/>
        <v>RSDSH_Det</v>
      </c>
      <c r="I49" s="24">
        <v>1</v>
      </c>
      <c r="J49" s="32">
        <f t="shared" ca="1" si="27"/>
        <v>-0.10347201026749644</v>
      </c>
      <c r="K49" s="32">
        <f t="shared" ca="1" si="28"/>
        <v>-9.31248092407468E-2</v>
      </c>
      <c r="L49" s="32">
        <f t="shared" ca="1" si="29"/>
        <v>-5.4989268608568592E-2</v>
      </c>
      <c r="M49" s="32">
        <f t="shared" ca="1" si="30"/>
        <v>-3.2470613220673676E-2</v>
      </c>
      <c r="N49" s="32">
        <f t="shared" ca="1" si="31"/>
        <v>-3.9476685278738198E-3</v>
      </c>
      <c r="O49" s="32">
        <f t="shared" ca="1" si="32"/>
        <v>-4.7994433305137706E-4</v>
      </c>
      <c r="P49" s="24">
        <v>0</v>
      </c>
      <c r="Q49" s="24">
        <v>5</v>
      </c>
      <c r="R49" s="23" t="s">
        <v>152</v>
      </c>
      <c r="Z49" s="86"/>
    </row>
    <row r="50" spans="1:26" s="23" customFormat="1" ht="15.75" thickBot="1">
      <c r="A50" s="23" t="s">
        <v>206</v>
      </c>
      <c r="B50" s="23" t="s">
        <v>283</v>
      </c>
      <c r="D50" s="90" t="str">
        <f t="shared" si="24"/>
        <v>UC-LO_R-SH_Det_ELC_X0</v>
      </c>
      <c r="E50" s="23" t="str">
        <f t="shared" si="33"/>
        <v>RSDELC</v>
      </c>
      <c r="F50" s="23" t="str">
        <f t="shared" si="25"/>
        <v>RSDSH_Det</v>
      </c>
      <c r="G50" s="26"/>
      <c r="H50" s="23" t="str">
        <f t="shared" si="26"/>
        <v>RSDSH_Det</v>
      </c>
      <c r="I50" s="24">
        <v>1</v>
      </c>
      <c r="J50" s="88" t="e">
        <f ca="1">MAX(IF(E10+E11="","",-E10-E11),-$T$10)</f>
        <v>#VALUE!</v>
      </c>
      <c r="K50" s="88" t="e">
        <f t="shared" ref="K50:O50" ca="1" si="34">MAX(IF(F10+F11="","",-F10-F11),-$T$10)</f>
        <v>#VALUE!</v>
      </c>
      <c r="L50" s="88" t="e">
        <f t="shared" ca="1" si="34"/>
        <v>#VALUE!</v>
      </c>
      <c r="M50" s="88" t="e">
        <f t="shared" ca="1" si="34"/>
        <v>#VALUE!</v>
      </c>
      <c r="N50" s="88" t="e">
        <f t="shared" ca="1" si="34"/>
        <v>#VALUE!</v>
      </c>
      <c r="O50" s="88" t="e">
        <f t="shared" ca="1" si="34"/>
        <v>#VALUE!</v>
      </c>
      <c r="P50" s="24">
        <v>0</v>
      </c>
      <c r="Q50" s="24">
        <v>5</v>
      </c>
      <c r="R50" s="23" t="s">
        <v>153</v>
      </c>
      <c r="Z50" s="86"/>
    </row>
    <row r="51" spans="1:26" s="23" customFormat="1" ht="15.75" thickBot="1">
      <c r="A51" s="23" t="s">
        <v>206</v>
      </c>
      <c r="B51" s="23" t="s">
        <v>283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RSDSH_Det</v>
      </c>
      <c r="G51" s="26"/>
      <c r="H51" s="23" t="str">
        <f t="shared" si="26"/>
        <v>RSDSH_Det</v>
      </c>
      <c r="I51" s="24">
        <v>1</v>
      </c>
      <c r="J51" s="32" t="str">
        <f t="shared" ca="1" si="27"/>
        <v/>
      </c>
      <c r="K51" s="32" t="str">
        <f t="shared" ca="1" si="28"/>
        <v/>
      </c>
      <c r="L51" s="32" t="str">
        <f t="shared" ca="1" si="29"/>
        <v/>
      </c>
      <c r="M51" s="32" t="str">
        <f t="shared" ca="1" si="30"/>
        <v/>
      </c>
      <c r="N51" s="32" t="str">
        <f t="shared" ca="1" si="31"/>
        <v/>
      </c>
      <c r="O51" s="32" t="str">
        <f t="shared" ca="1" si="32"/>
        <v/>
      </c>
      <c r="P51" s="24">
        <v>0</v>
      </c>
      <c r="Q51" s="24">
        <v>5</v>
      </c>
      <c r="R51" s="23" t="s">
        <v>154</v>
      </c>
      <c r="Z51" s="86" t="s">
        <v>296</v>
      </c>
    </row>
    <row r="52" spans="1:26" s="23" customFormat="1" ht="15.75" thickBot="1">
      <c r="A52" s="23" t="s">
        <v>207</v>
      </c>
      <c r="B52" s="23" t="s">
        <v>283</v>
      </c>
      <c r="D52" s="23" t="str">
        <f t="shared" si="24"/>
        <v>UC-LO_R-SH_Det_KER_X0</v>
      </c>
      <c r="E52" s="23" t="str">
        <f t="shared" si="33"/>
        <v>RSDKER</v>
      </c>
      <c r="F52" s="23" t="str">
        <f t="shared" si="25"/>
        <v>RSDSH_Det</v>
      </c>
      <c r="G52" s="26"/>
      <c r="H52" s="23" t="str">
        <f t="shared" si="26"/>
        <v>RSDSH_Det</v>
      </c>
      <c r="I52" s="24">
        <v>1</v>
      </c>
      <c r="J52" s="32">
        <f t="shared" ca="1" si="27"/>
        <v>-0.52569905342178702</v>
      </c>
      <c r="K52" s="32">
        <f t="shared" ca="1" si="28"/>
        <v>-0.47312914807960832</v>
      </c>
      <c r="L52" s="32">
        <f t="shared" ca="1" si="29"/>
        <v>-0.27937803064952799</v>
      </c>
      <c r="M52" s="32">
        <f t="shared" ca="1" si="30"/>
        <v>-0.16496993331823984</v>
      </c>
      <c r="N52" s="32">
        <f t="shared" ca="1" si="31"/>
        <v>-2.0056492600860912E-2</v>
      </c>
      <c r="O52" s="32">
        <f t="shared" ca="1" si="32"/>
        <v>-2.438401273233178E-3</v>
      </c>
      <c r="P52" s="24">
        <v>0</v>
      </c>
      <c r="Q52" s="24">
        <v>5</v>
      </c>
      <c r="R52" s="23" t="s">
        <v>155</v>
      </c>
      <c r="Z52" s="86"/>
    </row>
    <row r="53" spans="1:26" s="23" customFormat="1" ht="15.75" thickBot="1">
      <c r="A53" s="23" t="s">
        <v>208</v>
      </c>
      <c r="B53" s="23" t="s">
        <v>283</v>
      </c>
      <c r="D53" s="23" t="str">
        <f t="shared" si="24"/>
        <v>UC-LO_R-SH_Det_GAS_X0</v>
      </c>
      <c r="E53" s="23" t="str">
        <f t="shared" si="33"/>
        <v>RSDGAS</v>
      </c>
      <c r="F53" s="23" t="str">
        <f t="shared" si="25"/>
        <v>RSDSH_Det</v>
      </c>
      <c r="G53" s="26"/>
      <c r="H53" s="23" t="str">
        <f t="shared" si="26"/>
        <v>RSDSH_Det</v>
      </c>
      <c r="I53" s="24">
        <v>1</v>
      </c>
      <c r="J53" s="32">
        <f t="shared" ca="1" si="27"/>
        <v>-0.16475706317991071</v>
      </c>
      <c r="K53" s="32">
        <f t="shared" ca="1" si="28"/>
        <v>-0.14828135686191965</v>
      </c>
      <c r="L53" s="32">
        <f t="shared" ca="1" si="29"/>
        <v>-8.7558658413394941E-2</v>
      </c>
      <c r="M53" s="32">
        <f t="shared" ca="1" si="30"/>
        <v>-5.1702512206525594E-2</v>
      </c>
      <c r="N53" s="32">
        <f t="shared" ca="1" si="31"/>
        <v>-6.2858184679974614E-3</v>
      </c>
      <c r="O53" s="32">
        <f t="shared" ca="1" si="32"/>
        <v>-7.6420878070274957E-4</v>
      </c>
      <c r="P53" s="24">
        <v>0</v>
      </c>
      <c r="Q53" s="24">
        <v>5</v>
      </c>
      <c r="R53" s="23" t="s">
        <v>156</v>
      </c>
      <c r="Z53" s="86"/>
    </row>
    <row r="54" spans="1:26" s="23" customFormat="1" ht="15.75" thickBot="1">
      <c r="A54" s="23" t="s">
        <v>142</v>
      </c>
      <c r="B54" s="23" t="s">
        <v>283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RSDSH_Det</v>
      </c>
      <c r="G54" s="26"/>
      <c r="H54" s="23" t="str">
        <f t="shared" si="26"/>
        <v>RSDSH_Det</v>
      </c>
      <c r="I54" s="24">
        <v>1</v>
      </c>
      <c r="J54" s="32">
        <f t="shared" ca="1" si="27"/>
        <v>-4.2297711828808364E-2</v>
      </c>
      <c r="K54" s="32">
        <f t="shared" ca="1" si="28"/>
        <v>-3.8067940645927528E-2</v>
      </c>
      <c r="L54" s="32">
        <f t="shared" ca="1" si="29"/>
        <v>-2.2478738272013753E-2</v>
      </c>
      <c r="M54" s="32">
        <f t="shared" ca="1" si="30"/>
        <v>-1.3273470162241405E-2</v>
      </c>
      <c r="N54" s="32">
        <f t="shared" ca="1" si="31"/>
        <v>-1.6137440971330525E-3</v>
      </c>
      <c r="O54" s="32">
        <f t="shared" ca="1" si="32"/>
        <v>-1.9619360869471542E-4</v>
      </c>
      <c r="P54" s="24">
        <v>0</v>
      </c>
      <c r="Q54" s="24">
        <v>5</v>
      </c>
      <c r="R54" s="23" t="s">
        <v>157</v>
      </c>
      <c r="Z54" s="86" t="s">
        <v>296</v>
      </c>
    </row>
    <row r="55" spans="1:26" s="23" customFormat="1" ht="15.75" thickBot="1">
      <c r="A55" s="56" t="s">
        <v>173</v>
      </c>
      <c r="B55" s="23" t="s">
        <v>283</v>
      </c>
      <c r="D55" s="23" t="str">
        <f t="shared" si="24"/>
        <v>\I: DISABLED</v>
      </c>
      <c r="F55" s="23" t="str">
        <f t="shared" si="25"/>
        <v>RSDSH_Det</v>
      </c>
      <c r="G55" s="26"/>
      <c r="H55" s="23" t="str">
        <f t="shared" si="26"/>
        <v>RSDSH_Det</v>
      </c>
      <c r="I55" s="24">
        <v>1</v>
      </c>
      <c r="J55" s="32">
        <f t="shared" ca="1" si="27"/>
        <v>-4.1711630265561052E-2</v>
      </c>
      <c r="K55" s="32">
        <f t="shared" ca="1" si="28"/>
        <v>-3.7540467239004949E-2</v>
      </c>
      <c r="L55" s="32">
        <f t="shared" ca="1" si="29"/>
        <v>-2.2167270499960035E-2</v>
      </c>
      <c r="M55" s="32">
        <f t="shared" ca="1" si="30"/>
        <v>-1.3089551557521405E-2</v>
      </c>
      <c r="N55" s="32">
        <f t="shared" ca="1" si="31"/>
        <v>-1.5913838884542297E-3</v>
      </c>
      <c r="O55" s="32">
        <f t="shared" ca="1" si="32"/>
        <v>-1.9347512932759713E-4</v>
      </c>
      <c r="P55" s="24">
        <v>0</v>
      </c>
      <c r="Q55" s="24">
        <v>5</v>
      </c>
      <c r="R55" s="23" t="s">
        <v>158</v>
      </c>
      <c r="Z55" s="86" t="s">
        <v>296</v>
      </c>
    </row>
    <row r="56" spans="1:26" s="23" customFormat="1" ht="15.75" thickBot="1">
      <c r="A56" s="23" t="s">
        <v>143</v>
      </c>
      <c r="B56" s="23" t="s">
        <v>283</v>
      </c>
      <c r="D56" s="23" t="str">
        <f t="shared" si="24"/>
        <v>UC-LO_R-SH_Det_WOO_X0</v>
      </c>
      <c r="E56" s="23" t="str">
        <f t="shared" si="33"/>
        <v>RSDWOO</v>
      </c>
      <c r="F56" s="23" t="str">
        <f t="shared" si="25"/>
        <v>RSDSH_Det</v>
      </c>
      <c r="G56" s="26"/>
      <c r="H56" s="23" t="str">
        <f t="shared" si="26"/>
        <v>RSDSH_Det</v>
      </c>
      <c r="I56" s="24">
        <v>1</v>
      </c>
      <c r="J56" s="32">
        <f t="shared" ca="1" si="27"/>
        <v>-9.3747367202909274E-3</v>
      </c>
      <c r="K56" s="32">
        <f t="shared" ca="1" si="28"/>
        <v>-8.4372630482618359E-3</v>
      </c>
      <c r="L56" s="32">
        <f t="shared" ca="1" si="29"/>
        <v>-4.9821194573681322E-3</v>
      </c>
      <c r="M56" s="32">
        <f t="shared" ca="1" si="30"/>
        <v>-2.9418917183813096E-3</v>
      </c>
      <c r="N56" s="32">
        <f t="shared" ca="1" si="31"/>
        <v>-3.5766535328850111E-4</v>
      </c>
      <c r="O56" s="32">
        <f t="shared" ca="1" si="32"/>
        <v>-4.3483757115770086E-5</v>
      </c>
      <c r="P56" s="24">
        <v>0</v>
      </c>
      <c r="Q56" s="24">
        <v>5</v>
      </c>
      <c r="R56" s="23" t="s">
        <v>175</v>
      </c>
      <c r="Z56" s="86"/>
    </row>
    <row r="57" spans="1:26" s="23" customFormat="1" ht="15.75" thickBot="1">
      <c r="A57" s="23" t="s">
        <v>144</v>
      </c>
      <c r="B57" s="26" t="s">
        <v>283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RSDSH_Det</v>
      </c>
      <c r="G57" s="26"/>
      <c r="H57" s="23" t="str">
        <f t="shared" si="26"/>
        <v>RSDSH_Det</v>
      </c>
      <c r="I57" s="24">
        <v>1</v>
      </c>
      <c r="J57" s="32" t="str">
        <f t="shared" ca="1" si="27"/>
        <v/>
      </c>
      <c r="K57" s="32" t="str">
        <f t="shared" ca="1" si="28"/>
        <v/>
      </c>
      <c r="L57" s="32" t="str">
        <f t="shared" ca="1" si="29"/>
        <v/>
      </c>
      <c r="M57" s="32" t="str">
        <f t="shared" ca="1" si="30"/>
        <v/>
      </c>
      <c r="N57" s="32" t="str">
        <f t="shared" ca="1" si="31"/>
        <v/>
      </c>
      <c r="O57" s="32" t="str">
        <f t="shared" ca="1" si="32"/>
        <v/>
      </c>
      <c r="P57" s="24">
        <v>0</v>
      </c>
      <c r="Q57" s="24">
        <v>5</v>
      </c>
      <c r="R57" s="23" t="s">
        <v>159</v>
      </c>
      <c r="Z57" s="86" t="s">
        <v>296</v>
      </c>
    </row>
    <row r="58" spans="1:26" s="23" customFormat="1" ht="15.75" thickBot="1">
      <c r="A58" s="53" t="s">
        <v>145</v>
      </c>
      <c r="B58" s="53" t="s">
        <v>283</v>
      </c>
      <c r="C58" s="26"/>
      <c r="D58" s="23" t="str">
        <f t="shared" si="24"/>
        <v>\I: DISABLED</v>
      </c>
      <c r="E58" s="53" t="str">
        <f t="shared" si="33"/>
        <v>RSDGEO</v>
      </c>
      <c r="F58" s="53" t="str">
        <f t="shared" si="25"/>
        <v>RSDSH_Det</v>
      </c>
      <c r="G58" s="53"/>
      <c r="H58" s="53" t="str">
        <f t="shared" si="26"/>
        <v>RSDSH_Det</v>
      </c>
      <c r="I58" s="54">
        <v>1</v>
      </c>
      <c r="J58" s="55">
        <f t="shared" ca="1" si="27"/>
        <v>-4.2515919514459089E-3</v>
      </c>
      <c r="K58" s="55">
        <f t="shared" ca="1" si="28"/>
        <v>-3.8264327563013183E-3</v>
      </c>
      <c r="L58" s="55">
        <f t="shared" ca="1" si="29"/>
        <v>-2.2594702782683658E-3</v>
      </c>
      <c r="M58" s="55">
        <f t="shared" ca="1" si="30"/>
        <v>-1.3341946046146877E-3</v>
      </c>
      <c r="N58" s="55">
        <f t="shared" ca="1" si="31"/>
        <v>-1.6220691660184122E-4</v>
      </c>
      <c r="O58" s="55">
        <f t="shared" ca="1" si="32"/>
        <v>-1.9720574271903347E-5</v>
      </c>
      <c r="P58" s="54">
        <v>0</v>
      </c>
      <c r="Q58" s="54">
        <v>5</v>
      </c>
      <c r="R58" s="53" t="s">
        <v>160</v>
      </c>
      <c r="Z58" s="86" t="s">
        <v>296</v>
      </c>
    </row>
    <row r="59" spans="1:26" s="23" customFormat="1" ht="15.75" thickBot="1">
      <c r="A59" s="23" t="s">
        <v>141</v>
      </c>
      <c r="B59" s="26" t="s">
        <v>284</v>
      </c>
      <c r="C59" s="26"/>
      <c r="D59" s="23" t="str">
        <f t="shared" ref="D59:D71" si="35">IF(Z59="","UC-LO_"&amp;A21,"\I: DISABLED")</f>
        <v>\I: DISABLED</v>
      </c>
      <c r="E59" s="23" t="str">
        <f t="shared" si="33"/>
        <v>RSDCOA</v>
      </c>
      <c r="F59" s="23" t="str">
        <f t="shared" si="25"/>
        <v>RSDWH_Det</v>
      </c>
      <c r="G59" s="26"/>
      <c r="H59" s="23" t="str">
        <f t="shared" si="26"/>
        <v>RSDWH_Det</v>
      </c>
      <c r="I59" s="24">
        <v>1</v>
      </c>
      <c r="J59" s="33">
        <f t="shared" ref="J59:J71" ca="1" si="36">IF(E21="","",-E21)</f>
        <v>-1.8194300642878823E-2</v>
      </c>
      <c r="K59" s="33">
        <f t="shared" ref="K59:K71" ca="1" si="37">IF(F21="","",-F21)</f>
        <v>-1.6374870578590942E-2</v>
      </c>
      <c r="L59" s="33">
        <f t="shared" ref="L59:L71" ca="1" si="38">IF(G21="","",-G21)</f>
        <v>-9.6691973279521681E-3</v>
      </c>
      <c r="M59" s="33">
        <f t="shared" ref="M59:M71" ca="1" si="39">IF(H21="","",-H21)</f>
        <v>-5.7095643301824772E-3</v>
      </c>
      <c r="N59" s="33">
        <f t="shared" ref="N59:N71" ca="1" si="40">IF(I21="","",-I21)</f>
        <v>-6.9414973043323085E-4</v>
      </c>
      <c r="O59" s="33">
        <f t="shared" ref="O59:O71" ca="1" si="41">IF(J21="","",-J21)</f>
        <v>-8.4392402011017778E-5</v>
      </c>
      <c r="P59" s="24">
        <v>0</v>
      </c>
      <c r="Q59" s="24">
        <v>5</v>
      </c>
      <c r="R59" s="23" t="s">
        <v>161</v>
      </c>
      <c r="Z59" s="86" t="s">
        <v>296</v>
      </c>
    </row>
    <row r="60" spans="1:26" s="23" customFormat="1" ht="15.75" thickBot="1">
      <c r="A60" s="23" t="s">
        <v>203</v>
      </c>
      <c r="B60" s="26" t="s">
        <v>284</v>
      </c>
      <c r="C60" s="26"/>
      <c r="D60" s="23" t="str">
        <f t="shared" si="35"/>
        <v>\I: DISABLED</v>
      </c>
      <c r="E60" s="79" t="str">
        <f t="shared" si="33"/>
        <v>RSDBDL</v>
      </c>
      <c r="F60" s="79" t="str">
        <f t="shared" si="25"/>
        <v>RSDWH_Det</v>
      </c>
      <c r="G60" s="79"/>
      <c r="H60" s="80" t="str">
        <f t="shared" si="26"/>
        <v>RSDWH_Det</v>
      </c>
      <c r="I60" s="79">
        <v>1</v>
      </c>
      <c r="J60" s="81">
        <f t="shared" ca="1" si="36"/>
        <v>-5.1512873067075618E-6</v>
      </c>
      <c r="K60" s="82">
        <f t="shared" ca="1" si="37"/>
        <v>-4.6361585760368055E-6</v>
      </c>
      <c r="L60" s="82">
        <f t="shared" ca="1" si="38"/>
        <v>-2.7376052775639738E-6</v>
      </c>
      <c r="M60" s="82">
        <f t="shared" ca="1" si="39"/>
        <v>-1.6165285403487515E-6</v>
      </c>
      <c r="N60" s="82">
        <f t="shared" ca="1" si="40"/>
        <v>-1.965321319857775E-7</v>
      </c>
      <c r="O60" s="82">
        <f t="shared" ca="1" si="41"/>
        <v>-2.3893719126383068E-8</v>
      </c>
      <c r="P60" s="81">
        <v>0</v>
      </c>
      <c r="Q60" s="81">
        <v>5</v>
      </c>
      <c r="R60" s="81" t="s">
        <v>162</v>
      </c>
      <c r="Z60" s="86" t="s">
        <v>296</v>
      </c>
    </row>
    <row r="61" spans="1:26" s="23" customFormat="1" ht="15">
      <c r="A61" s="23" t="s">
        <v>204</v>
      </c>
      <c r="B61" s="26" t="s">
        <v>284</v>
      </c>
      <c r="C61" s="26"/>
      <c r="D61" s="23" t="str">
        <f t="shared" si="35"/>
        <v>\I: DISABLED</v>
      </c>
      <c r="E61" s="79" t="str">
        <f t="shared" si="33"/>
        <v>RSDETH</v>
      </c>
      <c r="F61" s="79" t="str">
        <f t="shared" si="25"/>
        <v>RSDWH_Det</v>
      </c>
      <c r="G61" s="79"/>
      <c r="H61" s="80" t="str">
        <f t="shared" si="26"/>
        <v>RSDWH_Det</v>
      </c>
      <c r="I61" s="79">
        <v>1</v>
      </c>
      <c r="J61" s="81">
        <f t="shared" ca="1" si="36"/>
        <v>-1.0123540236249786E-5</v>
      </c>
      <c r="K61" s="82">
        <f t="shared" ca="1" si="37"/>
        <v>-9.1111862126248076E-6</v>
      </c>
      <c r="L61" s="82">
        <f t="shared" ca="1" si="38"/>
        <v>-5.3800643466928243E-6</v>
      </c>
      <c r="M61" s="82">
        <f t="shared" ca="1" si="39"/>
        <v>-3.1768741960786466E-6</v>
      </c>
      <c r="N61" s="82">
        <f t="shared" ca="1" si="40"/>
        <v>-3.8623373681434651E-7</v>
      </c>
      <c r="O61" s="82">
        <f t="shared" ca="1" si="41"/>
        <v>-4.6957005611902696E-8</v>
      </c>
      <c r="P61" s="81">
        <v>0</v>
      </c>
      <c r="Q61" s="81">
        <v>5</v>
      </c>
      <c r="R61" s="81" t="s">
        <v>163</v>
      </c>
      <c r="Z61" s="86" t="s">
        <v>296</v>
      </c>
    </row>
    <row r="62" spans="1:26" s="23" customFormat="1" ht="15">
      <c r="A62" s="23" t="s">
        <v>205</v>
      </c>
      <c r="B62" s="26" t="s">
        <v>284</v>
      </c>
      <c r="C62" s="26"/>
      <c r="D62" s="23" t="str">
        <f t="shared" si="35"/>
        <v>UC-LO_R-WH_Det_LPG_X0</v>
      </c>
      <c r="E62" s="23" t="str">
        <f t="shared" si="33"/>
        <v>RSDLPG</v>
      </c>
      <c r="F62" s="23" t="str">
        <f t="shared" si="25"/>
        <v>RSDWH_Det</v>
      </c>
      <c r="G62" s="26"/>
      <c r="H62" s="23" t="str">
        <f t="shared" si="26"/>
        <v>RSDWH_Det</v>
      </c>
      <c r="I62" s="24">
        <v>1</v>
      </c>
      <c r="J62" s="33">
        <f t="shared" ca="1" si="36"/>
        <v>-1.7904941420407088E-2</v>
      </c>
      <c r="K62" s="33">
        <f t="shared" ca="1" si="37"/>
        <v>-1.6114447278366379E-2</v>
      </c>
      <c r="L62" s="33">
        <f t="shared" ca="1" si="38"/>
        <v>-9.5154199734025658E-3</v>
      </c>
      <c r="M62" s="33">
        <f t="shared" ca="1" si="39"/>
        <v>-5.6187603400944834E-3</v>
      </c>
      <c r="N62" s="33">
        <f t="shared" ca="1" si="40"/>
        <v>-6.8311008509485728E-4</v>
      </c>
      <c r="O62" s="33">
        <f t="shared" ca="1" si="41"/>
        <v>-8.3050238862911939E-5</v>
      </c>
      <c r="P62" s="24">
        <v>0</v>
      </c>
      <c r="Q62" s="24">
        <v>5</v>
      </c>
      <c r="R62" s="23" t="s">
        <v>164</v>
      </c>
      <c r="Z62" s="86"/>
    </row>
    <row r="63" spans="1:26" s="23" customFormat="1" ht="15">
      <c r="A63" s="23" t="s">
        <v>206</v>
      </c>
      <c r="B63" s="26" t="s">
        <v>284</v>
      </c>
      <c r="C63" s="26"/>
      <c r="D63" s="90" t="str">
        <f t="shared" si="35"/>
        <v>UC-LO_R-WH_Det_ELC_X0</v>
      </c>
      <c r="E63" s="23" t="str">
        <f t="shared" si="33"/>
        <v>RSDELC</v>
      </c>
      <c r="F63" s="23" t="str">
        <f t="shared" si="25"/>
        <v>RSDWH_Det</v>
      </c>
      <c r="G63" s="26"/>
      <c r="H63" s="23" t="str">
        <f t="shared" si="26"/>
        <v>RSDWH_Det</v>
      </c>
      <c r="I63" s="24">
        <v>1</v>
      </c>
      <c r="J63" s="89">
        <f ca="1">MAX(IF(E25+E26="","",-E25-E26),-$T$25)</f>
        <v>-5.07150910275352E-2</v>
      </c>
      <c r="K63" s="89">
        <f t="shared" ref="K63:O63" ca="1" si="42">MAX(IF(F25+F26="","",-F25-F26),-$T$25)</f>
        <v>-4.5643581924781684E-2</v>
      </c>
      <c r="L63" s="89">
        <f t="shared" ca="1" si="42"/>
        <v>-2.6952078690764346E-2</v>
      </c>
      <c r="M63" s="89">
        <f t="shared" ca="1" si="42"/>
        <v>-1.5914932946109444E-2</v>
      </c>
      <c r="N63" s="89">
        <f t="shared" ca="1" si="42"/>
        <v>-1.9348843056212208E-3</v>
      </c>
      <c r="O63" s="89">
        <f t="shared" ca="1" si="42"/>
        <v>-2.3523676089722489E-4</v>
      </c>
      <c r="P63" s="24">
        <v>0</v>
      </c>
      <c r="Q63" s="24">
        <v>5</v>
      </c>
      <c r="R63" s="23" t="s">
        <v>165</v>
      </c>
      <c r="Z63" s="86"/>
    </row>
    <row r="64" spans="1:26" s="23" customFormat="1" ht="15">
      <c r="A64" s="23" t="s">
        <v>206</v>
      </c>
      <c r="B64" s="26" t="s">
        <v>284</v>
      </c>
      <c r="C64" s="26"/>
      <c r="D64" s="23" t="str">
        <f t="shared" si="35"/>
        <v>\I: DISABLED</v>
      </c>
      <c r="E64" s="23" t="str">
        <f t="shared" si="33"/>
        <v>RSDELC</v>
      </c>
      <c r="F64" s="23" t="str">
        <f t="shared" si="25"/>
        <v>RSDWH_Det</v>
      </c>
      <c r="G64" s="26"/>
      <c r="H64" s="23" t="str">
        <f t="shared" si="26"/>
        <v>RSDWH_Det</v>
      </c>
      <c r="I64" s="24">
        <v>1</v>
      </c>
      <c r="J64" s="33">
        <f t="shared" ca="1" si="36"/>
        <v>-3.2941826169272208E-2</v>
      </c>
      <c r="K64" s="33">
        <f t="shared" ca="1" si="37"/>
        <v>-2.964764355234499E-2</v>
      </c>
      <c r="L64" s="33">
        <f t="shared" ca="1" si="38"/>
        <v>-1.7506637041224196E-2</v>
      </c>
      <c r="M64" s="33">
        <f t="shared" ca="1" si="39"/>
        <v>-1.0337494106472479E-2</v>
      </c>
      <c r="N64" s="33">
        <f t="shared" ca="1" si="40"/>
        <v>-1.2567979503146514E-3</v>
      </c>
      <c r="O64" s="33">
        <f t="shared" ca="1" si="41"/>
        <v>-1.5279729029554E-4</v>
      </c>
      <c r="P64" s="24">
        <v>0</v>
      </c>
      <c r="Q64" s="24">
        <v>5</v>
      </c>
      <c r="R64" s="23" t="s">
        <v>166</v>
      </c>
      <c r="Z64" s="86" t="s">
        <v>296</v>
      </c>
    </row>
    <row r="65" spans="1:26" s="23" customFormat="1" ht="15">
      <c r="A65" s="23" t="s">
        <v>207</v>
      </c>
      <c r="B65" s="26" t="s">
        <v>284</v>
      </c>
      <c r="C65" s="26"/>
      <c r="D65" s="23" t="str">
        <f t="shared" si="35"/>
        <v>UC-LO_R-WH_Det_KER_X0</v>
      </c>
      <c r="E65" s="23" t="str">
        <f t="shared" si="33"/>
        <v>RSDKER</v>
      </c>
      <c r="F65" s="23" t="str">
        <f t="shared" si="25"/>
        <v>RSDWH_Det</v>
      </c>
      <c r="G65" s="26"/>
      <c r="H65" s="23" t="str">
        <f t="shared" si="26"/>
        <v>RSDWH_Det</v>
      </c>
      <c r="I65" s="24">
        <v>1</v>
      </c>
      <c r="J65" s="33">
        <f t="shared" ca="1" si="36"/>
        <v>-0.61173192244658725</v>
      </c>
      <c r="K65" s="33">
        <f t="shared" ca="1" si="37"/>
        <v>-0.55055873020192847</v>
      </c>
      <c r="L65" s="33">
        <f t="shared" ca="1" si="38"/>
        <v>-0.32509942459693686</v>
      </c>
      <c r="M65" s="33">
        <f t="shared" ca="1" si="39"/>
        <v>-0.19196795923024529</v>
      </c>
      <c r="N65" s="33">
        <f t="shared" ca="1" si="40"/>
        <v>-2.3338822271792042E-2</v>
      </c>
      <c r="O65" s="33">
        <f t="shared" ca="1" si="41"/>
        <v>-2.8374559338883495E-3</v>
      </c>
      <c r="P65" s="24">
        <v>0</v>
      </c>
      <c r="Q65" s="24">
        <v>5</v>
      </c>
      <c r="R65" s="23" t="s">
        <v>167</v>
      </c>
      <c r="Z65" s="86"/>
    </row>
    <row r="66" spans="1:26" s="23" customFormat="1" ht="15">
      <c r="A66" s="23" t="s">
        <v>208</v>
      </c>
      <c r="B66" s="26" t="s">
        <v>284</v>
      </c>
      <c r="C66" s="26"/>
      <c r="D66" s="23" t="str">
        <f t="shared" si="35"/>
        <v>UC-LO_R-WH_Det_GAS_X0</v>
      </c>
      <c r="E66" s="23" t="str">
        <f t="shared" si="33"/>
        <v>RSDGAS</v>
      </c>
      <c r="F66" s="23" t="str">
        <f t="shared" si="25"/>
        <v>RSDWH_Det</v>
      </c>
      <c r="G66" s="26"/>
      <c r="H66" s="23" t="str">
        <f t="shared" si="26"/>
        <v>RSDWH_Det</v>
      </c>
      <c r="I66" s="24">
        <v>1</v>
      </c>
      <c r="J66" s="33">
        <f t="shared" ca="1" si="36"/>
        <v>-0.15179670187488001</v>
      </c>
      <c r="K66" s="33">
        <f t="shared" ca="1" si="37"/>
        <v>-0.136617031687392</v>
      </c>
      <c r="L66" s="33">
        <f t="shared" ca="1" si="38"/>
        <v>-8.067099104108813E-2</v>
      </c>
      <c r="M66" s="33">
        <f t="shared" ca="1" si="39"/>
        <v>-4.763541349985214E-2</v>
      </c>
      <c r="N66" s="33">
        <f t="shared" ca="1" si="40"/>
        <v>-5.7913542133504713E-3</v>
      </c>
      <c r="O66" s="33">
        <f t="shared" ca="1" si="41"/>
        <v>-7.0409347080814901E-4</v>
      </c>
      <c r="P66" s="24">
        <v>0</v>
      </c>
      <c r="Q66" s="24">
        <v>5</v>
      </c>
      <c r="R66" s="23" t="s">
        <v>168</v>
      </c>
      <c r="Z66" s="86"/>
    </row>
    <row r="67" spans="1:26" s="23" customFormat="1" ht="15">
      <c r="A67" s="23" t="s">
        <v>142</v>
      </c>
      <c r="B67" s="26" t="s">
        <v>284</v>
      </c>
      <c r="C67" s="26"/>
      <c r="D67" s="23" t="str">
        <f t="shared" si="35"/>
        <v>\I: DISABLED</v>
      </c>
      <c r="E67" s="23" t="str">
        <f t="shared" si="33"/>
        <v>RSDPEA</v>
      </c>
      <c r="F67" s="23" t="str">
        <f t="shared" si="25"/>
        <v>RSDWH_Det</v>
      </c>
      <c r="G67" s="26"/>
      <c r="H67" s="23" t="str">
        <f t="shared" si="26"/>
        <v>RSDWH_Det</v>
      </c>
      <c r="I67" s="24">
        <v>1</v>
      </c>
      <c r="J67" s="33">
        <f t="shared" ca="1" si="36"/>
        <v>-2.9037649719896776E-2</v>
      </c>
      <c r="K67" s="33">
        <f t="shared" ca="1" si="37"/>
        <v>-2.61338847479071E-2</v>
      </c>
      <c r="L67" s="33">
        <f t="shared" ca="1" si="38"/>
        <v>-1.5431797604791667E-2</v>
      </c>
      <c r="M67" s="33">
        <f t="shared" ca="1" si="39"/>
        <v>-9.1123221676534336E-3</v>
      </c>
      <c r="N67" s="33">
        <f t="shared" ca="1" si="40"/>
        <v>-1.1078456446947903E-3</v>
      </c>
      <c r="O67" s="33">
        <f t="shared" ca="1" si="41"/>
        <v>-1.3468816728472521E-4</v>
      </c>
      <c r="P67" s="24">
        <v>0</v>
      </c>
      <c r="Q67" s="24">
        <v>5</v>
      </c>
      <c r="R67" s="23" t="s">
        <v>169</v>
      </c>
      <c r="Z67" s="86" t="s">
        <v>296</v>
      </c>
    </row>
    <row r="68" spans="1:26" s="23" customFormat="1" ht="15">
      <c r="A68" s="56" t="s">
        <v>173</v>
      </c>
      <c r="B68" s="26" t="s">
        <v>284</v>
      </c>
      <c r="C68" s="26"/>
      <c r="D68" s="23" t="str">
        <f t="shared" si="35"/>
        <v>\I: DISABLED</v>
      </c>
      <c r="F68" s="23" t="str">
        <f t="shared" si="25"/>
        <v>RSDWH_Det</v>
      </c>
      <c r="G68" s="26"/>
      <c r="H68" s="23" t="str">
        <f t="shared" si="26"/>
        <v>RSDWH_Det</v>
      </c>
      <c r="I68" s="24">
        <v>1</v>
      </c>
      <c r="J68" s="33">
        <f t="shared" ca="1" si="36"/>
        <v>-3.8649913036784729E-2</v>
      </c>
      <c r="K68" s="33">
        <f t="shared" ca="1" si="37"/>
        <v>-3.478492173310626E-2</v>
      </c>
      <c r="L68" s="33">
        <f t="shared" ca="1" si="38"/>
        <v>-2.0540148434181917E-2</v>
      </c>
      <c r="M68" s="33">
        <f t="shared" ca="1" si="39"/>
        <v>-1.2128752248900084E-2</v>
      </c>
      <c r="N68" s="33">
        <f t="shared" ca="1" si="40"/>
        <v>-1.4745731227791175E-3</v>
      </c>
      <c r="O68" s="33">
        <f t="shared" ca="1" si="41"/>
        <v>-1.7927366721665408E-4</v>
      </c>
      <c r="P68" s="24">
        <v>0</v>
      </c>
      <c r="Q68" s="24">
        <v>5</v>
      </c>
      <c r="R68" s="23" t="s">
        <v>170</v>
      </c>
      <c r="Z68" s="86" t="s">
        <v>296</v>
      </c>
    </row>
    <row r="69" spans="1:26" s="23" customFormat="1" ht="15">
      <c r="A69" s="23" t="s">
        <v>143</v>
      </c>
      <c r="B69" s="26" t="s">
        <v>284</v>
      </c>
      <c r="C69" s="26"/>
      <c r="D69" s="23" t="str">
        <f t="shared" si="35"/>
        <v>UC-LO_R-WH_Det_WOO_X0</v>
      </c>
      <c r="E69" s="23" t="str">
        <f t="shared" si="33"/>
        <v>RSDWOO</v>
      </c>
      <c r="F69" s="23" t="str">
        <f t="shared" si="25"/>
        <v>RSDWH_Det</v>
      </c>
      <c r="G69" s="26"/>
      <c r="H69" s="23" t="str">
        <f t="shared" si="26"/>
        <v>RSDWH_Det</v>
      </c>
      <c r="I69" s="24">
        <v>1</v>
      </c>
      <c r="J69" s="33">
        <f t="shared" ca="1" si="36"/>
        <v>-6.8027125110793106E-3</v>
      </c>
      <c r="K69" s="33">
        <f t="shared" ca="1" si="37"/>
        <v>-6.1224412599713797E-3</v>
      </c>
      <c r="L69" s="33">
        <f t="shared" ca="1" si="38"/>
        <v>-3.615240339600501E-3</v>
      </c>
      <c r="M69" s="33">
        <f t="shared" ca="1" si="39"/>
        <v>-2.1347632681307004E-3</v>
      </c>
      <c r="N69" s="33">
        <f t="shared" ca="1" si="40"/>
        <v>-2.5953737648216126E-4</v>
      </c>
      <c r="O69" s="33">
        <f t="shared" ca="1" si="41"/>
        <v>-3.1553685973914296E-5</v>
      </c>
      <c r="P69" s="25">
        <v>0</v>
      </c>
      <c r="Q69" s="25">
        <v>5</v>
      </c>
      <c r="R69" s="23" t="s">
        <v>174</v>
      </c>
      <c r="Z69" s="86"/>
    </row>
    <row r="70" spans="1:26" s="23" customFormat="1" ht="15">
      <c r="A70" s="23" t="s">
        <v>144</v>
      </c>
      <c r="B70" s="26" t="s">
        <v>284</v>
      </c>
      <c r="C70" s="26"/>
      <c r="D70" s="23" t="str">
        <f t="shared" si="35"/>
        <v>\I: DISABLED</v>
      </c>
      <c r="E70" s="23" t="str">
        <f t="shared" si="33"/>
        <v>RSDHET</v>
      </c>
      <c r="F70" s="23" t="str">
        <f t="shared" si="25"/>
        <v>RSDWH_Det</v>
      </c>
      <c r="G70" s="26"/>
      <c r="H70" s="23" t="str">
        <f t="shared" si="26"/>
        <v>RSDWH_Det</v>
      </c>
      <c r="I70" s="24">
        <v>1</v>
      </c>
      <c r="J70" s="33">
        <f t="shared" ca="1" si="36"/>
        <v>-1.1827103856040437E-3</v>
      </c>
      <c r="K70" s="33">
        <f t="shared" ca="1" si="37"/>
        <v>-1.0644393470436394E-3</v>
      </c>
      <c r="L70" s="33">
        <f t="shared" ca="1" si="38"/>
        <v>-6.2854079003579874E-4</v>
      </c>
      <c r="M70" s="33">
        <f t="shared" ca="1" si="39"/>
        <v>-3.711470511082389E-4</v>
      </c>
      <c r="N70" s="33">
        <f t="shared" ca="1" si="40"/>
        <v>-4.5122816834894773E-5</v>
      </c>
      <c r="O70" s="33">
        <f t="shared" ca="1" si="41"/>
        <v>-5.4858811164895325E-6</v>
      </c>
      <c r="P70" s="24">
        <v>0</v>
      </c>
      <c r="Q70" s="24">
        <v>5</v>
      </c>
      <c r="R70" s="23" t="s">
        <v>171</v>
      </c>
      <c r="Z70" s="86" t="s">
        <v>296</v>
      </c>
    </row>
    <row r="71" spans="1:26" s="23" customFormat="1" ht="15">
      <c r="A71" s="26" t="s">
        <v>146</v>
      </c>
      <c r="B71" s="26" t="s">
        <v>284</v>
      </c>
      <c r="C71" s="26"/>
      <c r="D71" s="23" t="str">
        <f t="shared" si="35"/>
        <v>\I: DISABLED</v>
      </c>
      <c r="E71" s="23" t="str">
        <f t="shared" si="33"/>
        <v>RSDSOL</v>
      </c>
      <c r="F71" s="23" t="str">
        <f t="shared" si="25"/>
        <v>RSDWH_Det</v>
      </c>
      <c r="H71" s="23" t="str">
        <f t="shared" si="26"/>
        <v>RSDWH_Det</v>
      </c>
      <c r="I71" s="24">
        <v>1</v>
      </c>
      <c r="J71" s="33">
        <f t="shared" ca="1" si="36"/>
        <v>-1.261869514358837E-2</v>
      </c>
      <c r="K71" s="33">
        <f t="shared" ca="1" si="37"/>
        <v>-1.1356825629229534E-2</v>
      </c>
      <c r="L71" s="33">
        <f t="shared" ca="1" si="38"/>
        <v>-6.7060919658037486E-3</v>
      </c>
      <c r="M71" s="33">
        <f t="shared" ca="1" si="39"/>
        <v>-3.9598802448874565E-3</v>
      </c>
      <c r="N71" s="33">
        <f t="shared" ca="1" si="40"/>
        <v>-4.8142899275270171E-4</v>
      </c>
      <c r="O71" s="33">
        <f t="shared" ca="1" si="41"/>
        <v>-5.8530526361780961E-5</v>
      </c>
      <c r="P71" s="25">
        <v>0</v>
      </c>
      <c r="Q71" s="25">
        <v>5</v>
      </c>
      <c r="R71" s="23" t="s">
        <v>172</v>
      </c>
      <c r="Z71" s="86" t="s">
        <v>296</v>
      </c>
    </row>
    <row r="72" spans="1:26" s="23" customFormat="1" ht="15">
      <c r="A72" s="26"/>
      <c r="C72" s="26"/>
      <c r="I72" s="24"/>
      <c r="J72" s="24"/>
      <c r="K72" s="24"/>
      <c r="L72" s="24"/>
      <c r="M72" s="24"/>
      <c r="N72" s="24"/>
      <c r="O72" s="24"/>
      <c r="P72" s="24"/>
      <c r="Q72" s="24"/>
    </row>
    <row r="73" spans="1:26" s="23" customFormat="1" ht="15">
      <c r="C73" s="26"/>
      <c r="H73" s="20" t="s">
        <v>298</v>
      </c>
      <c r="J73" s="24"/>
      <c r="K73" s="24"/>
      <c r="L73" s="24"/>
      <c r="M73" s="24"/>
      <c r="N73" s="24"/>
      <c r="O73" s="24"/>
      <c r="P73" s="24"/>
    </row>
    <row r="74" spans="1:26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285</v>
      </c>
      <c r="F74" s="6" t="s">
        <v>9</v>
      </c>
      <c r="G74" s="6" t="s">
        <v>31</v>
      </c>
      <c r="H74" s="6" t="s">
        <v>10</v>
      </c>
      <c r="I74" s="8" t="s">
        <v>140</v>
      </c>
      <c r="J74" s="8">
        <v>2019</v>
      </c>
      <c r="K74" s="8">
        <v>2020</v>
      </c>
      <c r="L74" s="8">
        <v>2025</v>
      </c>
      <c r="M74" s="8">
        <v>2030</v>
      </c>
      <c r="N74" s="8">
        <v>2050</v>
      </c>
      <c r="O74" s="8">
        <v>2070</v>
      </c>
      <c r="P74" s="8" t="s">
        <v>139</v>
      </c>
      <c r="Q74" s="8" t="s">
        <v>30</v>
      </c>
      <c r="R74" s="6" t="s">
        <v>28</v>
      </c>
      <c r="Z74" s="87" t="s">
        <v>297</v>
      </c>
    </row>
    <row r="75" spans="1:26" s="23" customFormat="1" ht="15">
      <c r="A75" s="23" t="s">
        <v>141</v>
      </c>
      <c r="B75" s="23" t="s">
        <v>283</v>
      </c>
      <c r="C75" s="26"/>
      <c r="D75" s="23" t="str">
        <f t="shared" ref="D75:D87" si="43">IF(Z75="","UC-UP_"&amp;A6,"\I: DISABLED")</f>
        <v>\I: DISABLED</v>
      </c>
      <c r="E75" s="23" t="str">
        <f>A75</f>
        <v>RSDCOA</v>
      </c>
      <c r="F75" s="23" t="str">
        <f t="shared" ref="F75:F100" si="44">H75</f>
        <v>RSDSH_Det</v>
      </c>
      <c r="H75" s="23" t="str">
        <f t="shared" ref="H75:H100" si="45">B75</f>
        <v>RSDSH_Det</v>
      </c>
      <c r="I75" s="24">
        <v>1</v>
      </c>
      <c r="J75" s="34">
        <f t="shared" ref="J75:J87" ca="1" si="46">IF(L6="","",-L6)</f>
        <v>-1.6851955932947239E-2</v>
      </c>
      <c r="K75" s="34">
        <f t="shared" ref="K75:K87" ca="1" si="47">IF(M6="","",-M6)</f>
        <v>-1.8537151526241961E-2</v>
      </c>
      <c r="L75" s="34">
        <f t="shared" ref="L75:L87" ca="1" si="48">IF(N6="","",-N6)</f>
        <v>-2.9854267904527956E-2</v>
      </c>
      <c r="M75" s="34">
        <f t="shared" ref="M75:M87" ca="1" si="49">IF(O6="","",-O6)</f>
        <v>-4.8080597002921333E-2</v>
      </c>
      <c r="N75" s="34">
        <f t="shared" ref="N75:N87" ca="1" si="50">IF(P6="","",-P6)</f>
        <v>-0.32346221390069829</v>
      </c>
      <c r="O75" s="34">
        <f t="shared" ref="O75:O87" ca="1" si="51">IF(Q6="","",-Q6)</f>
        <v>-0.9</v>
      </c>
      <c r="P75" s="24">
        <v>0</v>
      </c>
      <c r="Q75" s="24">
        <v>5</v>
      </c>
      <c r="R75" s="23" t="s">
        <v>176</v>
      </c>
      <c r="Z75" s="86" t="s">
        <v>296</v>
      </c>
    </row>
    <row r="76" spans="1:26" s="23" customFormat="1" ht="15">
      <c r="A76" s="23" t="s">
        <v>203</v>
      </c>
      <c r="B76" s="23" t="s">
        <v>283</v>
      </c>
      <c r="C76" s="26"/>
      <c r="D76" s="23" t="str">
        <f t="shared" si="43"/>
        <v>\I: DISABLED</v>
      </c>
      <c r="E76" s="79" t="str">
        <f t="shared" ref="E76:E100" si="52">A76</f>
        <v>RSDBDL</v>
      </c>
      <c r="F76" s="23" t="str">
        <f t="shared" si="44"/>
        <v>RSDSH_Det</v>
      </c>
      <c r="H76" s="23" t="str">
        <f t="shared" si="45"/>
        <v>RSDSH_Det</v>
      </c>
      <c r="I76" s="24">
        <v>1</v>
      </c>
      <c r="J76" s="34" t="str">
        <f t="shared" ca="1" si="46"/>
        <v/>
      </c>
      <c r="K76" s="34" t="str">
        <f t="shared" ca="1" si="47"/>
        <v/>
      </c>
      <c r="L76" s="34" t="str">
        <f t="shared" ca="1" si="48"/>
        <v/>
      </c>
      <c r="M76" s="34" t="str">
        <f t="shared" ca="1" si="49"/>
        <v/>
      </c>
      <c r="N76" s="34" t="str">
        <f t="shared" ca="1" si="50"/>
        <v/>
      </c>
      <c r="O76" s="34" t="str">
        <f t="shared" ca="1" si="51"/>
        <v/>
      </c>
      <c r="P76" s="24">
        <v>0</v>
      </c>
      <c r="Q76" s="24">
        <v>5</v>
      </c>
      <c r="R76" s="23" t="s">
        <v>177</v>
      </c>
      <c r="Z76" s="86" t="s">
        <v>296</v>
      </c>
    </row>
    <row r="77" spans="1:26" s="23" customFormat="1" ht="15">
      <c r="A77" s="23" t="s">
        <v>204</v>
      </c>
      <c r="B77" s="23" t="s">
        <v>283</v>
      </c>
      <c r="C77" s="26"/>
      <c r="D77" s="23" t="str">
        <f t="shared" si="43"/>
        <v>\I: DISABLED</v>
      </c>
      <c r="E77" s="79" t="str">
        <f t="shared" si="52"/>
        <v>RSDETH</v>
      </c>
      <c r="F77" s="23" t="str">
        <f t="shared" si="44"/>
        <v>RSDSH_Det</v>
      </c>
      <c r="H77" s="23" t="str">
        <f t="shared" si="45"/>
        <v>RSDSH_Det</v>
      </c>
      <c r="I77" s="24">
        <v>1</v>
      </c>
      <c r="J77" s="34" t="str">
        <f t="shared" ca="1" si="46"/>
        <v/>
      </c>
      <c r="K77" s="34" t="str">
        <f t="shared" ca="1" si="47"/>
        <v/>
      </c>
      <c r="L77" s="34" t="str">
        <f t="shared" ca="1" si="48"/>
        <v/>
      </c>
      <c r="M77" s="34" t="str">
        <f t="shared" ca="1" si="49"/>
        <v/>
      </c>
      <c r="N77" s="34" t="str">
        <f t="shared" ca="1" si="50"/>
        <v/>
      </c>
      <c r="O77" s="34" t="str">
        <f t="shared" ca="1" si="51"/>
        <v/>
      </c>
      <c r="P77" s="24">
        <v>0</v>
      </c>
      <c r="Q77" s="24">
        <v>5</v>
      </c>
      <c r="R77" s="23" t="s">
        <v>178</v>
      </c>
      <c r="Z77" s="86" t="s">
        <v>296</v>
      </c>
    </row>
    <row r="78" spans="1:26" s="23" customFormat="1" ht="15">
      <c r="A78" s="23" t="s">
        <v>205</v>
      </c>
      <c r="B78" s="23" t="s">
        <v>283</v>
      </c>
      <c r="C78" s="26"/>
      <c r="D78" s="23" t="str">
        <f t="shared" si="43"/>
        <v>UC-UP_R-SH_Det_LPG_X0</v>
      </c>
      <c r="E78" s="23" t="str">
        <f t="shared" si="52"/>
        <v>RSDLPG</v>
      </c>
      <c r="F78" s="23" t="str">
        <f t="shared" si="44"/>
        <v>RSDSH_Det</v>
      </c>
      <c r="H78" s="23" t="str">
        <f t="shared" si="45"/>
        <v>RSDSH_Det</v>
      </c>
      <c r="I78" s="24">
        <v>1</v>
      </c>
      <c r="J78" s="34">
        <f t="shared" ca="1" si="46"/>
        <v>-0.12646579032694011</v>
      </c>
      <c r="K78" s="34">
        <f t="shared" ca="1" si="47"/>
        <v>-0.13911236935963411</v>
      </c>
      <c r="L78" s="34">
        <f t="shared" ca="1" si="48"/>
        <v>-0.22404186197738446</v>
      </c>
      <c r="M78" s="34">
        <f t="shared" ca="1" si="49"/>
        <v>-0.36082165913319753</v>
      </c>
      <c r="N78" s="34">
        <f t="shared" ca="1" si="50"/>
        <v>-0.9</v>
      </c>
      <c r="O78" s="34">
        <f t="shared" ca="1" si="51"/>
        <v>-0.9</v>
      </c>
      <c r="P78" s="24">
        <v>0</v>
      </c>
      <c r="Q78" s="24">
        <v>5</v>
      </c>
      <c r="R78" s="23" t="s">
        <v>179</v>
      </c>
      <c r="Z78" s="86"/>
    </row>
    <row r="79" spans="1:26" s="23" customFormat="1" ht="15">
      <c r="A79" s="23" t="s">
        <v>206</v>
      </c>
      <c r="B79" s="23" t="s">
        <v>283</v>
      </c>
      <c r="C79" s="26"/>
      <c r="D79" s="90" t="str">
        <f t="shared" si="43"/>
        <v>UC-UP_R-SH_Det_ELC_X0</v>
      </c>
      <c r="E79" s="23" t="str">
        <f t="shared" si="52"/>
        <v>RSDELC</v>
      </c>
      <c r="F79" s="23" t="str">
        <f t="shared" si="44"/>
        <v>RSDSH_Det</v>
      </c>
      <c r="H79" s="23" t="str">
        <f t="shared" si="45"/>
        <v>RSDSH_Det</v>
      </c>
      <c r="I79" s="24">
        <v>1</v>
      </c>
      <c r="J79" s="91" t="e">
        <f ca="1">MAX(IF(L10+L11="","",-L10-L11),-$T$10)</f>
        <v>#VALUE!</v>
      </c>
      <c r="K79" s="91" t="e">
        <f t="shared" ref="K79:O79" ca="1" si="53">MAX(IF(M10+M11="","",-M10-M11),-$T$10)</f>
        <v>#VALUE!</v>
      </c>
      <c r="L79" s="91" t="e">
        <f t="shared" ca="1" si="53"/>
        <v>#VALUE!</v>
      </c>
      <c r="M79" s="91" t="e">
        <f t="shared" ca="1" si="53"/>
        <v>#VALUE!</v>
      </c>
      <c r="N79" s="91" t="e">
        <f t="shared" ca="1" si="53"/>
        <v>#VALUE!</v>
      </c>
      <c r="O79" s="91" t="e">
        <f t="shared" ca="1" si="53"/>
        <v>#VALUE!</v>
      </c>
      <c r="P79" s="24">
        <v>0</v>
      </c>
      <c r="Q79" s="24">
        <v>5</v>
      </c>
      <c r="R79" s="23" t="s">
        <v>180</v>
      </c>
      <c r="Z79" s="86"/>
    </row>
    <row r="80" spans="1:26" s="23" customFormat="1" ht="15">
      <c r="A80" s="23" t="s">
        <v>206</v>
      </c>
      <c r="B80" s="23" t="s">
        <v>283</v>
      </c>
      <c r="C80" s="26"/>
      <c r="D80" s="23" t="str">
        <f t="shared" si="43"/>
        <v>\I: DISABLED</v>
      </c>
      <c r="E80" s="23" t="str">
        <f t="shared" si="52"/>
        <v>RSDELC</v>
      </c>
      <c r="F80" s="23" t="str">
        <f t="shared" si="44"/>
        <v>RSDSH_Det</v>
      </c>
      <c r="H80" s="23" t="str">
        <f t="shared" si="45"/>
        <v>RSDSH_Det</v>
      </c>
      <c r="I80" s="24">
        <v>1</v>
      </c>
      <c r="J80" s="34" t="str">
        <f t="shared" ca="1" si="46"/>
        <v/>
      </c>
      <c r="K80" s="34" t="str">
        <f t="shared" ca="1" si="47"/>
        <v/>
      </c>
      <c r="L80" s="34" t="str">
        <f t="shared" ca="1" si="48"/>
        <v/>
      </c>
      <c r="M80" s="34" t="str">
        <f t="shared" ca="1" si="49"/>
        <v/>
      </c>
      <c r="N80" s="34" t="str">
        <f t="shared" ca="1" si="50"/>
        <v/>
      </c>
      <c r="O80" s="34" t="str">
        <f t="shared" ca="1" si="51"/>
        <v/>
      </c>
      <c r="P80" s="24">
        <v>0</v>
      </c>
      <c r="Q80" s="24">
        <v>5</v>
      </c>
      <c r="R80" s="23" t="s">
        <v>181</v>
      </c>
      <c r="Z80" s="86" t="s">
        <v>296</v>
      </c>
    </row>
    <row r="81" spans="1:26" s="23" customFormat="1" ht="15">
      <c r="A81" s="23" t="s">
        <v>207</v>
      </c>
      <c r="B81" s="23" t="s">
        <v>283</v>
      </c>
      <c r="C81" s="26"/>
      <c r="D81" s="23" t="str">
        <f t="shared" si="43"/>
        <v>UC-UP_R-SH_Det_KER_X0</v>
      </c>
      <c r="E81" s="23" t="str">
        <f t="shared" si="52"/>
        <v>RSDKER</v>
      </c>
      <c r="F81" s="23" t="str">
        <f t="shared" si="44"/>
        <v>RSDSH_Det</v>
      </c>
      <c r="H81" s="23" t="str">
        <f t="shared" si="45"/>
        <v>RSDSH_Det</v>
      </c>
      <c r="I81" s="24">
        <v>1</v>
      </c>
      <c r="J81" s="34">
        <f t="shared" ca="1" si="46"/>
        <v>-0.64252106529329533</v>
      </c>
      <c r="K81" s="34">
        <f t="shared" ca="1" si="47"/>
        <v>-0.70677317182262489</v>
      </c>
      <c r="L81" s="34">
        <f t="shared" ca="1" si="48"/>
        <v>-0.9</v>
      </c>
      <c r="M81" s="34">
        <f t="shared" ca="1" si="49"/>
        <v>-0.9</v>
      </c>
      <c r="N81" s="34">
        <f t="shared" ca="1" si="50"/>
        <v>-0.9</v>
      </c>
      <c r="O81" s="34">
        <f t="shared" ca="1" si="51"/>
        <v>-0.9</v>
      </c>
      <c r="P81" s="24">
        <v>0</v>
      </c>
      <c r="Q81" s="24">
        <v>5</v>
      </c>
      <c r="R81" s="23" t="s">
        <v>182</v>
      </c>
      <c r="Z81" s="86"/>
    </row>
    <row r="82" spans="1:26" s="23" customFormat="1" ht="15">
      <c r="A82" s="23" t="s">
        <v>208</v>
      </c>
      <c r="B82" s="23" t="s">
        <v>283</v>
      </c>
      <c r="C82" s="26"/>
      <c r="D82" s="23" t="str">
        <f t="shared" si="43"/>
        <v>UC-UP_R-SH_Det_GAS_X0</v>
      </c>
      <c r="E82" s="23" t="str">
        <f t="shared" si="52"/>
        <v>RSDGAS</v>
      </c>
      <c r="F82" s="23" t="str">
        <f t="shared" si="44"/>
        <v>RSDSH_Det</v>
      </c>
      <c r="H82" s="23" t="str">
        <f t="shared" si="45"/>
        <v>RSDSH_Det</v>
      </c>
      <c r="I82" s="24">
        <v>1</v>
      </c>
      <c r="J82" s="34">
        <f t="shared" ca="1" si="46"/>
        <v>-0.20136974388655754</v>
      </c>
      <c r="K82" s="34">
        <f t="shared" ca="1" si="47"/>
        <v>-0.22150671827521332</v>
      </c>
      <c r="L82" s="34">
        <f t="shared" ca="1" si="48"/>
        <v>-0.35673878484941396</v>
      </c>
      <c r="M82" s="34">
        <f t="shared" ca="1" si="49"/>
        <v>-0.5745313803878298</v>
      </c>
      <c r="N82" s="34">
        <f t="shared" ca="1" si="50"/>
        <v>-0.9</v>
      </c>
      <c r="O82" s="34">
        <f t="shared" ca="1" si="51"/>
        <v>-0.9</v>
      </c>
      <c r="P82" s="24">
        <v>0</v>
      </c>
      <c r="Q82" s="24">
        <v>5</v>
      </c>
      <c r="R82" s="23" t="s">
        <v>183</v>
      </c>
      <c r="Z82" s="86"/>
    </row>
    <row r="83" spans="1:26" ht="15">
      <c r="A83" s="23" t="s">
        <v>142</v>
      </c>
      <c r="B83" s="23" t="s">
        <v>283</v>
      </c>
      <c r="D83" s="23" t="str">
        <f t="shared" si="43"/>
        <v>\I: DISABLED</v>
      </c>
      <c r="E83" s="23" t="str">
        <f t="shared" si="52"/>
        <v>RSDPEA</v>
      </c>
      <c r="F83" s="23" t="str">
        <f t="shared" si="44"/>
        <v>RSDSH_Det</v>
      </c>
      <c r="H83" s="23" t="str">
        <f t="shared" si="45"/>
        <v>RSDSH_Det</v>
      </c>
      <c r="I83" s="24">
        <v>1</v>
      </c>
      <c r="J83" s="34">
        <f t="shared" ca="1" si="46"/>
        <v>-5.1697203346321337E-2</v>
      </c>
      <c r="K83" s="34">
        <f t="shared" ca="1" si="47"/>
        <v>-5.6866923680953481E-2</v>
      </c>
      <c r="L83" s="34">
        <f t="shared" ca="1" si="48"/>
        <v>-9.1584749257412432E-2</v>
      </c>
      <c r="M83" s="34">
        <f t="shared" ca="1" si="49"/>
        <v>-0.14749815452655532</v>
      </c>
      <c r="N83" s="34">
        <f t="shared" ca="1" si="50"/>
        <v>-0.9</v>
      </c>
      <c r="O83" s="34">
        <f t="shared" ca="1" si="51"/>
        <v>-0.9</v>
      </c>
      <c r="P83" s="24">
        <v>0</v>
      </c>
      <c r="Q83" s="24">
        <v>5</v>
      </c>
      <c r="R83" s="23" t="s">
        <v>184</v>
      </c>
      <c r="Z83" s="86" t="s">
        <v>296</v>
      </c>
    </row>
    <row r="84" spans="1:26" ht="15">
      <c r="A84" s="56" t="s">
        <v>173</v>
      </c>
      <c r="B84" s="23" t="s">
        <v>283</v>
      </c>
      <c r="D84" s="23" t="str">
        <f t="shared" si="43"/>
        <v>\I: DISABLED</v>
      </c>
      <c r="E84" s="23"/>
      <c r="F84" s="23" t="str">
        <f t="shared" si="44"/>
        <v>RSDSH_Det</v>
      </c>
      <c r="H84" s="23" t="str">
        <f t="shared" si="45"/>
        <v>RSDSH_Det</v>
      </c>
      <c r="I84" s="24">
        <v>1</v>
      </c>
      <c r="J84" s="34">
        <f t="shared" ca="1" si="46"/>
        <v>-5.0980881435685729E-2</v>
      </c>
      <c r="K84" s="34">
        <f t="shared" ca="1" si="47"/>
        <v>-5.6078969579254304E-2</v>
      </c>
      <c r="L84" s="34">
        <f t="shared" ca="1" si="48"/>
        <v>-9.0315741297084889E-2</v>
      </c>
      <c r="M84" s="34">
        <f t="shared" ca="1" si="49"/>
        <v>-0.14545440451636824</v>
      </c>
      <c r="N84" s="34">
        <f t="shared" ca="1" si="50"/>
        <v>-0.9</v>
      </c>
      <c r="O84" s="34">
        <f t="shared" ca="1" si="51"/>
        <v>-0.9</v>
      </c>
      <c r="P84" s="24">
        <v>0</v>
      </c>
      <c r="Q84" s="24">
        <v>5</v>
      </c>
      <c r="R84" s="23" t="s">
        <v>185</v>
      </c>
      <c r="Z84" s="86" t="s">
        <v>296</v>
      </c>
    </row>
    <row r="85" spans="1:26" ht="15">
      <c r="A85" s="23" t="s">
        <v>143</v>
      </c>
      <c r="B85" s="23" t="s">
        <v>283</v>
      </c>
      <c r="D85" s="23" t="str">
        <f t="shared" si="43"/>
        <v>UC-UP_R-SH_Det_WOO_X0</v>
      </c>
      <c r="E85" s="23" t="str">
        <f t="shared" si="52"/>
        <v>RSDWOO</v>
      </c>
      <c r="F85" s="23" t="str">
        <f t="shared" si="44"/>
        <v>RSDSH_Det</v>
      </c>
      <c r="H85" s="23" t="str">
        <f t="shared" si="45"/>
        <v>RSDSH_Det</v>
      </c>
      <c r="I85" s="24">
        <v>1</v>
      </c>
      <c r="J85" s="34">
        <f t="shared" ca="1" si="46"/>
        <v>-1.1458011547022246E-2</v>
      </c>
      <c r="K85" s="34">
        <f t="shared" ca="1" si="47"/>
        <v>-1.2603812701724471E-2</v>
      </c>
      <c r="L85" s="34">
        <f t="shared" ca="1" si="48"/>
        <v>-2.0298566394254289E-2</v>
      </c>
      <c r="M85" s="34">
        <f t="shared" ca="1" si="49"/>
        <v>-3.2691044163610482E-2</v>
      </c>
      <c r="N85" s="34">
        <f t="shared" ca="1" si="50"/>
        <v>-0.21992899795409077</v>
      </c>
      <c r="O85" s="34">
        <f t="shared" ca="1" si="51"/>
        <v>-0.9</v>
      </c>
      <c r="P85" s="24">
        <v>0</v>
      </c>
      <c r="Q85" s="24">
        <v>5</v>
      </c>
      <c r="R85" s="23" t="s">
        <v>186</v>
      </c>
      <c r="Z85" s="86"/>
    </row>
    <row r="86" spans="1:26" ht="15">
      <c r="A86" s="23" t="s">
        <v>144</v>
      </c>
      <c r="B86" s="26" t="s">
        <v>283</v>
      </c>
      <c r="D86" s="23" t="str">
        <f t="shared" si="43"/>
        <v>UC-UP_R-SH_Det_HET_X0</v>
      </c>
      <c r="E86" s="23" t="str">
        <f t="shared" si="52"/>
        <v>RSDHET</v>
      </c>
      <c r="F86" s="23" t="str">
        <f t="shared" si="44"/>
        <v>RSDSH_Det</v>
      </c>
      <c r="H86" s="23" t="str">
        <f t="shared" si="45"/>
        <v>RSDSH_Det</v>
      </c>
      <c r="I86" s="24">
        <v>1</v>
      </c>
      <c r="J86" s="34" t="str">
        <f t="shared" ca="1" si="46"/>
        <v/>
      </c>
      <c r="K86" s="34" t="str">
        <f t="shared" ca="1" si="47"/>
        <v/>
      </c>
      <c r="L86" s="34" t="str">
        <f t="shared" ca="1" si="48"/>
        <v/>
      </c>
      <c r="M86" s="34" t="str">
        <f t="shared" ca="1" si="49"/>
        <v/>
      </c>
      <c r="N86" s="34" t="str">
        <f t="shared" ca="1" si="50"/>
        <v/>
      </c>
      <c r="O86" s="34" t="str">
        <f t="shared" ca="1" si="51"/>
        <v/>
      </c>
      <c r="P86" s="24">
        <v>0</v>
      </c>
      <c r="Q86" s="24">
        <v>5</v>
      </c>
      <c r="R86" s="23" t="s">
        <v>187</v>
      </c>
      <c r="Z86" s="86"/>
    </row>
    <row r="87" spans="1:26" ht="15.75" thickBot="1">
      <c r="A87" s="53" t="s">
        <v>145</v>
      </c>
      <c r="B87" s="53" t="s">
        <v>283</v>
      </c>
      <c r="D87" s="23" t="str">
        <f t="shared" si="43"/>
        <v>UC-UP_R-SH_Det_GEO_X0</v>
      </c>
      <c r="E87" s="53" t="str">
        <f t="shared" si="52"/>
        <v>RSDGEO</v>
      </c>
      <c r="F87" s="53" t="str">
        <f t="shared" si="44"/>
        <v>RSDSH_Det</v>
      </c>
      <c r="G87" s="58"/>
      <c r="H87" s="53" t="str">
        <f t="shared" si="45"/>
        <v>RSDSH_Det</v>
      </c>
      <c r="I87" s="54">
        <v>1</v>
      </c>
      <c r="J87" s="59">
        <f t="shared" ca="1" si="46"/>
        <v>-5.1963901628783336E-3</v>
      </c>
      <c r="K87" s="59">
        <f t="shared" ca="1" si="47"/>
        <v>-5.7160291791661672E-3</v>
      </c>
      <c r="L87" s="59">
        <f t="shared" ca="1" si="48"/>
        <v>-9.2057221533389088E-3</v>
      </c>
      <c r="M87" s="59">
        <f t="shared" ca="1" si="49"/>
        <v>-1.4825907585173848E-2</v>
      </c>
      <c r="N87" s="59">
        <f t="shared" ca="1" si="50"/>
        <v>-9.9741292527963224E-2</v>
      </c>
      <c r="O87" s="59">
        <f t="shared" ca="1" si="51"/>
        <v>-0.67100954042754346</v>
      </c>
      <c r="P87" s="54">
        <v>0</v>
      </c>
      <c r="Q87" s="54">
        <v>5</v>
      </c>
      <c r="R87" s="53" t="s">
        <v>188</v>
      </c>
      <c r="S87" s="58"/>
      <c r="T87" s="58"/>
      <c r="U87" s="58"/>
      <c r="Z87" s="86"/>
    </row>
    <row r="88" spans="1:26" ht="15.75" thickBot="1">
      <c r="A88" s="23" t="s">
        <v>141</v>
      </c>
      <c r="B88" s="26" t="s">
        <v>284</v>
      </c>
      <c r="D88" s="23" t="str">
        <f t="shared" ref="D88:D100" si="54">IF(Z88="","UC-UP_"&amp;A21,"\I: DISABLED")</f>
        <v>\I: DISABLED</v>
      </c>
      <c r="E88" s="23" t="str">
        <f t="shared" si="52"/>
        <v>RSDCOA</v>
      </c>
      <c r="F88" s="23" t="str">
        <f t="shared" si="44"/>
        <v>RSDWH_Det</v>
      </c>
      <c r="H88" s="23" t="str">
        <f t="shared" si="45"/>
        <v>RSDWH_Det</v>
      </c>
      <c r="I88" s="24">
        <v>1</v>
      </c>
      <c r="J88" s="34">
        <f t="shared" ref="J88:J100" ca="1" si="55">IF(L21="","",-L21)</f>
        <v>-2.2237478563518563E-2</v>
      </c>
      <c r="K88" s="34">
        <f t="shared" ref="K88:K100" ca="1" si="56">IF(M21="","",-M21)</f>
        <v>-2.4461226419870422E-2</v>
      </c>
      <c r="L88" s="34">
        <f t="shared" ref="L88:L100" ca="1" si="57">IF(N21="","",-N21)</f>
        <v>-3.9395049761465531E-2</v>
      </c>
      <c r="M88" s="34">
        <f t="shared" ref="M88:M100" ca="1" si="58">IF(O21="","",-O21)</f>
        <v>-6.3446121591337862E-2</v>
      </c>
      <c r="N88" s="34">
        <f t="shared" ref="N88:N100" ca="1" si="59">IF(P21="","",-P21)</f>
        <v>-0.42683377979063192</v>
      </c>
      <c r="O88" s="34">
        <f t="shared" ref="O88:O100" ca="1" si="60">IF(Q21="","",-Q21)</f>
        <v>-0.9</v>
      </c>
      <c r="P88" s="24">
        <v>0</v>
      </c>
      <c r="Q88" s="24">
        <v>5</v>
      </c>
      <c r="R88" s="23" t="s">
        <v>189</v>
      </c>
      <c r="Z88" s="86" t="s">
        <v>296</v>
      </c>
    </row>
    <row r="89" spans="1:26" ht="15.75" thickBot="1">
      <c r="A89" s="23" t="s">
        <v>203</v>
      </c>
      <c r="B89" s="26" t="s">
        <v>284</v>
      </c>
      <c r="D89" s="23" t="str">
        <f t="shared" si="54"/>
        <v>\I: DISABLED</v>
      </c>
      <c r="E89" s="79" t="str">
        <f t="shared" si="52"/>
        <v>RSDBDL</v>
      </c>
      <c r="F89" s="79" t="str">
        <f t="shared" si="44"/>
        <v>RSDWH_Det</v>
      </c>
      <c r="G89" s="79"/>
      <c r="H89" s="80" t="str">
        <f t="shared" si="45"/>
        <v>RSDWH_Det</v>
      </c>
      <c r="I89" s="79">
        <v>1</v>
      </c>
      <c r="J89" s="81">
        <f t="shared" ca="1" si="55"/>
        <v>-6.2960178193092423E-6</v>
      </c>
      <c r="K89" s="82">
        <f t="shared" ca="1" si="56"/>
        <v>-6.9256196012401674E-6</v>
      </c>
      <c r="L89" s="82">
        <f t="shared" ca="1" si="57"/>
        <v>-1.1153779623993306E-5</v>
      </c>
      <c r="M89" s="82">
        <f t="shared" ca="1" si="58"/>
        <v>-1.7963273622237465E-5</v>
      </c>
      <c r="N89" s="82">
        <f t="shared" ca="1" si="59"/>
        <v>-1.2084792238332459E-4</v>
      </c>
      <c r="O89" s="82">
        <f t="shared" ca="1" si="60"/>
        <v>-8.1300439170992143E-4</v>
      </c>
      <c r="P89" s="81">
        <v>0</v>
      </c>
      <c r="Q89" s="81">
        <v>5</v>
      </c>
      <c r="R89" s="81" t="s">
        <v>190</v>
      </c>
      <c r="Z89" s="86" t="s">
        <v>296</v>
      </c>
    </row>
    <row r="90" spans="1:26" ht="15">
      <c r="A90" s="23" t="s">
        <v>204</v>
      </c>
      <c r="B90" s="26" t="s">
        <v>284</v>
      </c>
      <c r="D90" s="23" t="str">
        <f t="shared" si="54"/>
        <v>\I: DISABLED</v>
      </c>
      <c r="E90" s="79" t="str">
        <f t="shared" si="52"/>
        <v>RSDETH</v>
      </c>
      <c r="F90" s="79" t="str">
        <f t="shared" si="44"/>
        <v>RSDWH_Det</v>
      </c>
      <c r="G90" s="79"/>
      <c r="H90" s="80" t="str">
        <f t="shared" si="45"/>
        <v>RSDWH_Det</v>
      </c>
      <c r="I90" s="79">
        <v>1</v>
      </c>
      <c r="J90" s="81">
        <f t="shared" ca="1" si="55"/>
        <v>-1.2373215844305296E-5</v>
      </c>
      <c r="K90" s="82">
        <f t="shared" ca="1" si="56"/>
        <v>-1.3610537428735825E-5</v>
      </c>
      <c r="L90" s="82">
        <f t="shared" ca="1" si="57"/>
        <v>-2.1919906634353345E-5</v>
      </c>
      <c r="M90" s="82">
        <f t="shared" ca="1" si="58"/>
        <v>-3.5302228833692414E-5</v>
      </c>
      <c r="N90" s="82">
        <f t="shared" ca="1" si="59"/>
        <v>-2.3749574268974675E-4</v>
      </c>
      <c r="O90" s="82">
        <f t="shared" ca="1" si="60"/>
        <v>-1.5977525969103194E-3</v>
      </c>
      <c r="P90" s="81">
        <v>0</v>
      </c>
      <c r="Q90" s="81">
        <v>5</v>
      </c>
      <c r="R90" s="81" t="s">
        <v>191</v>
      </c>
      <c r="Z90" s="86" t="s">
        <v>296</v>
      </c>
    </row>
    <row r="91" spans="1:26" ht="15">
      <c r="A91" s="23" t="s">
        <v>205</v>
      </c>
      <c r="B91" s="26" t="s">
        <v>284</v>
      </c>
      <c r="D91" s="23" t="str">
        <f t="shared" si="54"/>
        <v>UC-UP_R-WH_Det_LPG_X0</v>
      </c>
      <c r="E91" s="23" t="str">
        <f t="shared" si="52"/>
        <v>RSDLPG</v>
      </c>
      <c r="F91" s="23" t="str">
        <f t="shared" si="44"/>
        <v>RSDWH_Det</v>
      </c>
      <c r="H91" s="23" t="str">
        <f t="shared" si="45"/>
        <v>RSDWH_Det</v>
      </c>
      <c r="I91" s="24">
        <v>1</v>
      </c>
      <c r="J91" s="34">
        <f t="shared" ca="1" si="55"/>
        <v>-2.1883817291608664E-2</v>
      </c>
      <c r="K91" s="34">
        <f t="shared" ca="1" si="56"/>
        <v>-2.4072199020769534E-2</v>
      </c>
      <c r="L91" s="34">
        <f t="shared" ca="1" si="57"/>
        <v>-3.8768517244939557E-2</v>
      </c>
      <c r="M91" s="34">
        <f t="shared" ca="1" si="58"/>
        <v>-6.2437084708147621E-2</v>
      </c>
      <c r="N91" s="34">
        <f t="shared" ca="1" si="59"/>
        <v>-0.4200454842101019</v>
      </c>
      <c r="O91" s="34">
        <f t="shared" ca="1" si="60"/>
        <v>-0.9</v>
      </c>
      <c r="P91" s="24">
        <v>0</v>
      </c>
      <c r="Q91" s="24">
        <v>5</v>
      </c>
      <c r="R91" s="23" t="s">
        <v>192</v>
      </c>
      <c r="Z91" s="86"/>
    </row>
    <row r="92" spans="1:26" ht="15">
      <c r="A92" s="23" t="s">
        <v>206</v>
      </c>
      <c r="B92" s="26" t="s">
        <v>284</v>
      </c>
      <c r="D92" s="90" t="str">
        <f t="shared" si="54"/>
        <v>UC-UP_R-WH_Det_ELC_X0</v>
      </c>
      <c r="E92" s="23" t="str">
        <f t="shared" si="52"/>
        <v>RSDELC</v>
      </c>
      <c r="F92" s="23" t="str">
        <f t="shared" si="44"/>
        <v>RSDWH_Det</v>
      </c>
      <c r="H92" s="23" t="str">
        <f t="shared" si="45"/>
        <v>RSDWH_Det</v>
      </c>
      <c r="I92" s="24">
        <v>1</v>
      </c>
      <c r="J92" s="91">
        <f ca="1">MAX(IF(L25+L26="","",-L25-L26),-$T$25)</f>
        <v>-6.1985111255876357E-2</v>
      </c>
      <c r="K92" s="91">
        <f t="shared" ref="K92:O92" ca="1" si="61">MAX(IF(M25+M26="","",-M25-M26),-$T$25)</f>
        <v>-6.8183622381463999E-2</v>
      </c>
      <c r="L92" s="91">
        <f t="shared" ca="1" si="61"/>
        <v>-0.10981040568157163</v>
      </c>
      <c r="M92" s="91">
        <f t="shared" ca="1" si="61"/>
        <v>-0.17685075645422799</v>
      </c>
      <c r="N92" s="91">
        <f t="shared" ca="1" si="61"/>
        <v>-0.9</v>
      </c>
      <c r="O92" s="91">
        <f t="shared" ca="1" si="61"/>
        <v>-0.9</v>
      </c>
      <c r="P92" s="24">
        <v>0</v>
      </c>
      <c r="Q92" s="24">
        <v>5</v>
      </c>
      <c r="R92" s="23" t="s">
        <v>193</v>
      </c>
      <c r="Z92" s="86"/>
    </row>
    <row r="93" spans="1:26" ht="15">
      <c r="A93" s="23" t="s">
        <v>206</v>
      </c>
      <c r="B93" s="26" t="s">
        <v>284</v>
      </c>
      <c r="D93" s="23" t="str">
        <f t="shared" si="54"/>
        <v>\I: DISABLED</v>
      </c>
      <c r="E93" s="23" t="str">
        <f t="shared" si="52"/>
        <v>RSDELC</v>
      </c>
      <c r="F93" s="23" t="str">
        <f t="shared" si="44"/>
        <v>RSDWH_Det</v>
      </c>
      <c r="H93" s="23" t="str">
        <f t="shared" si="45"/>
        <v>RSDWH_Det</v>
      </c>
      <c r="I93" s="24">
        <v>1</v>
      </c>
      <c r="J93" s="34">
        <f t="shared" ca="1" si="55"/>
        <v>-4.0262231984666032E-2</v>
      </c>
      <c r="K93" s="34">
        <f t="shared" ca="1" si="56"/>
        <v>-4.4288455183132638E-2</v>
      </c>
      <c r="L93" s="34">
        <f t="shared" ca="1" si="57"/>
        <v>-7.1326999956986978E-2</v>
      </c>
      <c r="M93" s="34">
        <f t="shared" ca="1" si="58"/>
        <v>-0.11487284670072713</v>
      </c>
      <c r="N93" s="34">
        <f t="shared" ca="1" si="59"/>
        <v>-0.7728070703580302</v>
      </c>
      <c r="O93" s="34">
        <f t="shared" ca="1" si="60"/>
        <v>-0.9</v>
      </c>
      <c r="P93" s="24">
        <v>0</v>
      </c>
      <c r="Q93" s="24">
        <v>5</v>
      </c>
      <c r="R93" s="23" t="s">
        <v>194</v>
      </c>
      <c r="Z93" s="86" t="s">
        <v>296</v>
      </c>
    </row>
    <row r="94" spans="1:26" ht="15">
      <c r="A94" s="23" t="s">
        <v>207</v>
      </c>
      <c r="B94" s="26" t="s">
        <v>284</v>
      </c>
      <c r="D94" s="23" t="str">
        <f t="shared" si="54"/>
        <v>UC-UP_R-WH_Det_KER_X0</v>
      </c>
      <c r="E94" s="23" t="str">
        <f t="shared" si="52"/>
        <v>RSDKER</v>
      </c>
      <c r="F94" s="23" t="str">
        <f t="shared" si="44"/>
        <v>RSDWH_Det</v>
      </c>
      <c r="H94" s="23" t="str">
        <f t="shared" si="45"/>
        <v>RSDWH_Det</v>
      </c>
      <c r="I94" s="24">
        <v>1</v>
      </c>
      <c r="J94" s="34">
        <f t="shared" ca="1" si="55"/>
        <v>-0.74767234965693996</v>
      </c>
      <c r="K94" s="34">
        <f t="shared" ca="1" si="56"/>
        <v>-0.822439584622634</v>
      </c>
      <c r="L94" s="34">
        <f t="shared" ca="1" si="57"/>
        <v>-0.9</v>
      </c>
      <c r="M94" s="34">
        <f t="shared" ca="1" si="58"/>
        <v>-0.9</v>
      </c>
      <c r="N94" s="34">
        <f t="shared" ca="1" si="59"/>
        <v>-0.9</v>
      </c>
      <c r="O94" s="34">
        <f t="shared" ca="1" si="60"/>
        <v>-0.9</v>
      </c>
      <c r="P94" s="24">
        <v>0</v>
      </c>
      <c r="Q94" s="24">
        <v>5</v>
      </c>
      <c r="R94" s="23" t="s">
        <v>195</v>
      </c>
      <c r="Z94" s="86"/>
    </row>
    <row r="95" spans="1:26" ht="15">
      <c r="A95" s="23" t="s">
        <v>208</v>
      </c>
      <c r="B95" s="26" t="s">
        <v>284</v>
      </c>
      <c r="D95" s="23" t="str">
        <f t="shared" si="54"/>
        <v>UC-UP_R-WH_Det_GAS_X0</v>
      </c>
      <c r="E95" s="23" t="str">
        <f t="shared" si="52"/>
        <v>RSDGAS</v>
      </c>
      <c r="F95" s="23" t="str">
        <f t="shared" si="44"/>
        <v>RSDWH_Det</v>
      </c>
      <c r="H95" s="23" t="str">
        <f t="shared" si="45"/>
        <v>RSDWH_Det</v>
      </c>
      <c r="I95" s="24">
        <v>1</v>
      </c>
      <c r="J95" s="34">
        <f t="shared" ca="1" si="55"/>
        <v>-0.18552930229152004</v>
      </c>
      <c r="K95" s="34">
        <f t="shared" ca="1" si="56"/>
        <v>-0.20408223252067204</v>
      </c>
      <c r="L95" s="34">
        <f t="shared" ca="1" si="57"/>
        <v>-0.32867647629686769</v>
      </c>
      <c r="M95" s="34">
        <f t="shared" ca="1" si="58"/>
        <v>-0.52933675184086848</v>
      </c>
      <c r="N95" s="34">
        <f t="shared" ca="1" si="59"/>
        <v>-0.9</v>
      </c>
      <c r="O95" s="34">
        <f t="shared" ca="1" si="60"/>
        <v>-0.9</v>
      </c>
      <c r="P95" s="24">
        <v>0</v>
      </c>
      <c r="Q95" s="24">
        <v>5</v>
      </c>
      <c r="R95" s="23" t="s">
        <v>196</v>
      </c>
      <c r="Z95" s="86"/>
    </row>
    <row r="96" spans="1:26" ht="15">
      <c r="A96" s="23" t="s">
        <v>142</v>
      </c>
      <c r="B96" s="26" t="s">
        <v>284</v>
      </c>
      <c r="D96" s="23" t="str">
        <f t="shared" si="54"/>
        <v>\I: DISABLED</v>
      </c>
      <c r="E96" s="23" t="str">
        <f t="shared" si="52"/>
        <v>RSDPEA</v>
      </c>
      <c r="F96" s="23" t="str">
        <f t="shared" si="44"/>
        <v>RSDWH_Det</v>
      </c>
      <c r="H96" s="23" t="str">
        <f t="shared" si="45"/>
        <v>RSDWH_Det</v>
      </c>
      <c r="I96" s="24">
        <v>1</v>
      </c>
      <c r="J96" s="34">
        <f t="shared" ca="1" si="55"/>
        <v>-3.5490460768762729E-2</v>
      </c>
      <c r="K96" s="34">
        <f t="shared" ca="1" si="56"/>
        <v>-3.9039506845639005E-2</v>
      </c>
      <c r="L96" s="34">
        <f t="shared" ca="1" si="57"/>
        <v>-6.2873516169970098E-2</v>
      </c>
      <c r="M96" s="34">
        <f t="shared" ca="1" si="58"/>
        <v>-0.10125842652689857</v>
      </c>
      <c r="N96" s="34">
        <f t="shared" ca="1" si="59"/>
        <v>-0.68121605932850104</v>
      </c>
      <c r="O96" s="34">
        <f t="shared" ca="1" si="60"/>
        <v>-0.9</v>
      </c>
      <c r="P96" s="24">
        <v>0</v>
      </c>
      <c r="Q96" s="24">
        <v>5</v>
      </c>
      <c r="R96" s="23" t="s">
        <v>197</v>
      </c>
      <c r="Z96" s="86" t="s">
        <v>296</v>
      </c>
    </row>
    <row r="97" spans="1:26" ht="15">
      <c r="A97" s="56" t="s">
        <v>173</v>
      </c>
      <c r="B97" s="26" t="s">
        <v>284</v>
      </c>
      <c r="D97" s="23" t="str">
        <f t="shared" si="54"/>
        <v>\I: DISABLED</v>
      </c>
      <c r="E97" s="23"/>
      <c r="F97" s="23" t="str">
        <f t="shared" si="44"/>
        <v>RSDWH_Det</v>
      </c>
      <c r="H97" s="23" t="str">
        <f t="shared" si="45"/>
        <v>RSDWH_Det</v>
      </c>
      <c r="I97" s="24">
        <v>1</v>
      </c>
      <c r="J97" s="34">
        <f t="shared" ca="1" si="55"/>
        <v>-4.7238782600514673E-2</v>
      </c>
      <c r="K97" s="34">
        <f t="shared" ca="1" si="56"/>
        <v>-5.196266086056614E-2</v>
      </c>
      <c r="L97" s="34">
        <f t="shared" ca="1" si="57"/>
        <v>-8.3686384942550415E-2</v>
      </c>
      <c r="M97" s="34">
        <f t="shared" ca="1" si="58"/>
        <v>-0.13477775981382689</v>
      </c>
      <c r="N97" s="34">
        <f t="shared" ca="1" si="59"/>
        <v>-0.9</v>
      </c>
      <c r="O97" s="34">
        <f t="shared" ca="1" si="60"/>
        <v>-0.9</v>
      </c>
      <c r="P97" s="24">
        <v>0</v>
      </c>
      <c r="Q97" s="24">
        <v>5</v>
      </c>
      <c r="R97" s="23" t="s">
        <v>198</v>
      </c>
      <c r="Z97" s="86" t="s">
        <v>296</v>
      </c>
    </row>
    <row r="98" spans="1:26" ht="15">
      <c r="A98" s="23" t="s">
        <v>143</v>
      </c>
      <c r="B98" s="26" t="s">
        <v>284</v>
      </c>
      <c r="D98" s="23" t="str">
        <f t="shared" si="54"/>
        <v>UC-UP_R-WH_Det_WOO_X0</v>
      </c>
      <c r="E98" s="23" t="str">
        <f t="shared" si="52"/>
        <v>RSDWOO</v>
      </c>
      <c r="F98" s="23" t="str">
        <f t="shared" si="44"/>
        <v>RSDWH_Det</v>
      </c>
      <c r="H98" s="23" t="str">
        <f t="shared" si="45"/>
        <v>RSDWH_Det</v>
      </c>
      <c r="I98" s="24">
        <v>1</v>
      </c>
      <c r="J98" s="34">
        <f t="shared" ca="1" si="55"/>
        <v>-8.3144264024302694E-3</v>
      </c>
      <c r="K98" s="34">
        <f t="shared" ca="1" si="56"/>
        <v>-9.1458690426732964E-3</v>
      </c>
      <c r="L98" s="34">
        <f t="shared" ca="1" si="57"/>
        <v>-1.4729513551915778E-2</v>
      </c>
      <c r="M98" s="34">
        <f t="shared" ca="1" si="58"/>
        <v>-2.3722028870495886E-2</v>
      </c>
      <c r="N98" s="34">
        <f t="shared" ca="1" si="59"/>
        <v>-0.15958994802416171</v>
      </c>
      <c r="O98" s="34">
        <f t="shared" ca="1" si="60"/>
        <v>-0.9</v>
      </c>
      <c r="P98" s="24">
        <v>0</v>
      </c>
      <c r="Q98" s="24">
        <v>5</v>
      </c>
      <c r="R98" s="23" t="s">
        <v>199</v>
      </c>
      <c r="Z98" s="86"/>
    </row>
    <row r="99" spans="1:26" ht="15">
      <c r="A99" s="23" t="s">
        <v>144</v>
      </c>
      <c r="B99" s="26" t="s">
        <v>284</v>
      </c>
      <c r="D99" s="23" t="str">
        <f t="shared" si="54"/>
        <v>UC-UP_R-WH_Det_HET_X0</v>
      </c>
      <c r="E99" s="23" t="str">
        <f t="shared" si="52"/>
        <v>RSDHET</v>
      </c>
      <c r="F99" s="23" t="str">
        <f t="shared" si="44"/>
        <v>RSDWH_Det</v>
      </c>
      <c r="H99" s="23" t="str">
        <f t="shared" si="45"/>
        <v>RSDWH_Det</v>
      </c>
      <c r="I99" s="24">
        <v>1</v>
      </c>
      <c r="J99" s="34">
        <f t="shared" ca="1" si="55"/>
        <v>-1.4455349157382756E-3</v>
      </c>
      <c r="K99" s="34">
        <f t="shared" ca="1" si="56"/>
        <v>-1.5900884073121032E-3</v>
      </c>
      <c r="L99" s="34">
        <f t="shared" ca="1" si="57"/>
        <v>-2.5608532808602167E-3</v>
      </c>
      <c r="M99" s="34">
        <f t="shared" ca="1" si="58"/>
        <v>-4.1242798173581887E-3</v>
      </c>
      <c r="N99" s="34">
        <f t="shared" ca="1" si="59"/>
        <v>-2.7746092262281846E-2</v>
      </c>
      <c r="O99" s="34">
        <f t="shared" ca="1" si="60"/>
        <v>-0.18666183428848482</v>
      </c>
      <c r="P99" s="24">
        <v>0</v>
      </c>
      <c r="Q99" s="24">
        <v>5</v>
      </c>
      <c r="R99" s="23" t="s">
        <v>200</v>
      </c>
      <c r="Z99" s="86"/>
    </row>
    <row r="100" spans="1:26" ht="15">
      <c r="A100" s="26" t="s">
        <v>146</v>
      </c>
      <c r="B100" s="26" t="s">
        <v>284</v>
      </c>
      <c r="D100" s="23" t="str">
        <f t="shared" si="54"/>
        <v>UC-UP_R-WH_Det_SOL_X0</v>
      </c>
      <c r="E100" s="23" t="str">
        <f t="shared" si="52"/>
        <v>RSDSOL</v>
      </c>
      <c r="F100" s="23" t="str">
        <f t="shared" si="44"/>
        <v>RSDWH_Det</v>
      </c>
      <c r="H100" s="23" t="str">
        <f t="shared" si="45"/>
        <v>RSDWH_Det</v>
      </c>
      <c r="I100" s="24">
        <v>1</v>
      </c>
      <c r="J100" s="34">
        <f t="shared" ca="1" si="55"/>
        <v>-1.5422849619941342E-2</v>
      </c>
      <c r="K100" s="34">
        <f t="shared" ca="1" si="56"/>
        <v>-1.6965134581935479E-2</v>
      </c>
      <c r="L100" s="34">
        <f t="shared" ca="1" si="57"/>
        <v>-2.7322518895552917E-2</v>
      </c>
      <c r="M100" s="34">
        <f t="shared" ca="1" si="58"/>
        <v>-4.400318990647694E-2</v>
      </c>
      <c r="N100" s="34">
        <f t="shared" ca="1" si="59"/>
        <v>-0.29603145786598878</v>
      </c>
      <c r="O100" s="34">
        <f t="shared" ca="1" si="60"/>
        <v>-0.5</v>
      </c>
      <c r="P100" s="24">
        <v>0</v>
      </c>
      <c r="Q100" s="24">
        <v>5</v>
      </c>
      <c r="R100" s="23" t="s">
        <v>201</v>
      </c>
      <c r="Z100" s="86"/>
    </row>
    <row r="101" spans="1:26" ht="15">
      <c r="J101" s="34" t="str">
        <f t="shared" ref="J101" si="62">IF(L34="","",-L34)</f>
        <v/>
      </c>
      <c r="K101" s="34" t="str">
        <f t="shared" ref="K101:O101" si="63">IF(M34="","",-M34)</f>
        <v/>
      </c>
      <c r="L101" s="34" t="str">
        <f t="shared" si="63"/>
        <v/>
      </c>
      <c r="M101" s="34" t="str">
        <f t="shared" si="63"/>
        <v/>
      </c>
      <c r="N101" s="34" t="str">
        <f t="shared" si="63"/>
        <v/>
      </c>
      <c r="O101" s="34" t="str">
        <f t="shared" si="63"/>
        <v/>
      </c>
    </row>
  </sheetData>
  <mergeCells count="5">
    <mergeCell ref="S3:V3"/>
    <mergeCell ref="E4:J4"/>
    <mergeCell ref="E19:I19"/>
    <mergeCell ref="L19:P19"/>
    <mergeCell ref="Y7:Z7"/>
  </mergeCells>
  <conditionalFormatting sqref="F89:F90">
    <cfRule type="containsText" dxfId="11" priority="12" operator="containsText" text="\I: DISABLED">
      <formula>NOT(ISERROR(SEARCH("\I: DISABLED",F89)))</formula>
    </cfRule>
  </conditionalFormatting>
  <conditionalFormatting sqref="F60:F61">
    <cfRule type="containsText" dxfId="10" priority="11" operator="containsText" text="\I: DISABLED">
      <formula>NOT(ISERROR(SEARCH("\I: DISABLED",F60)))</formula>
    </cfRule>
  </conditionalFormatting>
  <conditionalFormatting sqref="D46:D59">
    <cfRule type="containsText" dxfId="9" priority="10" operator="containsText" text="\I: DISABLED">
      <formula>NOT(ISERROR(SEARCH("\I: DISABLED",D46)))</formula>
    </cfRule>
  </conditionalFormatting>
  <conditionalFormatting sqref="D60:D71">
    <cfRule type="containsText" dxfId="8" priority="9" operator="containsText" text="\I: DISABLED">
      <formula>NOT(ISERROR(SEARCH("\I: DISABLED",D60)))</formula>
    </cfRule>
  </conditionalFormatting>
  <conditionalFormatting sqref="D75">
    <cfRule type="containsText" dxfId="7" priority="8" operator="containsText" text="\I: DISABLED">
      <formula>NOT(ISERROR(SEARCH("\I: DISABLED",D75)))</formula>
    </cfRule>
  </conditionalFormatting>
  <conditionalFormatting sqref="D76:D87">
    <cfRule type="containsText" dxfId="6" priority="7" operator="containsText" text="\I: DISABLED">
      <formula>NOT(ISERROR(SEARCH("\I: DISABLED",D76)))</formula>
    </cfRule>
  </conditionalFormatting>
  <conditionalFormatting sqref="D88">
    <cfRule type="containsText" dxfId="5" priority="6" operator="containsText" text="\I: DISABLED">
      <formula>NOT(ISERROR(SEARCH("\I: DISABLED",D88)))</formula>
    </cfRule>
  </conditionalFormatting>
  <conditionalFormatting sqref="D89:D100">
    <cfRule type="containsText" dxfId="4" priority="5" operator="containsText" text="\I: DISABLED">
      <formula>NOT(ISERROR(SEARCH("\I: DISABLED",D89)))</formula>
    </cfRule>
  </conditionalFormatting>
  <conditionalFormatting sqref="E75 E62:E71 E91:E100 E56:E59 E46:E54 E78:E88">
    <cfRule type="containsText" dxfId="3" priority="4" operator="containsText" text="\I: DISABLED">
      <formula>NOT(ISERROR(SEARCH("\I: DISABLED",E46)))</formula>
    </cfRule>
  </conditionalFormatting>
  <conditionalFormatting sqref="E60:E61">
    <cfRule type="containsText" dxfId="2" priority="3" operator="containsText" text="\I: DISABLED">
      <formula>NOT(ISERROR(SEARCH("\I: DISABLED",E60)))</formula>
    </cfRule>
  </conditionalFormatting>
  <conditionalFormatting sqref="E76:E77">
    <cfRule type="containsText" dxfId="1" priority="2" operator="containsText" text="\I: DISABLED">
      <formula>NOT(ISERROR(SEARCH("\I: DISABLED",E76)))</formula>
    </cfRule>
  </conditionalFormatting>
  <conditionalFormatting sqref="E89:E90">
    <cfRule type="containsText" dxfId="0" priority="1" operator="containsText" text="\I: DISABLED">
      <formula>NOT(ISERROR(SEARCH("\I: DISABLED",E89)))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G13"/>
  <sheetViews>
    <sheetView workbookViewId="0">
      <selection activeCell="F23" sqref="F23"/>
    </sheetView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7">
      <c r="A3" s="20" t="s">
        <v>4</v>
      </c>
    </row>
    <row r="4" spans="1:7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7">
      <c r="A5" s="31" t="s">
        <v>44</v>
      </c>
      <c r="B5" s="31"/>
      <c r="C5" s="31" t="s">
        <v>5</v>
      </c>
      <c r="D5" s="31"/>
      <c r="E5" s="31">
        <v>1</v>
      </c>
      <c r="F5" s="31" t="s">
        <v>209</v>
      </c>
    </row>
    <row r="6" spans="1:7">
      <c r="A6" s="24" t="s">
        <v>44</v>
      </c>
      <c r="C6" s="24" t="s">
        <v>5</v>
      </c>
      <c r="E6" s="24">
        <v>1</v>
      </c>
      <c r="F6" s="24" t="s">
        <v>304</v>
      </c>
    </row>
    <row r="10" spans="1:7">
      <c r="A10" s="20" t="s">
        <v>13</v>
      </c>
    </row>
    <row r="11" spans="1:7" ht="15.75" thickBot="1">
      <c r="A11" s="8" t="s">
        <v>7</v>
      </c>
      <c r="B11" s="8" t="s">
        <v>0</v>
      </c>
      <c r="C11" s="8" t="s">
        <v>1</v>
      </c>
      <c r="D11" s="8" t="s">
        <v>2</v>
      </c>
      <c r="E11" s="8" t="s">
        <v>3</v>
      </c>
      <c r="F11" s="8" t="s">
        <v>6</v>
      </c>
      <c r="G11" s="8" t="s">
        <v>15</v>
      </c>
    </row>
    <row r="12" spans="1:7">
      <c r="A12" s="31" t="s">
        <v>44</v>
      </c>
      <c r="B12" s="31"/>
      <c r="C12" s="31" t="s">
        <v>14</v>
      </c>
      <c r="D12" s="31">
        <v>2018</v>
      </c>
      <c r="E12" s="31">
        <v>1</v>
      </c>
      <c r="F12" s="31" t="s">
        <v>209</v>
      </c>
      <c r="G12" s="31" t="s">
        <v>5</v>
      </c>
    </row>
    <row r="13" spans="1:7">
      <c r="A13" s="31" t="s">
        <v>44</v>
      </c>
      <c r="B13" s="31"/>
      <c r="C13" s="31" t="s">
        <v>14</v>
      </c>
      <c r="D13" s="31">
        <v>2018</v>
      </c>
      <c r="E13" s="31">
        <v>1</v>
      </c>
      <c r="F13" s="24" t="s">
        <v>304</v>
      </c>
      <c r="G13" s="31" t="s">
        <v>5</v>
      </c>
    </row>
  </sheetData>
  <phoneticPr fontId="6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82"/>
  <sheetViews>
    <sheetView topLeftCell="A47" workbookViewId="0">
      <selection activeCell="C82" sqref="C82"/>
    </sheetView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46</v>
      </c>
    </row>
    <row r="2" spans="1:8">
      <c r="A2" s="69" t="s">
        <v>50</v>
      </c>
      <c r="B2" s="70">
        <v>2018</v>
      </c>
      <c r="C2" s="71">
        <f ca="1">OFFSET(AF!$K$1,MATCH(Stock!$C5,AF!$C$5:$C$146,0),MATCH(Stock!L$1,AF!$L$1:$L$1,0))*Stock!L5*$H$2</f>
        <v>1.7105997532031563E-4</v>
      </c>
      <c r="H2" s="35">
        <v>31.536000000000001</v>
      </c>
    </row>
    <row r="3" spans="1:8">
      <c r="A3" s="72" t="s">
        <v>49</v>
      </c>
      <c r="B3" s="73">
        <v>2018</v>
      </c>
      <c r="C3" s="74">
        <f ca="1">OFFSET(AF!$K$1,MATCH(Stock!$C6,AF!$C$5:$C$146,0),MATCH(Stock!L$1,AF!$L$1:$L$1,0))*Stock!L6*$H$2</f>
        <v>1.659281760607061E-2</v>
      </c>
    </row>
    <row r="4" spans="1:8">
      <c r="A4" s="72" t="s">
        <v>53</v>
      </c>
      <c r="B4" s="73">
        <v>2018</v>
      </c>
      <c r="C4" s="74">
        <f ca="1">OFFSET(AF!$K$1,MATCH(Stock!$C7,AF!$C$5:$C$146,0),MATCH(Stock!L$1,AF!$L$1:$L$1,0))*Stock!L7*$H$2</f>
        <v>2.1537591292663203</v>
      </c>
    </row>
    <row r="5" spans="1:8">
      <c r="A5" s="72" t="s">
        <v>54</v>
      </c>
      <c r="B5" s="73">
        <v>2018</v>
      </c>
      <c r="C5" s="74">
        <f ca="1">OFFSET(AF!$K$1,MATCH(Stock!$C8,AF!$C$5:$C$146,0),MATCH(Stock!L$1,AF!$L$1:$L$1,0))*Stock!L8*$H$2</f>
        <v>4.8897884904007238</v>
      </c>
    </row>
    <row r="6" spans="1:8">
      <c r="A6" s="72" t="s">
        <v>51</v>
      </c>
      <c r="B6" s="73">
        <v>2018</v>
      </c>
      <c r="C6" s="74">
        <f ca="1">OFFSET(AF!$K$1,MATCH(Stock!$C9,AF!$C$5:$C$146,0),MATCH(Stock!L$1,AF!$L$1:$L$1,0))*Stock!L9*$H$2</f>
        <v>9.5853496199161583E-3</v>
      </c>
    </row>
    <row r="7" spans="1:8">
      <c r="A7" s="72" t="s">
        <v>56</v>
      </c>
      <c r="B7" s="73">
        <v>2018</v>
      </c>
      <c r="C7" s="74">
        <f ca="1">OFFSET(AF!$K$1,MATCH(Stock!$C10,AF!$C$5:$C$146,0),MATCH(Stock!L$1,AF!$L$1:$L$1,0))*Stock!L10*$H$2</f>
        <v>36.022442104768736</v>
      </c>
    </row>
    <row r="8" spans="1:8">
      <c r="A8" s="72" t="s">
        <v>61</v>
      </c>
      <c r="B8" s="73">
        <v>2018</v>
      </c>
      <c r="C8" s="74">
        <f ca="1">OFFSET(AF!$K$1,MATCH(Stock!$C11,AF!$C$5:$C$146,0),MATCH(Stock!L$1,AF!$L$1:$L$1,0))*Stock!L11*$H$2</f>
        <v>4.7862836638362607</v>
      </c>
    </row>
    <row r="9" spans="1:8">
      <c r="A9" s="72" t="s">
        <v>60</v>
      </c>
      <c r="B9" s="73">
        <v>2018</v>
      </c>
      <c r="C9" s="74">
        <f ca="1">OFFSET(AF!$K$1,MATCH(Stock!$C12,AF!$C$5:$C$146,0),MATCH(Stock!L$1,AF!$L$1:$L$1,0))*Stock!L12*$H$2</f>
        <v>4.0835887491700419E-3</v>
      </c>
    </row>
    <row r="10" spans="1:8">
      <c r="A10" s="72" t="s">
        <v>55</v>
      </c>
      <c r="B10" s="73">
        <v>2018</v>
      </c>
      <c r="C10" s="74">
        <f ca="1">OFFSET(AF!$K$1,MATCH(Stock!$C13,AF!$C$5:$C$146,0),MATCH(Stock!L$1,AF!$L$1:$L$1,0))*Stock!L13*$H$2</f>
        <v>2.2508541367952835</v>
      </c>
    </row>
    <row r="11" spans="1:8">
      <c r="A11" s="72" t="s">
        <v>52</v>
      </c>
      <c r="B11" s="73">
        <v>2018</v>
      </c>
      <c r="C11" s="74">
        <f ca="1">OFFSET(AF!$K$1,MATCH(Stock!$C14,AF!$C$5:$C$146,0),MATCH(Stock!L$1,AF!$L$1:$L$1,0))*Stock!L14*$H$2</f>
        <v>4.9039777266778568</v>
      </c>
    </row>
    <row r="12" spans="1:8">
      <c r="A12" s="72" t="s">
        <v>57</v>
      </c>
      <c r="B12" s="73">
        <v>2018</v>
      </c>
      <c r="C12" s="74">
        <f ca="1">OFFSET(AF!$K$1,MATCH(Stock!$C15,AF!$C$5:$C$146,0),MATCH(Stock!L$1,AF!$L$1:$L$1,0))*Stock!L15*$H$2</f>
        <v>7.526040285717238E-4</v>
      </c>
    </row>
    <row r="13" spans="1:8">
      <c r="A13" s="72" t="s">
        <v>58</v>
      </c>
      <c r="B13" s="73">
        <v>2018</v>
      </c>
      <c r="C13" s="74">
        <f ca="1">OFFSET(AF!$K$1,MATCH(Stock!$C16,AF!$C$5:$C$146,0),MATCH(Stock!L$1,AF!$L$1:$L$1,0))*Stock!L16*$H$2</f>
        <v>0.79169290503799483</v>
      </c>
    </row>
    <row r="14" spans="1:8" ht="15.75" thickBot="1">
      <c r="A14" s="75" t="s">
        <v>59</v>
      </c>
      <c r="B14" s="76">
        <v>2018</v>
      </c>
      <c r="C14" s="77">
        <f ca="1">OFFSET(AF!$K$1,MATCH(Stock!$C17,AF!$C$5:$C$146,0),MATCH(Stock!L$1,AF!$L$1:$L$1,0))*Stock!L17*$H$2</f>
        <v>0.20879915330433871</v>
      </c>
    </row>
    <row r="15" spans="1:8">
      <c r="A15" t="s">
        <v>75</v>
      </c>
      <c r="B15" s="22">
        <v>2018</v>
      </c>
      <c r="C15" s="60">
        <f ca="1">OFFSET(AF!$K$1,MATCH(Stock!$C18,AF!$C$5:$C$146,0),MATCH(Stock!L$1,AF!$L$1:$L$1,0))*Stock!L18*$H$2</f>
        <v>4.3607283987315681E-3</v>
      </c>
    </row>
    <row r="16" spans="1:8">
      <c r="A16" t="s">
        <v>74</v>
      </c>
      <c r="B16" s="22">
        <v>2018</v>
      </c>
      <c r="C16" s="60">
        <f ca="1">OFFSET(AF!$K$1,MATCH(Stock!$C19,AF!$C$5:$C$146,0),MATCH(Stock!L$1,AF!$L$1:$L$1,0))*Stock!L19*$H$2</f>
        <v>27.836088512476866</v>
      </c>
    </row>
    <row r="17" spans="1:3">
      <c r="A17" t="s">
        <v>78</v>
      </c>
      <c r="B17" s="22">
        <v>2018</v>
      </c>
      <c r="C17" s="60">
        <f ca="1">OFFSET(AF!$K$1,MATCH(Stock!$C20,AF!$C$5:$C$146,0),MATCH(Stock!L$1,AF!$L$1:$L$1,0))*Stock!L20*$H$2</f>
        <v>13.099862411843985</v>
      </c>
    </row>
    <row r="18" spans="1:3">
      <c r="A18" t="s">
        <v>79</v>
      </c>
      <c r="B18" s="22">
        <v>2018</v>
      </c>
      <c r="C18" s="60">
        <f ca="1">OFFSET(AF!$K$1,MATCH(Stock!$C21,AF!$C$5:$C$146,0),MATCH(Stock!L$1,AF!$L$1:$L$1,0))*Stock!L21*$H$2</f>
        <v>16.939707469067812</v>
      </c>
    </row>
    <row r="19" spans="1:3">
      <c r="A19" t="s">
        <v>76</v>
      </c>
      <c r="B19" s="22">
        <v>2018</v>
      </c>
      <c r="C19" s="60">
        <f ca="1">OFFSET(AF!$K$1,MATCH(Stock!$C22,AF!$C$5:$C$146,0),MATCH(Stock!L$1,AF!$L$1:$L$1,0))*Stock!L22*$H$2</f>
        <v>0</v>
      </c>
    </row>
    <row r="20" spans="1:3">
      <c r="A20" t="s">
        <v>81</v>
      </c>
      <c r="B20" s="22">
        <v>2018</v>
      </c>
      <c r="C20" s="60">
        <f ca="1">OFFSET(AF!$K$1,MATCH(Stock!$C23,AF!$C$5:$C$146,0),MATCH(Stock!L$1,AF!$L$1:$L$1,0))*Stock!L23*$H$2</f>
        <v>419.22246759921939</v>
      </c>
    </row>
    <row r="21" spans="1:3">
      <c r="A21" t="s">
        <v>86</v>
      </c>
      <c r="B21" s="22">
        <v>2018</v>
      </c>
      <c r="C21" s="60">
        <f ca="1">OFFSET(AF!$K$1,MATCH(Stock!$C24,AF!$C$5:$C$146,0),MATCH(Stock!L$1,AF!$L$1:$L$1,0))*Stock!L24*$H$2</f>
        <v>3.3383486428157094</v>
      </c>
    </row>
    <row r="22" spans="1:3">
      <c r="A22" t="s">
        <v>85</v>
      </c>
      <c r="B22" s="22">
        <v>2018</v>
      </c>
      <c r="C22" s="60">
        <f ca="1">OFFSET(AF!$K$1,MATCH(Stock!$C25,AF!$C$5:$C$146,0),MATCH(Stock!L$1,AF!$L$1:$L$1,0))*Stock!L25*$H$2</f>
        <v>0</v>
      </c>
    </row>
    <row r="23" spans="1:3">
      <c r="A23" t="s">
        <v>80</v>
      </c>
      <c r="B23" s="22">
        <v>2018</v>
      </c>
      <c r="C23" s="60">
        <f ca="1">OFFSET(AF!$K$1,MATCH(Stock!$C26,AF!$C$5:$C$146,0),MATCH(Stock!L$1,AF!$L$1:$L$1,0))*Stock!L26*$H$2</f>
        <v>159.9837190818576</v>
      </c>
    </row>
    <row r="24" spans="1:3">
      <c r="A24" t="s">
        <v>77</v>
      </c>
      <c r="B24" s="22">
        <v>2018</v>
      </c>
      <c r="C24" s="60">
        <f ca="1">OFFSET(AF!$K$1,MATCH(Stock!$C27,AF!$C$5:$C$146,0),MATCH(Stock!L$1,AF!$L$1:$L$1,0))*Stock!L27*$H$2</f>
        <v>67.20163443445287</v>
      </c>
    </row>
    <row r="25" spans="1:3">
      <c r="A25" t="s">
        <v>82</v>
      </c>
      <c r="B25" s="22">
        <v>2018</v>
      </c>
      <c r="C25" s="60">
        <f ca="1">OFFSET(AF!$K$1,MATCH(Stock!$C28,AF!$C$5:$C$146,0),MATCH(Stock!L$1,AF!$L$1:$L$1,0))*Stock!L28*$H$2</f>
        <v>0.52009430211535901</v>
      </c>
    </row>
    <row r="26" spans="1:3">
      <c r="A26" t="s">
        <v>83</v>
      </c>
      <c r="B26" s="22">
        <v>2018</v>
      </c>
      <c r="C26" s="60">
        <f ca="1">OFFSET(AF!$K$1,MATCH(Stock!$C29,AF!$C$5:$C$146,0),MATCH(Stock!L$1,AF!$L$1:$L$1,0))*Stock!L29*$H$2</f>
        <v>27.90804913189967</v>
      </c>
    </row>
    <row r="27" spans="1:3" ht="15.75" thickBot="1">
      <c r="A27" s="75" t="s">
        <v>84</v>
      </c>
      <c r="B27" s="76">
        <v>2018</v>
      </c>
      <c r="C27" s="77">
        <f ca="1">OFFSET(AF!$K$1,MATCH(Stock!$C30,AF!$C$5:$C$146,0),MATCH(Stock!L$1,AF!$L$1:$L$1,0))*Stock!L30*$H$2</f>
        <v>0.87027655850783314</v>
      </c>
    </row>
    <row r="28" spans="1:3">
      <c r="A28" t="s">
        <v>100</v>
      </c>
      <c r="B28" s="22">
        <v>2018</v>
      </c>
      <c r="C28" s="60">
        <f ca="1">OFFSET(AF!$K$1,MATCH(Stock!$C31,AF!$C$5:$C$146,0),MATCH(Stock!L$1,AF!$L$1:$L$1,0))*Stock!L31*$H$2</f>
        <v>0</v>
      </c>
    </row>
    <row r="29" spans="1:3">
      <c r="A29" t="s">
        <v>99</v>
      </c>
      <c r="B29" s="22">
        <v>2018</v>
      </c>
      <c r="C29" s="60">
        <f ca="1">OFFSET(AF!$K$1,MATCH(Stock!$C32,AF!$C$5:$C$146,0),MATCH(Stock!L$1,AF!$L$1:$L$1,0))*Stock!L32*$H$2</f>
        <v>6.3743347201870355</v>
      </c>
    </row>
    <row r="30" spans="1:3">
      <c r="A30" t="s">
        <v>103</v>
      </c>
      <c r="B30" s="22">
        <v>2018</v>
      </c>
      <c r="C30" s="60">
        <f ca="1">OFFSET(AF!$K$1,MATCH(Stock!$C33,AF!$C$5:$C$146,0),MATCH(Stock!L$1,AF!$L$1:$L$1,0))*Stock!L33*$H$2</f>
        <v>40.690612745434834</v>
      </c>
    </row>
    <row r="31" spans="1:3">
      <c r="A31" t="s">
        <v>104</v>
      </c>
      <c r="B31" s="22">
        <v>2018</v>
      </c>
      <c r="C31" s="60">
        <f ca="1">OFFSET(AF!$K$1,MATCH(Stock!$C34,AF!$C$5:$C$146,0),MATCH(Stock!L$1,AF!$L$1:$L$1,0))*Stock!L34*$H$2</f>
        <v>0</v>
      </c>
    </row>
    <row r="32" spans="1:3">
      <c r="A32" t="s">
        <v>101</v>
      </c>
      <c r="B32" s="22">
        <v>2018</v>
      </c>
      <c r="C32" s="60">
        <f ca="1">OFFSET(AF!$K$1,MATCH(Stock!$C35,AF!$C$5:$C$146,0),MATCH(Stock!L$1,AF!$L$1:$L$1,0))*Stock!L35*$H$2</f>
        <v>0</v>
      </c>
    </row>
    <row r="33" spans="1:7">
      <c r="A33" t="s">
        <v>106</v>
      </c>
      <c r="B33" s="22">
        <v>2018</v>
      </c>
      <c r="C33" s="60">
        <f ca="1">OFFSET(AF!$K$1,MATCH(Stock!$C36,AF!$C$5:$C$146,0),MATCH(Stock!L$1,AF!$L$1:$L$1,0))*Stock!L36*$H$2</f>
        <v>184.38091493086492</v>
      </c>
    </row>
    <row r="34" spans="1:7">
      <c r="A34" t="s">
        <v>111</v>
      </c>
      <c r="B34" s="22">
        <v>2018</v>
      </c>
      <c r="C34" s="60">
        <f ca="1">OFFSET(AF!$K$1,MATCH(Stock!$C37,AF!$C$5:$C$146,0),MATCH(Stock!L$1,AF!$L$1:$L$1,0))*Stock!L37*$H$2</f>
        <v>4.7579897261477937</v>
      </c>
    </row>
    <row r="35" spans="1:7">
      <c r="A35" t="s">
        <v>110</v>
      </c>
      <c r="B35" s="22">
        <v>2018</v>
      </c>
      <c r="C35" s="60">
        <f ca="1">OFFSET(AF!$K$1,MATCH(Stock!$C38,AF!$C$5:$C$146,0),MATCH(Stock!L$1,AF!$L$1:$L$1,0))*Stock!L38*$H$2</f>
        <v>0</v>
      </c>
    </row>
    <row r="36" spans="1:7">
      <c r="A36" t="s">
        <v>105</v>
      </c>
      <c r="B36" s="22">
        <v>2018</v>
      </c>
      <c r="C36" s="60">
        <f ca="1">OFFSET(AF!$K$1,MATCH(Stock!$C39,AF!$C$5:$C$146,0),MATCH(Stock!L$1,AF!$L$1:$L$1,0))*Stock!L39*$H$2</f>
        <v>588.31391248067314</v>
      </c>
    </row>
    <row r="37" spans="1:7">
      <c r="A37" t="s">
        <v>102</v>
      </c>
      <c r="B37" s="22">
        <v>2018</v>
      </c>
      <c r="C37" s="60">
        <f ca="1">OFFSET(AF!$K$1,MATCH(Stock!$C40,AF!$C$5:$C$146,0),MATCH(Stock!L$1,AF!$L$1:$L$1,0))*Stock!L40*$H$2</f>
        <v>115.79633403651923</v>
      </c>
    </row>
    <row r="38" spans="1:7">
      <c r="A38" t="s">
        <v>107</v>
      </c>
      <c r="B38" s="22">
        <v>2018</v>
      </c>
      <c r="C38" s="60">
        <f ca="1">OFFSET(AF!$K$1,MATCH(Stock!$C41,AF!$C$5:$C$146,0),MATCH(Stock!L$1,AF!$L$1:$L$1,0))*Stock!L41*$H$2</f>
        <v>12.605920037570531</v>
      </c>
    </row>
    <row r="39" spans="1:7">
      <c r="A39" t="s">
        <v>108</v>
      </c>
      <c r="B39" s="22">
        <v>2018</v>
      </c>
      <c r="C39" s="60">
        <f ca="1">OFFSET(AF!$K$1,MATCH(Stock!$C42,AF!$C$5:$C$146,0),MATCH(Stock!L$1,AF!$L$1:$L$1,0))*Stock!L42*$H$2</f>
        <v>46.679810887524162</v>
      </c>
    </row>
    <row r="40" spans="1:7" ht="15.75" thickBot="1">
      <c r="A40" s="75" t="s">
        <v>109</v>
      </c>
      <c r="B40" s="76">
        <v>2018</v>
      </c>
      <c r="C40" s="77">
        <f ca="1">OFFSET(AF!$K$1,MATCH(Stock!$C43,AF!$C$5:$C$146,0),MATCH(Stock!L$1,AF!$L$1:$L$1,0))*Stock!L43*$H$2</f>
        <v>7.5971927355601778</v>
      </c>
    </row>
    <row r="41" spans="1:7">
      <c r="A41" t="s">
        <v>63</v>
      </c>
      <c r="B41" s="22">
        <v>2018</v>
      </c>
      <c r="C41" s="60">
        <f ca="1">OFFSET(AF!$K$1,MATCH(Stock!$C44,AF!$C$5:$C$146,0),MATCH(Stock!L$1,AF!$L$1:$L$1,0))*Stock!L44*$H$2</f>
        <v>1.8473415763626006E-2</v>
      </c>
    </row>
    <row r="42" spans="1:7">
      <c r="A42" t="s">
        <v>62</v>
      </c>
      <c r="B42" s="22">
        <v>2018</v>
      </c>
      <c r="C42" s="60">
        <f ca="1">OFFSET(AF!$K$1,MATCH(Stock!$C45,AF!$C$5:$C$146,0),MATCH(Stock!L$1,AF!$L$1:$L$1,0))*Stock!L45*$H$2</f>
        <v>0.29876423102118327</v>
      </c>
    </row>
    <row r="43" spans="1:7">
      <c r="A43" t="s">
        <v>66</v>
      </c>
      <c r="B43" s="22">
        <v>2018</v>
      </c>
      <c r="C43" s="60">
        <f ca="1">OFFSET(AF!$K$1,MATCH(Stock!$C46,AF!$C$5:$C$146,0),MATCH(Stock!L$1,AF!$L$1:$L$1,0))*Stock!L46*$H$2</f>
        <v>166.52288229850208</v>
      </c>
    </row>
    <row r="44" spans="1:7">
      <c r="A44" t="s">
        <v>67</v>
      </c>
      <c r="B44" s="22">
        <v>2018</v>
      </c>
      <c r="C44" s="60">
        <f ca="1">OFFSET(AF!$K$1,MATCH(Stock!$C47,AF!$C$5:$C$146,0),MATCH(Stock!L$1,AF!$L$1:$L$1,0))*Stock!L47*$H$2</f>
        <v>9.1024227494849121</v>
      </c>
    </row>
    <row r="45" spans="1:7">
      <c r="A45" t="s">
        <v>64</v>
      </c>
      <c r="B45" s="22">
        <v>2018</v>
      </c>
      <c r="C45" s="60">
        <f ca="1">OFFSET(AF!$K$1,MATCH(Stock!$C48,AF!$C$5:$C$146,0),MATCH(Stock!L$1,AF!$L$1:$L$1,0))*Stock!L48*$H$2</f>
        <v>6.2439807777759284E-3</v>
      </c>
    </row>
    <row r="46" spans="1:7">
      <c r="A46" t="s">
        <v>69</v>
      </c>
      <c r="B46" s="22">
        <v>2018</v>
      </c>
      <c r="C46" s="60">
        <f ca="1">OFFSET(AF!$K$1,MATCH(Stock!$C49,AF!$C$5:$C$146,0),MATCH(Stock!L$1,AF!$L$1:$L$1,0))*Stock!L49*$H$2</f>
        <v>22.369950713612688</v>
      </c>
    </row>
    <row r="47" spans="1:7">
      <c r="A47" t="s">
        <v>73</v>
      </c>
      <c r="B47" s="22">
        <v>2018</v>
      </c>
      <c r="C47" s="60">
        <f ca="1">OFFSET(AF!$K$1,MATCH(Stock!$C50,AF!$C$5:$C$146,0),MATCH(Stock!L$1,AF!$L$1:$L$1,0))*Stock!L50*$H$2</f>
        <v>15.422887593710385</v>
      </c>
      <c r="F47" s="35"/>
      <c r="G47" s="35"/>
    </row>
    <row r="48" spans="1:7">
      <c r="A48" t="s">
        <v>68</v>
      </c>
      <c r="B48" s="22">
        <v>2018</v>
      </c>
      <c r="C48" s="60">
        <f ca="1">OFFSET(AF!$K$1,MATCH(Stock!$C51,AF!$C$5:$C$146,0),MATCH(Stock!L$1,AF!$L$1:$L$1,0))*Stock!L51*$H$2</f>
        <v>1.503043964464198</v>
      </c>
      <c r="F48" s="35"/>
      <c r="G48" s="35"/>
    </row>
    <row r="49" spans="1:7">
      <c r="A49" t="s">
        <v>65</v>
      </c>
      <c r="B49" s="22">
        <v>2018</v>
      </c>
      <c r="C49" s="60">
        <f ca="1">OFFSET(AF!$K$1,MATCH(Stock!$C52,AF!$C$5:$C$146,0),MATCH(Stock!L$1,AF!$L$1:$L$1,0))*Stock!L52*$H$2</f>
        <v>0.59824158738237865</v>
      </c>
      <c r="F49" s="35"/>
      <c r="G49" s="35"/>
    </row>
    <row r="50" spans="1:7">
      <c r="A50" t="s">
        <v>70</v>
      </c>
      <c r="B50" s="22">
        <v>2018</v>
      </c>
      <c r="C50" s="60">
        <f ca="1">OFFSET(AF!$K$1,MATCH(Stock!$C53,AF!$C$5:$C$146,0),MATCH(Stock!L$1,AF!$L$1:$L$1,0))*Stock!L53*$H$2</f>
        <v>1.935508182365335E-4</v>
      </c>
      <c r="F50" s="35"/>
      <c r="G50" s="35"/>
    </row>
    <row r="51" spans="1:7">
      <c r="A51" t="s">
        <v>71</v>
      </c>
      <c r="B51" s="22">
        <v>2018</v>
      </c>
      <c r="C51" s="60">
        <f ca="1">OFFSET(AF!$K$1,MATCH(Stock!$C54,AF!$C$5:$C$146,0),MATCH(Stock!L$1,AF!$L$1:$L$1,0))*Stock!L54*$H$2</f>
        <v>0.2011905337495086</v>
      </c>
      <c r="F51" s="35"/>
      <c r="G51" s="35"/>
    </row>
    <row r="52" spans="1:7">
      <c r="A52" t="s">
        <v>137</v>
      </c>
      <c r="B52" s="22">
        <v>2018</v>
      </c>
      <c r="C52" s="60">
        <f ca="1">OFFSET(AF!$K$1,MATCH(Stock!$C55,AF!$C$5:$C$146,0),MATCH(Stock!L$1,AF!$L$1:$L$1,0))*Stock!L55*$H$2</f>
        <v>0.8176291564588547</v>
      </c>
      <c r="F52" s="35"/>
      <c r="G52" s="35"/>
    </row>
    <row r="53" spans="1:7" ht="15.75" thickBot="1">
      <c r="A53" s="75" t="s">
        <v>72</v>
      </c>
      <c r="B53" s="76">
        <v>2018</v>
      </c>
      <c r="C53" s="77">
        <f ca="1">OFFSET(AF!$K$1,MATCH(Stock!$C56,AF!$C$5:$C$146,0),MATCH(Stock!L$1,AF!$L$1:$L$1,0))*Stock!L56*$H$2</f>
        <v>7.3773076060361029E-2</v>
      </c>
      <c r="F53" s="35"/>
      <c r="G53" s="35"/>
    </row>
    <row r="54" spans="1:7">
      <c r="A54" t="s">
        <v>88</v>
      </c>
      <c r="B54" s="22">
        <v>2018</v>
      </c>
      <c r="C54" s="60">
        <f ca="1">OFFSET(AF!$K$1,MATCH(Stock!$C57,AF!$C$5:$C$146,0),MATCH(Stock!L$1,AF!$L$1:$L$1,0))*Stock!L57*$H$2</f>
        <v>1.500020264788301E-3</v>
      </c>
      <c r="F54" s="35"/>
      <c r="G54" s="35"/>
    </row>
    <row r="55" spans="1:7">
      <c r="A55" t="s">
        <v>87</v>
      </c>
      <c r="B55" s="22">
        <v>2018</v>
      </c>
      <c r="C55" s="60">
        <f ca="1">OFFSET(AF!$K$1,MATCH(Stock!$C58,AF!$C$5:$C$146,0),MATCH(Stock!L$1,AF!$L$1:$L$1,0))*Stock!L58*$H$2</f>
        <v>2.9211203962040035</v>
      </c>
      <c r="F55" s="35"/>
      <c r="G55" s="35"/>
    </row>
    <row r="56" spans="1:7">
      <c r="A56" t="s">
        <v>91</v>
      </c>
      <c r="B56" s="22">
        <v>2018</v>
      </c>
      <c r="C56" s="60">
        <f ca="1">OFFSET(AF!$K$1,MATCH(Stock!$C59,AF!$C$5:$C$146,0),MATCH(Stock!L$1,AF!$L$1:$L$1,0))*Stock!L59*$H$2</f>
        <v>6.9516249157621592</v>
      </c>
      <c r="F56" s="35"/>
      <c r="G56" s="35"/>
    </row>
    <row r="57" spans="1:7">
      <c r="A57" t="s">
        <v>92</v>
      </c>
      <c r="B57" s="22">
        <v>2018</v>
      </c>
      <c r="C57" s="60">
        <f ca="1">OFFSET(AF!$K$1,MATCH(Stock!$C60,AF!$C$5:$C$146,0),MATCH(Stock!L$1,AF!$L$1:$L$1,0))*Stock!L60*$H$2</f>
        <v>17.339374449303971</v>
      </c>
      <c r="F57" s="35"/>
      <c r="G57" s="35"/>
    </row>
    <row r="58" spans="1:7">
      <c r="A58" t="s">
        <v>89</v>
      </c>
      <c r="B58" s="22">
        <v>2018</v>
      </c>
      <c r="C58" s="60">
        <f ca="1">OFFSET(AF!$K$1,MATCH(Stock!$C61,AF!$C$5:$C$146,0),MATCH(Stock!L$1,AF!$L$1:$L$1,0))*Stock!L61*$H$2</f>
        <v>9.6420485339489964E-4</v>
      </c>
      <c r="F58" s="35"/>
      <c r="G58" s="35"/>
    </row>
    <row r="59" spans="1:7">
      <c r="A59" t="s">
        <v>94</v>
      </c>
      <c r="B59" s="22">
        <v>2018</v>
      </c>
      <c r="C59" s="60">
        <f ca="1">OFFSET(AF!$K$1,MATCH(Stock!$C62,AF!$C$5:$C$146,0),MATCH(Stock!L$1,AF!$L$1:$L$1,0))*Stock!L62*$H$2</f>
        <v>169.65227077875142</v>
      </c>
      <c r="F59" s="35"/>
      <c r="G59" s="35"/>
    </row>
    <row r="60" spans="1:7">
      <c r="A60" t="s">
        <v>98</v>
      </c>
      <c r="B60" s="22">
        <v>2018</v>
      </c>
      <c r="C60" s="60">
        <f ca="1">OFFSET(AF!$K$1,MATCH(Stock!$C63,AF!$C$5:$C$146,0),MATCH(Stock!L$1,AF!$L$1:$L$1,0))*Stock!L63*$H$2</f>
        <v>1.4088219191066205</v>
      </c>
      <c r="F60" s="35"/>
      <c r="G60" s="35"/>
    </row>
    <row r="61" spans="1:7">
      <c r="A61" t="s">
        <v>93</v>
      </c>
      <c r="B61" s="22">
        <v>2018</v>
      </c>
      <c r="C61" s="60">
        <f ca="1">OFFSET(AF!$K$1,MATCH(Stock!$C64,AF!$C$5:$C$146,0),MATCH(Stock!L$1,AF!$L$1:$L$1,0))*Stock!L64*$H$2</f>
        <v>76.373590738893924</v>
      </c>
      <c r="F61" s="35"/>
      <c r="G61" s="35"/>
    </row>
    <row r="62" spans="1:7">
      <c r="A62" t="s">
        <v>90</v>
      </c>
      <c r="B62" s="22">
        <v>2018</v>
      </c>
      <c r="C62" s="60">
        <f ca="1">OFFSET(AF!$K$1,MATCH(Stock!$C65,AF!$C$5:$C$146,0),MATCH(Stock!L$1,AF!$L$1:$L$1,0))*Stock!L65*$H$2</f>
        <v>2.2122292501308038</v>
      </c>
      <c r="F62" s="35"/>
      <c r="G62" s="35"/>
    </row>
    <row r="63" spans="1:7">
      <c r="A63" t="s">
        <v>95</v>
      </c>
      <c r="B63" s="22">
        <v>2018</v>
      </c>
      <c r="C63" s="60">
        <f ca="1">OFFSET(AF!$K$1,MATCH(Stock!$C66,AF!$C$5:$C$146,0),MATCH(Stock!L$1,AF!$L$1:$L$1,0))*Stock!L66*$H$2</f>
        <v>2.8852764536719023E-2</v>
      </c>
      <c r="F63" s="35"/>
      <c r="G63" s="35"/>
    </row>
    <row r="64" spans="1:7">
      <c r="A64" t="s">
        <v>96</v>
      </c>
      <c r="B64" s="22">
        <v>2018</v>
      </c>
      <c r="C64" s="60">
        <f ca="1">OFFSET(AF!$K$1,MATCH(Stock!$C67,AF!$C$5:$C$146,0),MATCH(Stock!L$1,AF!$L$1:$L$1,0))*Stock!L67*$H$2</f>
        <v>10.362835286661637</v>
      </c>
      <c r="F64" s="35"/>
      <c r="G64" s="35"/>
    </row>
    <row r="65" spans="1:3">
      <c r="A65" t="s">
        <v>225</v>
      </c>
      <c r="B65" s="22">
        <v>2018</v>
      </c>
      <c r="C65" s="60">
        <f ca="1">OFFSET(AF!$K$1,MATCH(Stock!$C68,AF!$C$5:$C$146,0),MATCH(Stock!L$1,AF!$L$1:$L$1,0))*Stock!L68*$H$2</f>
        <v>3.8323808222224192</v>
      </c>
    </row>
    <row r="66" spans="1:3" ht="15.75" thickBot="1">
      <c r="A66" s="75" t="s">
        <v>97</v>
      </c>
      <c r="B66" s="76">
        <v>2018</v>
      </c>
      <c r="C66" s="77">
        <f ca="1">OFFSET(AF!$K$1,MATCH(Stock!$C69,AF!$C$5:$C$146,0),MATCH(Stock!L$1,AF!$L$1:$L$1,0))*Stock!L69*$H$2</f>
        <v>0.30894131928938195</v>
      </c>
    </row>
    <row r="67" spans="1:3">
      <c r="A67" t="s">
        <v>113</v>
      </c>
      <c r="B67" s="22">
        <v>2018</v>
      </c>
      <c r="C67" s="60">
        <f ca="1">OFFSET(AF!$K$1,MATCH(Stock!$C70,AF!$C$5:$C$146,0),MATCH(Stock!L$1,AF!$L$1:$L$1,0))*Stock!L70*$H$2</f>
        <v>1.6184913292610955E-3</v>
      </c>
    </row>
    <row r="68" spans="1:3">
      <c r="A68" t="s">
        <v>112</v>
      </c>
      <c r="B68" s="22">
        <v>2018</v>
      </c>
      <c r="C68" s="60">
        <f ca="1">OFFSET(AF!$K$1,MATCH(Stock!$C71,AF!$C$5:$C$146,0),MATCH(Stock!L$1,AF!$L$1:$L$1,0))*Stock!L71*$H$2</f>
        <v>3.3606619610094746</v>
      </c>
    </row>
    <row r="69" spans="1:3">
      <c r="A69" t="s">
        <v>116</v>
      </c>
      <c r="B69" s="22">
        <v>2018</v>
      </c>
      <c r="C69" s="60">
        <f ca="1">OFFSET(AF!$K$1,MATCH(Stock!$C72,AF!$C$5:$C$146,0),MATCH(Stock!L$1,AF!$L$1:$L$1,0))*Stock!L72*$H$2</f>
        <v>5.5842109657333916</v>
      </c>
    </row>
    <row r="70" spans="1:3">
      <c r="A70" t="s">
        <v>117</v>
      </c>
      <c r="B70" s="22">
        <v>2018</v>
      </c>
      <c r="C70" s="60">
        <f ca="1">OFFSET(AF!$K$1,MATCH(Stock!$C73,AF!$C$5:$C$146,0),MATCH(Stock!L$1,AF!$L$1:$L$1,0))*Stock!L73*$H$2</f>
        <v>10.350045891552147</v>
      </c>
    </row>
    <row r="71" spans="1:3">
      <c r="A71" t="s">
        <v>114</v>
      </c>
      <c r="B71" s="22">
        <v>2018</v>
      </c>
      <c r="C71" s="60">
        <f ca="1">OFFSET(AF!$K$1,MATCH(Stock!$C74,AF!$C$5:$C$146,0),MATCH(Stock!L$1,AF!$L$1:$L$1,0))*Stock!L74*$H$2</f>
        <v>3.1807315566462677E-3</v>
      </c>
    </row>
    <row r="72" spans="1:3">
      <c r="A72" t="s">
        <v>119</v>
      </c>
      <c r="B72" s="22">
        <v>2018</v>
      </c>
      <c r="C72" s="60">
        <f ca="1">OFFSET(AF!$K$1,MATCH(Stock!$C75,AF!$C$5:$C$146,0),MATCH(Stock!L$1,AF!$L$1:$L$1,0))*Stock!L75*$H$2</f>
        <v>47.693252417705253</v>
      </c>
    </row>
    <row r="73" spans="1:3">
      <c r="A73" t="s">
        <v>123</v>
      </c>
      <c r="B73" s="22">
        <v>2018</v>
      </c>
      <c r="C73" s="60">
        <f ca="1">OFFSET(AF!$K$1,MATCH(Stock!$C76,AF!$C$5:$C$146,0),MATCH(Stock!L$1,AF!$L$1:$L$1,0))*Stock!L76*$H$2</f>
        <v>0.37159769784820135</v>
      </c>
    </row>
    <row r="74" spans="1:3">
      <c r="A74" t="s">
        <v>118</v>
      </c>
      <c r="B74" s="22">
        <v>2018</v>
      </c>
      <c r="C74" s="60">
        <f ca="1">OFFSET(AF!$K$1,MATCH(Stock!$C77,AF!$C$5:$C$146,0),MATCH(Stock!L$1,AF!$L$1:$L$1,0))*Stock!L77*$H$2</f>
        <v>192.20104672143253</v>
      </c>
    </row>
    <row r="75" spans="1:3">
      <c r="A75" t="s">
        <v>115</v>
      </c>
      <c r="B75" s="22">
        <v>2018</v>
      </c>
      <c r="C75" s="60">
        <f ca="1">OFFSET(AF!$K$1,MATCH(Stock!$C78,AF!$C$5:$C$146,0),MATCH(Stock!L$1,AF!$L$1:$L$1,0))*Stock!L78*$H$2</f>
        <v>5.6255826387557102</v>
      </c>
    </row>
    <row r="76" spans="1:3">
      <c r="A76" t="s">
        <v>120</v>
      </c>
      <c r="B76" s="22">
        <v>2018</v>
      </c>
      <c r="C76" s="60">
        <f ca="1">OFFSET(AF!$K$1,MATCH(Stock!$C79,AF!$C$5:$C$146,0),MATCH(Stock!L$1,AF!$L$1:$L$1,0))*Stock!L79*$H$2</f>
        <v>8.8637988195893594E-2</v>
      </c>
    </row>
    <row r="77" spans="1:3">
      <c r="A77" t="s">
        <v>121</v>
      </c>
      <c r="B77" s="22">
        <v>2018</v>
      </c>
      <c r="C77" s="60">
        <f ca="1">OFFSET(AF!$K$1,MATCH(Stock!$C80,AF!$C$5:$C$146,0),MATCH(Stock!L$1,AF!$L$1:$L$1,0))*Stock!L80*$H$2</f>
        <v>12.143478979570471</v>
      </c>
    </row>
    <row r="78" spans="1:3">
      <c r="A78" t="s">
        <v>226</v>
      </c>
      <c r="B78" s="22">
        <v>2018</v>
      </c>
      <c r="C78" s="60">
        <f ca="1">OFFSET(AF!$K$1,MATCH(Stock!$C81,AF!$C$5:$C$146,0),MATCH(Stock!L$1,AF!$L$1:$L$1,0))*Stock!L81*$H$2</f>
        <v>3.9646883313795138</v>
      </c>
    </row>
    <row r="79" spans="1:3">
      <c r="A79" s="93" t="s">
        <v>122</v>
      </c>
      <c r="B79" s="94">
        <v>2018</v>
      </c>
      <c r="C79" s="95">
        <f ca="1">OFFSET(AF!$K$1,MATCH(Stock!$C82,AF!$C$5:$C$146,0),MATCH(Stock!L$1,AF!$L$1:$L$1,0))*Stock!L82*$H$2</f>
        <v>1.3844596009028927</v>
      </c>
    </row>
    <row r="80" spans="1:3">
      <c r="A80" s="24" t="s">
        <v>299</v>
      </c>
      <c r="B80" s="22">
        <v>2018</v>
      </c>
      <c r="C80" s="22">
        <f ca="1">OFFSET(AF!$K$1,MATCH(Stock!$C2,AF!$C$2:$C$146,0),MATCH(Stock!L$1,AF!$L$1:$L$1,0))*Stock!L2</f>
        <v>1.5182832416441094</v>
      </c>
    </row>
    <row r="81" spans="1:3">
      <c r="A81" s="24" t="s">
        <v>300</v>
      </c>
      <c r="B81" s="22">
        <v>2018</v>
      </c>
      <c r="C81" s="22">
        <f ca="1">OFFSET(AF!$K$1,MATCH(Stock!$C3,AF!$C$2:$C$146,0),MATCH(Stock!L$1,AF!$L$1:$L$1,0))*Stock!L3</f>
        <v>0.45555099524646686</v>
      </c>
    </row>
    <row r="82" spans="1:3">
      <c r="A82" s="24" t="s">
        <v>301</v>
      </c>
      <c r="B82" s="22">
        <v>2018</v>
      </c>
      <c r="C82" s="22">
        <f ca="1">OFFSET(AF!$K$1,MATCH(Stock!$C4,AF!$C$2:$C$146,0),MATCH(Stock!L$1,AF!$L$1:$L$1,0))*Stock!L4</f>
        <v>2.6854832904839872E-2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tabSelected="1" topLeftCell="A53" workbookViewId="0">
      <selection activeCell="G82" sqref="G82"/>
    </sheetView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50</v>
      </c>
      <c r="C2" s="64">
        <f ca="1">SUMIFS('Stock-AF-Cap2Act'!C$2:C$79,'Stock-AF-Cap2Act'!$A$2:$A$79,SharesElab!$B2,'Stock-AF-Cap2Act'!$B$2:$B$79,SharesElab!$A$1)/SUMIFS('Stock-AF-Cap2Act'!C$2:C$79,'Stock-AF-Cap2Act'!$A$2:$A$79,SharesElab!$A2,'Stock-AF-Cap2Act'!$B$2:$B$79,SharesElab!$A$1)</f>
        <v>3.0525283917085619E-6</v>
      </c>
      <c r="E2" s="61"/>
    </row>
    <row r="3" spans="1:5">
      <c r="A3" s="63" t="str">
        <f>LEFT(B3,8)&amp;"*"</f>
        <v>R-SH_Apt*</v>
      </c>
      <c r="B3" s="72" t="s">
        <v>49</v>
      </c>
      <c r="C3" s="65">
        <f ca="1">SUMIFS('Stock-AF-Cap2Act'!C$2:C$79,'Stock-AF-Cap2Act'!$A$2:$A$79,SharesElab!$B3,'Stock-AF-Cap2Act'!$B$2:$B$79,SharesElab!$A$1)/SUMIFS('Stock-AF-Cap2Act'!C$2:C$79,'Stock-AF-Cap2Act'!$A$2:$A$79,SharesElab!$A3,'Stock-AF-Cap2Act'!$B$2:$B$79,SharesElab!$A$1)</f>
        <v>2.9609525399573039E-4</v>
      </c>
    </row>
    <row r="4" spans="1:5">
      <c r="A4" s="63" t="str">
        <f t="shared" ref="A4:A14" si="0">LEFT(B4,8)&amp;"*"</f>
        <v>R-SH_Apt*</v>
      </c>
      <c r="B4" s="72" t="s">
        <v>53</v>
      </c>
      <c r="C4" s="65">
        <f ca="1">SUMIFS('Stock-AF-Cap2Act'!C$2:C$79,'Stock-AF-Cap2Act'!$A$2:$A$79,SharesElab!$B4,'Stock-AF-Cap2Act'!$B$2:$B$79,SharesElab!$A$1)/SUMIFS('Stock-AF-Cap2Act'!C$2:C$79,'Stock-AF-Cap2Act'!$A$2:$A$79,SharesElab!$A4,'Stock-AF-Cap2Act'!$B$2:$B$79,SharesElab!$A$1)</f>
        <v>3.8433367470538597E-2</v>
      </c>
    </row>
    <row r="5" spans="1:5">
      <c r="A5" s="63" t="str">
        <f t="shared" si="0"/>
        <v>R-SH_Apt*</v>
      </c>
      <c r="B5" s="72" t="s">
        <v>54</v>
      </c>
      <c r="C5" s="65">
        <f ca="1">SUMIFS('Stock-AF-Cap2Act'!C$2:C$79,'Stock-AF-Cap2Act'!$A$2:$A$79,SharesElab!$B5,'Stock-AF-Cap2Act'!$B$2:$B$79,SharesElab!$A$1)/SUMIFS('Stock-AF-Cap2Act'!C$2:C$79,'Stock-AF-Cap2Act'!$A$2:$A$79,SharesElab!$A5,'Stock-AF-Cap2Act'!$B$2:$B$79,SharesElab!$A$1)</f>
        <v>8.7257221734354323E-2</v>
      </c>
    </row>
    <row r="6" spans="1:5">
      <c r="A6" s="63" t="str">
        <f t="shared" si="0"/>
        <v>R-SH_Apt*</v>
      </c>
      <c r="B6" s="72" t="s">
        <v>51</v>
      </c>
      <c r="C6" s="65">
        <f ca="1">SUMIFS('Stock-AF-Cap2Act'!C$2:C$79,'Stock-AF-Cap2Act'!$A$2:$A$79,SharesElab!$B6,'Stock-AF-Cap2Act'!$B$2:$B$79,SharesElab!$A$1)/SUMIFS('Stock-AF-Cap2Act'!C$2:C$79,'Stock-AF-Cap2Act'!$A$2:$A$79,SharesElab!$A6,'Stock-AF-Cap2Act'!$B$2:$B$79,SharesElab!$A$1)</f>
        <v>1.7104849807476845E-4</v>
      </c>
    </row>
    <row r="7" spans="1:5">
      <c r="A7" s="63" t="str">
        <f t="shared" si="0"/>
        <v>R-SH_Apt*</v>
      </c>
      <c r="B7" s="72" t="s">
        <v>56</v>
      </c>
      <c r="C7" s="65">
        <f ca="1">SUMIFS('Stock-AF-Cap2Act'!C$2:C$79,'Stock-AF-Cap2Act'!$A$2:$A$79,SharesElab!$B7,'Stock-AF-Cap2Act'!$B$2:$B$79,SharesElab!$A$1)/SUMIFS('Stock-AF-Cap2Act'!C$2:C$79,'Stock-AF-Cap2Act'!$A$2:$A$79,SharesElab!$A7,'Stock-AF-Cap2Act'!$B$2:$B$79,SharesElab!$A$1)</f>
        <v>0.64281271558458686</v>
      </c>
    </row>
    <row r="8" spans="1:5">
      <c r="A8" s="63" t="str">
        <f t="shared" si="0"/>
        <v>R-SH_Apt*</v>
      </c>
      <c r="B8" s="72" t="s">
        <v>61</v>
      </c>
      <c r="C8" s="65">
        <f ca="1">SUMIFS('Stock-AF-Cap2Act'!C$2:C$79,'Stock-AF-Cap2Act'!$A$2:$A$79,SharesElab!$B8,'Stock-AF-Cap2Act'!$B$2:$B$79,SharesElab!$A$1)/SUMIFS('Stock-AF-Cap2Act'!C$2:C$79,'Stock-AF-Cap2Act'!$A$2:$A$79,SharesElab!$A8,'Stock-AF-Cap2Act'!$B$2:$B$79,SharesElab!$A$1)</f>
        <v>8.5410200412298923E-2</v>
      </c>
    </row>
    <row r="9" spans="1:5">
      <c r="A9" s="63" t="str">
        <f t="shared" si="0"/>
        <v>R-SH_Apt*</v>
      </c>
      <c r="B9" s="72" t="s">
        <v>60</v>
      </c>
      <c r="C9" s="65">
        <f ca="1">SUMIFS('Stock-AF-Cap2Act'!C$2:C$79,'Stock-AF-Cap2Act'!$A$2:$A$79,SharesElab!$B9,'Stock-AF-Cap2Act'!$B$2:$B$79,SharesElab!$A$1)/SUMIFS('Stock-AF-Cap2Act'!C$2:C$79,'Stock-AF-Cap2Act'!$A$2:$A$79,SharesElab!$A9,'Stock-AF-Cap2Act'!$B$2:$B$79,SharesElab!$A$1)</f>
        <v>7.2870761109146437E-5</v>
      </c>
    </row>
    <row r="10" spans="1:5">
      <c r="A10" s="63" t="str">
        <f t="shared" si="0"/>
        <v>R-SH_Apt*</v>
      </c>
      <c r="B10" s="72" t="s">
        <v>55</v>
      </c>
      <c r="C10" s="65">
        <f ca="1">SUMIFS('Stock-AF-Cap2Act'!C$2:C$79,'Stock-AF-Cap2Act'!$A$2:$A$79,SharesElab!$B10,'Stock-AF-Cap2Act'!$B$2:$B$79,SharesElab!$A$1)/SUMIFS('Stock-AF-Cap2Act'!C$2:C$79,'Stock-AF-Cap2Act'!$A$2:$A$79,SharesElab!$A10,'Stock-AF-Cap2Act'!$B$2:$B$79,SharesElab!$A$1)</f>
        <v>4.0166006953388546E-2</v>
      </c>
    </row>
    <row r="11" spans="1:5">
      <c r="A11" s="63" t="str">
        <f t="shared" si="0"/>
        <v>R-SH_Apt*</v>
      </c>
      <c r="B11" s="72" t="s">
        <v>52</v>
      </c>
      <c r="C11" s="65">
        <f ca="1">SUMIFS('Stock-AF-Cap2Act'!C$2:C$79,'Stock-AF-Cap2Act'!$A$2:$A$79,SharesElab!$B11,'Stock-AF-Cap2Act'!$B$2:$B$79,SharesElab!$A$1)/SUMIFS('Stock-AF-Cap2Act'!C$2:C$79,'Stock-AF-Cap2Act'!$A$2:$A$79,SharesElab!$A11,'Stock-AF-Cap2Act'!$B$2:$B$79,SharesElab!$A$1)</f>
        <v>8.7510425597569566E-2</v>
      </c>
    </row>
    <row r="12" spans="1:5">
      <c r="A12" s="63" t="str">
        <f t="shared" si="0"/>
        <v>R-SH_Apt*</v>
      </c>
      <c r="B12" s="72" t="s">
        <v>57</v>
      </c>
      <c r="C12" s="65">
        <f ca="1">SUMIFS('Stock-AF-Cap2Act'!C$2:C$79,'Stock-AF-Cap2Act'!$A$2:$A$79,SharesElab!$B12,'Stock-AF-Cap2Act'!$B$2:$B$79,SharesElab!$A$1)/SUMIFS('Stock-AF-Cap2Act'!C$2:C$79,'Stock-AF-Cap2Act'!$A$2:$A$79,SharesElab!$A12,'Stock-AF-Cap2Act'!$B$2:$B$79,SharesElab!$A$1)</f>
        <v>1.3430056684081543E-5</v>
      </c>
    </row>
    <row r="13" spans="1:5">
      <c r="A13" s="63" t="str">
        <f t="shared" si="0"/>
        <v>R-SH_Apt*</v>
      </c>
      <c r="B13" s="72" t="s">
        <v>58</v>
      </c>
      <c r="C13" s="65">
        <f ca="1">SUMIFS('Stock-AF-Cap2Act'!C$2:C$79,'Stock-AF-Cap2Act'!$A$2:$A$79,SharesElab!$B13,'Stock-AF-Cap2Act'!$B$2:$B$79,SharesElab!$A$1)/SUMIFS('Stock-AF-Cap2Act'!C$2:C$79,'Stock-AF-Cap2Act'!$A$2:$A$79,SharesElab!$A13,'Stock-AF-Cap2Act'!$B$2:$B$79,SharesElab!$A$1)</f>
        <v>1.4127589259950623E-2</v>
      </c>
    </row>
    <row r="14" spans="1:5" ht="15.75" thickBot="1">
      <c r="A14" s="54" t="str">
        <f t="shared" si="0"/>
        <v>R-SH_Apt*</v>
      </c>
      <c r="B14" s="75" t="s">
        <v>59</v>
      </c>
      <c r="C14" s="66">
        <f ca="1">SUMIFS('Stock-AF-Cap2Act'!C$2:C$79,'Stock-AF-Cap2Act'!$A$2:$A$79,SharesElab!$B14,'Stock-AF-Cap2Act'!$B$2:$B$79,SharesElab!$A$1)/SUMIFS('Stock-AF-Cap2Act'!C$2:C$79,'Stock-AF-Cap2Act'!$A$2:$A$79,SharesElab!$A14,'Stock-AF-Cap2Act'!$B$2:$B$79,SharesElab!$A$1)</f>
        <v>3.7259758890571229E-3</v>
      </c>
      <c r="D14" s="67">
        <f ca="1">SUM(C2:C14)</f>
        <v>1.0000000000000002</v>
      </c>
    </row>
    <row r="15" spans="1:5">
      <c r="A15" s="24" t="str">
        <f>LEFT(B15,8)&amp;"*"</f>
        <v>R-SH_Att*</v>
      </c>
      <c r="B15" t="s">
        <v>75</v>
      </c>
      <c r="C15" s="68">
        <f ca="1">SUMIFS('Stock-AF-Cap2Act'!C$2:C$79,'Stock-AF-Cap2Act'!$A$2:$A$79,SharesElab!$B15,'Stock-AF-Cap2Act'!$B$2:$B$79,SharesElab!$A$1)/SUMIFS('Stock-AF-Cap2Act'!C$2:C$79,'Stock-AF-Cap2Act'!$A$2:$A$79,SharesElab!$A15,'Stock-AF-Cap2Act'!$B$2:$B$79,SharesElab!$A$1)</f>
        <v>5.9174688241210885E-6</v>
      </c>
    </row>
    <row r="16" spans="1:5">
      <c r="A16" s="24" t="str">
        <f>LEFT(B16,8)&amp;"*"</f>
        <v>R-SH_Att*</v>
      </c>
      <c r="B16" t="s">
        <v>74</v>
      </c>
      <c r="C16" s="68">
        <f ca="1">SUMIFS('Stock-AF-Cap2Act'!C$2:C$79,'Stock-AF-Cap2Act'!$A$2:$A$79,SharesElab!$B16,'Stock-AF-Cap2Act'!$B$2:$B$79,SharesElab!$A$1)/SUMIFS('Stock-AF-Cap2Act'!C$2:C$79,'Stock-AF-Cap2Act'!$A$2:$A$79,SharesElab!$A16,'Stock-AF-Cap2Act'!$B$2:$B$79,SharesElab!$A$1)</f>
        <v>3.7773319247759139E-2</v>
      </c>
    </row>
    <row r="17" spans="1:4">
      <c r="A17" s="24" t="str">
        <f t="shared" ref="A17:A27" si="1">LEFT(B17,8)&amp;"*"</f>
        <v>R-SH_Att*</v>
      </c>
      <c r="B17" t="s">
        <v>78</v>
      </c>
      <c r="C17" s="68">
        <f ca="1">SUMIFS('Stock-AF-Cap2Act'!C$2:C$79,'Stock-AF-Cap2Act'!$A$2:$A$79,SharesElab!$B17,'Stock-AF-Cap2Act'!$B$2:$B$79,SharesElab!$A$1)/SUMIFS('Stock-AF-Cap2Act'!C$2:C$79,'Stock-AF-Cap2Act'!$A$2:$A$79,SharesElab!$A17,'Stock-AF-Cap2Act'!$B$2:$B$79,SharesElab!$A$1)</f>
        <v>1.7776394293419102E-2</v>
      </c>
    </row>
    <row r="18" spans="1:4">
      <c r="A18" s="24" t="str">
        <f t="shared" si="1"/>
        <v>R-SH_Att*</v>
      </c>
      <c r="B18" t="s">
        <v>79</v>
      </c>
      <c r="C18" s="68">
        <f ca="1">SUMIFS('Stock-AF-Cap2Act'!C$2:C$79,'Stock-AF-Cap2Act'!$A$2:$A$79,SharesElab!$B18,'Stock-AF-Cap2Act'!$B$2:$B$79,SharesElab!$A$1)/SUMIFS('Stock-AF-Cap2Act'!C$2:C$79,'Stock-AF-Cap2Act'!$A$2:$A$79,SharesElab!$A18,'Stock-AF-Cap2Act'!$B$2:$B$79,SharesElab!$A$1)</f>
        <v>2.2987029154830512E-2</v>
      </c>
    </row>
    <row r="19" spans="1:4">
      <c r="A19" s="24" t="str">
        <f t="shared" si="1"/>
        <v>R-SH_Att*</v>
      </c>
      <c r="B19" t="s">
        <v>76</v>
      </c>
      <c r="C19" s="68">
        <f ca="1">SUMIFS('Stock-AF-Cap2Act'!C$2:C$79,'Stock-AF-Cap2Act'!$A$2:$A$79,SharesElab!$B19,'Stock-AF-Cap2Act'!$B$2:$B$79,SharesElab!$A$1)/SUMIFS('Stock-AF-Cap2Act'!C$2:C$79,'Stock-AF-Cap2Act'!$A$2:$A$79,SharesElab!$A19,'Stock-AF-Cap2Act'!$B$2:$B$79,SharesElab!$A$1)</f>
        <v>0</v>
      </c>
    </row>
    <row r="20" spans="1:4">
      <c r="A20" s="24" t="str">
        <f t="shared" si="1"/>
        <v>R-SH_Att*</v>
      </c>
      <c r="B20" t="s">
        <v>81</v>
      </c>
      <c r="C20" s="68">
        <f ca="1">SUMIFS('Stock-AF-Cap2Act'!C$2:C$79,'Stock-AF-Cap2Act'!$A$2:$A$79,SharesElab!$B20,'Stock-AF-Cap2Act'!$B$2:$B$79,SharesElab!$A$1)/SUMIFS('Stock-AF-Cap2Act'!C$2:C$79,'Stock-AF-Cap2Act'!$A$2:$A$79,SharesElab!$A20,'Stock-AF-Cap2Act'!$B$2:$B$79,SharesElab!$A$1)</f>
        <v>0.56888108030554729</v>
      </c>
    </row>
    <row r="21" spans="1:4">
      <c r="A21" s="24" t="str">
        <f t="shared" si="1"/>
        <v>R-SH_Att*</v>
      </c>
      <c r="B21" t="s">
        <v>86</v>
      </c>
      <c r="C21" s="68">
        <f ca="1">SUMIFS('Stock-AF-Cap2Act'!C$2:C$79,'Stock-AF-Cap2Act'!$A$2:$A$79,SharesElab!$B21,'Stock-AF-Cap2Act'!$B$2:$B$79,SharesElab!$A$1)/SUMIFS('Stock-AF-Cap2Act'!C$2:C$79,'Stock-AF-Cap2Act'!$A$2:$A$79,SharesElab!$A21,'Stock-AF-Cap2Act'!$B$2:$B$79,SharesElab!$A$1)</f>
        <v>4.5301087826646212E-3</v>
      </c>
    </row>
    <row r="22" spans="1:4">
      <c r="A22" s="24" t="str">
        <f t="shared" si="1"/>
        <v>R-SH_Att*</v>
      </c>
      <c r="B22" t="s">
        <v>85</v>
      </c>
      <c r="C22" s="68">
        <f ca="1">SUMIFS('Stock-AF-Cap2Act'!C$2:C$79,'Stock-AF-Cap2Act'!$A$2:$A$79,SharesElab!$B22,'Stock-AF-Cap2Act'!$B$2:$B$79,SharesElab!$A$1)/SUMIFS('Stock-AF-Cap2Act'!C$2:C$79,'Stock-AF-Cap2Act'!$A$2:$A$79,SharesElab!$A22,'Stock-AF-Cap2Act'!$B$2:$B$79,SharesElab!$A$1)</f>
        <v>0</v>
      </c>
    </row>
    <row r="23" spans="1:4">
      <c r="A23" s="24" t="str">
        <f t="shared" si="1"/>
        <v>R-SH_Att*</v>
      </c>
      <c r="B23" t="s">
        <v>80</v>
      </c>
      <c r="C23" s="68">
        <f ca="1">SUMIFS('Stock-AF-Cap2Act'!C$2:C$79,'Stock-AF-Cap2Act'!$A$2:$A$79,SharesElab!$B23,'Stock-AF-Cap2Act'!$B$2:$B$79,SharesElab!$A$1)/SUMIFS('Stock-AF-Cap2Act'!C$2:C$79,'Stock-AF-Cap2Act'!$A$2:$A$79,SharesElab!$A23,'Stock-AF-Cap2Act'!$B$2:$B$79,SharesElab!$A$1)</f>
        <v>0.21709645349827578</v>
      </c>
    </row>
    <row r="24" spans="1:4">
      <c r="A24" s="24" t="str">
        <f t="shared" si="1"/>
        <v>R-SH_Att*</v>
      </c>
      <c r="B24" t="s">
        <v>77</v>
      </c>
      <c r="C24" s="68">
        <f ca="1">SUMIFS('Stock-AF-Cap2Act'!C$2:C$79,'Stock-AF-Cap2Act'!$A$2:$A$79,SharesElab!$B24,'Stock-AF-Cap2Act'!$B$2:$B$79,SharesElab!$A$1)/SUMIFS('Stock-AF-Cap2Act'!C$2:C$79,'Stock-AF-Cap2Act'!$A$2:$A$79,SharesElab!$A24,'Stock-AF-Cap2Act'!$B$2:$B$79,SharesElab!$A$1)</f>
        <v>9.1192007466350783E-2</v>
      </c>
    </row>
    <row r="25" spans="1:4">
      <c r="A25" s="24" t="str">
        <f t="shared" si="1"/>
        <v>R-SH_Att*</v>
      </c>
      <c r="B25" t="s">
        <v>82</v>
      </c>
      <c r="C25" s="68">
        <f ca="1">SUMIFS('Stock-AF-Cap2Act'!C$2:C$79,'Stock-AF-Cap2Act'!$A$2:$A$79,SharesElab!$B25,'Stock-AF-Cap2Act'!$B$2:$B$79,SharesElab!$A$1)/SUMIFS('Stock-AF-Cap2Act'!C$2:C$79,'Stock-AF-Cap2Act'!$A$2:$A$79,SharesElab!$A25,'Stock-AF-Cap2Act'!$B$2:$B$79,SharesElab!$A$1)</f>
        <v>7.0576324342187064E-4</v>
      </c>
    </row>
    <row r="26" spans="1:4">
      <c r="A26" s="24" t="str">
        <f t="shared" si="1"/>
        <v>R-SH_Att*</v>
      </c>
      <c r="B26" t="s">
        <v>83</v>
      </c>
      <c r="C26" s="68">
        <f ca="1">SUMIFS('Stock-AF-Cap2Act'!C$2:C$79,'Stock-AF-Cap2Act'!$A$2:$A$79,SharesElab!$B26,'Stock-AF-Cap2Act'!$B$2:$B$79,SharesElab!$A$1)/SUMIFS('Stock-AF-Cap2Act'!C$2:C$79,'Stock-AF-Cap2Act'!$A$2:$A$79,SharesElab!$A26,'Stock-AF-Cap2Act'!$B$2:$B$79,SharesElab!$A$1)</f>
        <v>3.787096915462395E-2</v>
      </c>
    </row>
    <row r="27" spans="1:4" ht="15.75" thickBot="1">
      <c r="A27" s="54" t="str">
        <f t="shared" si="1"/>
        <v>R-SH_Att*</v>
      </c>
      <c r="B27" s="75" t="s">
        <v>84</v>
      </c>
      <c r="C27" s="66">
        <f ca="1">SUMIFS('Stock-AF-Cap2Act'!C$2:C$79,'Stock-AF-Cap2Act'!$A$2:$A$79,SharesElab!$B27,'Stock-AF-Cap2Act'!$B$2:$B$79,SharesElab!$A$1)/SUMIFS('Stock-AF-Cap2Act'!C$2:C$79,'Stock-AF-Cap2Act'!$A$2:$A$79,SharesElab!$A27,'Stock-AF-Cap2Act'!$B$2:$B$79,SharesElab!$A$1)</f>
        <v>1.1809573842827402E-3</v>
      </c>
      <c r="D27" s="67">
        <f ca="1">SUM(C15:C27)</f>
        <v>0.99999999999999989</v>
      </c>
    </row>
    <row r="28" spans="1:4">
      <c r="A28" s="24" t="str">
        <f>LEFT(B28,8)&amp;"*"</f>
        <v>R-SH_Det*</v>
      </c>
      <c r="B28" t="s">
        <v>100</v>
      </c>
      <c r="C28" s="68">
        <f ca="1">SUMIFS('Stock-AF-Cap2Act'!C$2:C$79,'Stock-AF-Cap2Act'!$A$2:$A$79,SharesElab!$B28,'Stock-AF-Cap2Act'!$B$2:$B$79,SharesElab!$A$1)/SUMIFS('Stock-AF-Cap2Act'!C$2:C$79,'Stock-AF-Cap2Act'!$A$2:$A$79,SharesElab!$A28,'Stock-AF-Cap2Act'!$B$2:$B$79,SharesElab!$A$1)</f>
        <v>0</v>
      </c>
    </row>
    <row r="29" spans="1:4">
      <c r="A29" s="24" t="str">
        <f>LEFT(B29,8)&amp;"*"</f>
        <v>R-SH_Det*</v>
      </c>
      <c r="B29" t="s">
        <v>99</v>
      </c>
      <c r="C29" s="68">
        <f ca="1">SUMIFS('Stock-AF-Cap2Act'!C$2:C$79,'Stock-AF-Cap2Act'!$A$2:$A$79,SharesElab!$B29,'Stock-AF-Cap2Act'!$B$2:$B$79,SharesElab!$A$1)/SUMIFS('Stock-AF-Cap2Act'!C$2:C$79,'Stock-AF-Cap2Act'!$A$2:$A$79,SharesElab!$A29,'Stock-AF-Cap2Act'!$B$2:$B$79,SharesElab!$A$1)</f>
        <v>6.3287863040220049E-3</v>
      </c>
    </row>
    <row r="30" spans="1:4">
      <c r="A30" s="24" t="str">
        <f t="shared" ref="A30:A40" si="2">LEFT(B30,8)&amp;"*"</f>
        <v>R-SH_Det*</v>
      </c>
      <c r="B30" t="s">
        <v>103</v>
      </c>
      <c r="C30" s="68">
        <f ca="1">SUMIFS('Stock-AF-Cap2Act'!C$2:C$79,'Stock-AF-Cap2Act'!$A$2:$A$79,SharesElab!$B30,'Stock-AF-Cap2Act'!$B$2:$B$79,SharesElab!$A$1)/SUMIFS('Stock-AF-Cap2Act'!C$2:C$79,'Stock-AF-Cap2Act'!$A$2:$A$79,SharesElab!$A30,'Stock-AF-Cap2Act'!$B$2:$B$79,SharesElab!$A$1)</f>
        <v>4.0399854094579926E-2</v>
      </c>
    </row>
    <row r="31" spans="1:4">
      <c r="A31" s="24" t="str">
        <f t="shared" si="2"/>
        <v>R-SH_Det*</v>
      </c>
      <c r="B31" t="s">
        <v>104</v>
      </c>
      <c r="C31" s="68">
        <f ca="1">SUMIFS('Stock-AF-Cap2Act'!C$2:C$79,'Stock-AF-Cap2Act'!$A$2:$A$79,SharesElab!$B31,'Stock-AF-Cap2Act'!$B$2:$B$79,SharesElab!$A$1)/SUMIFS('Stock-AF-Cap2Act'!C$2:C$79,'Stock-AF-Cap2Act'!$A$2:$A$79,SharesElab!$A31,'Stock-AF-Cap2Act'!$B$2:$B$79,SharesElab!$A$1)</f>
        <v>0</v>
      </c>
    </row>
    <row r="32" spans="1:4">
      <c r="A32" s="24" t="str">
        <f t="shared" si="2"/>
        <v>R-SH_Det*</v>
      </c>
      <c r="B32" t="s">
        <v>101</v>
      </c>
      <c r="C32" s="68">
        <f ca="1">SUMIFS('Stock-AF-Cap2Act'!C$2:C$79,'Stock-AF-Cap2Act'!$A$2:$A$79,SharesElab!$B32,'Stock-AF-Cap2Act'!$B$2:$B$79,SharesElab!$A$1)/SUMIFS('Stock-AF-Cap2Act'!C$2:C$79,'Stock-AF-Cap2Act'!$A$2:$A$79,SharesElab!$A32,'Stock-AF-Cap2Act'!$B$2:$B$79,SharesElab!$A$1)</f>
        <v>0</v>
      </c>
    </row>
    <row r="33" spans="1:4">
      <c r="A33" s="24" t="str">
        <f t="shared" si="2"/>
        <v>R-SH_Det*</v>
      </c>
      <c r="B33" t="s">
        <v>106</v>
      </c>
      <c r="C33" s="68">
        <f ca="1">SUMIFS('Stock-AF-Cap2Act'!C$2:C$79,'Stock-AF-Cap2Act'!$A$2:$A$79,SharesElab!$B33,'Stock-AF-Cap2Act'!$B$2:$B$79,SharesElab!$A$1)/SUMIFS('Stock-AF-Cap2Act'!C$2:C$79,'Stock-AF-Cap2Act'!$A$2:$A$79,SharesElab!$A33,'Stock-AF-Cap2Act'!$B$2:$B$79,SharesElab!$A$1)</f>
        <v>0.18306340353323411</v>
      </c>
    </row>
    <row r="34" spans="1:4">
      <c r="A34" s="24" t="str">
        <f t="shared" si="2"/>
        <v>R-SH_Det*</v>
      </c>
      <c r="B34" t="s">
        <v>111</v>
      </c>
      <c r="C34" s="68">
        <f ca="1">SUMIFS('Stock-AF-Cap2Act'!C$2:C$79,'Stock-AF-Cap2Act'!$A$2:$A$79,SharesElab!$B34,'Stock-AF-Cap2Act'!$B$2:$B$79,SharesElab!$A$1)/SUMIFS('Stock-AF-Cap2Act'!C$2:C$79,'Stock-AF-Cap2Act'!$A$2:$A$79,SharesElab!$A34,'Stock-AF-Cap2Act'!$B$2:$B$79,SharesElab!$A$1)</f>
        <v>4.7239910571621208E-3</v>
      </c>
    </row>
    <row r="35" spans="1:4">
      <c r="A35" s="24" t="str">
        <f t="shared" si="2"/>
        <v>R-SH_Det*</v>
      </c>
      <c r="B35" t="s">
        <v>110</v>
      </c>
      <c r="C35" s="68">
        <f ca="1">SUMIFS('Stock-AF-Cap2Act'!C$2:C$79,'Stock-AF-Cap2Act'!$A$2:$A$79,SharesElab!$B35,'Stock-AF-Cap2Act'!$B$2:$B$79,SharesElab!$A$1)/SUMIFS('Stock-AF-Cap2Act'!C$2:C$79,'Stock-AF-Cap2Act'!$A$2:$A$79,SharesElab!$A35,'Stock-AF-Cap2Act'!$B$2:$B$79,SharesElab!$A$1)</f>
        <v>0</v>
      </c>
    </row>
    <row r="36" spans="1:4">
      <c r="A36" s="24" t="str">
        <f t="shared" si="2"/>
        <v>R-SH_Det*</v>
      </c>
      <c r="B36" t="s">
        <v>105</v>
      </c>
      <c r="C36" s="68">
        <f ca="1">SUMIFS('Stock-AF-Cap2Act'!C$2:C$79,'Stock-AF-Cap2Act'!$A$2:$A$79,SharesElab!$B36,'Stock-AF-Cap2Act'!$B$2:$B$79,SharesElab!$A$1)/SUMIFS('Stock-AF-Cap2Act'!C$2:C$79,'Stock-AF-Cap2Act'!$A$2:$A$79,SharesElab!$A36,'Stock-AF-Cap2Act'!$B$2:$B$79,SharesElab!$A$1)</f>
        <v>0.58411005935754112</v>
      </c>
    </row>
    <row r="37" spans="1:4">
      <c r="A37" s="24" t="str">
        <f t="shared" si="2"/>
        <v>R-SH_Det*</v>
      </c>
      <c r="B37" t="s">
        <v>102</v>
      </c>
      <c r="C37" s="68">
        <f ca="1">SUMIFS('Stock-AF-Cap2Act'!C$2:C$79,'Stock-AF-Cap2Act'!$A$2:$A$79,SharesElab!$B37,'Stock-AF-Cap2Act'!$B$2:$B$79,SharesElab!$A$1)/SUMIFS('Stock-AF-Cap2Act'!C$2:C$79,'Stock-AF-Cap2Act'!$A$2:$A$79,SharesElab!$A37,'Stock-AF-Cap2Act'!$B$2:$B$79,SharesElab!$A$1)</f>
        <v>0.11496890029721826</v>
      </c>
    </row>
    <row r="38" spans="1:4">
      <c r="A38" s="24" t="str">
        <f t="shared" si="2"/>
        <v>R-SH_Det*</v>
      </c>
      <c r="B38" t="s">
        <v>107</v>
      </c>
      <c r="C38" s="68">
        <f ca="1">SUMIFS('Stock-AF-Cap2Act'!C$2:C$79,'Stock-AF-Cap2Act'!$A$2:$A$79,SharesElab!$B38,'Stock-AF-Cap2Act'!$B$2:$B$79,SharesElab!$A$1)/SUMIFS('Stock-AF-Cap2Act'!C$2:C$79,'Stock-AF-Cap2Act'!$A$2:$A$79,SharesElab!$A38,'Stock-AF-Cap2Act'!$B$2:$B$79,SharesElab!$A$1)</f>
        <v>1.2515843234701052E-2</v>
      </c>
    </row>
    <row r="39" spans="1:4">
      <c r="A39" s="24" t="str">
        <f t="shared" si="2"/>
        <v>R-SH_Det*</v>
      </c>
      <c r="B39" t="s">
        <v>108</v>
      </c>
      <c r="C39" s="68">
        <f ca="1">SUMIFS('Stock-AF-Cap2Act'!C$2:C$79,'Stock-AF-Cap2Act'!$A$2:$A$79,SharesElab!$B39,'Stock-AF-Cap2Act'!$B$2:$B$79,SharesElab!$A$1)/SUMIFS('Stock-AF-Cap2Act'!C$2:C$79,'Stock-AF-Cap2Act'!$A$2:$A$79,SharesElab!$A39,'Stock-AF-Cap2Act'!$B$2:$B$79,SharesElab!$A$1)</f>
        <v>4.6346255850623387E-2</v>
      </c>
    </row>
    <row r="40" spans="1:4" ht="15.75" thickBot="1">
      <c r="A40" s="54" t="str">
        <f t="shared" si="2"/>
        <v>R-SH_Det*</v>
      </c>
      <c r="B40" s="75" t="s">
        <v>109</v>
      </c>
      <c r="C40" s="66">
        <f ca="1">SUMIFS('Stock-AF-Cap2Act'!C$2:C$79,'Stock-AF-Cap2Act'!$A$2:$A$79,SharesElab!$B40,'Stock-AF-Cap2Act'!$B$2:$B$79,SharesElab!$A$1)/SUMIFS('Stock-AF-Cap2Act'!C$2:C$79,'Stock-AF-Cap2Act'!$A$2:$A$79,SharesElab!$A40,'Stock-AF-Cap2Act'!$B$2:$B$79,SharesElab!$A$1)</f>
        <v>7.5429062709179368E-3</v>
      </c>
      <c r="D40" s="67">
        <f ca="1">SUM(C28:C40)</f>
        <v>0.99999999999999989</v>
      </c>
    </row>
    <row r="41" spans="1:4">
      <c r="A41" s="24" t="str">
        <f>LEFT(B41,8)&amp;"*"</f>
        <v>R-WH_Apt*</v>
      </c>
      <c r="B41" t="s">
        <v>63</v>
      </c>
      <c r="C41" s="68">
        <f ca="1">SUMIFS('Stock-AF-Cap2Act'!C$2:C$79,'Stock-AF-Cap2Act'!$A$2:$A$79,SharesElab!$B41,'Stock-AF-Cap2Act'!$B$2:$B$79,SharesElab!$A$1)/SUMIFS('Stock-AF-Cap2Act'!C$2:C$79,'Stock-AF-Cap2Act'!$A$2:$A$79,SharesElab!$A41,'Stock-AF-Cap2Act'!$B$2:$B$79,SharesElab!$A$1)</f>
        <v>8.5156182369772125E-5</v>
      </c>
    </row>
    <row r="42" spans="1:4">
      <c r="A42" s="24" t="str">
        <f>LEFT(B42,8)&amp;"*"</f>
        <v>R-WH_Apt*</v>
      </c>
      <c r="B42" t="s">
        <v>62</v>
      </c>
      <c r="C42" s="68">
        <f ca="1">SUMIFS('Stock-AF-Cap2Act'!C$2:C$79,'Stock-AF-Cap2Act'!$A$2:$A$79,SharesElab!$B42,'Stock-AF-Cap2Act'!$B$2:$B$79,SharesElab!$A$1)/SUMIFS('Stock-AF-Cap2Act'!C$2:C$79,'Stock-AF-Cap2Act'!$A$2:$A$79,SharesElab!$A42,'Stock-AF-Cap2Act'!$B$2:$B$79,SharesElab!$A$1)</f>
        <v>1.3772017946187809E-3</v>
      </c>
    </row>
    <row r="43" spans="1:4">
      <c r="A43" s="24" t="str">
        <f t="shared" ref="A43:A53" si="3">LEFT(B43,8)&amp;"*"</f>
        <v>R-WH_Apt*</v>
      </c>
      <c r="B43" t="s">
        <v>66</v>
      </c>
      <c r="C43" s="68">
        <f ca="1">SUMIFS('Stock-AF-Cap2Act'!C$2:C$79,'Stock-AF-Cap2Act'!$A$2:$A$79,SharesElab!$B43,'Stock-AF-Cap2Act'!$B$2:$B$79,SharesElab!$A$1)/SUMIFS('Stock-AF-Cap2Act'!C$2:C$79,'Stock-AF-Cap2Act'!$A$2:$A$79,SharesElab!$A43,'Stock-AF-Cap2Act'!$B$2:$B$79,SharesElab!$A$1)</f>
        <v>0.76761401979987531</v>
      </c>
    </row>
    <row r="44" spans="1:4">
      <c r="A44" s="24" t="str">
        <f t="shared" si="3"/>
        <v>R-WH_Apt*</v>
      </c>
      <c r="B44" t="s">
        <v>67</v>
      </c>
      <c r="C44" s="68">
        <f ca="1">SUMIFS('Stock-AF-Cap2Act'!C$2:C$79,'Stock-AF-Cap2Act'!$A$2:$A$79,SharesElab!$B44,'Stock-AF-Cap2Act'!$B$2:$B$79,SharesElab!$A$1)/SUMIFS('Stock-AF-Cap2Act'!C$2:C$79,'Stock-AF-Cap2Act'!$A$2:$A$79,SharesElab!$A44,'Stock-AF-Cap2Act'!$B$2:$B$79,SharesElab!$A$1)</f>
        <v>4.1959082260689395E-2</v>
      </c>
    </row>
    <row r="45" spans="1:4">
      <c r="A45" s="24" t="str">
        <f t="shared" si="3"/>
        <v>R-WH_Apt*</v>
      </c>
      <c r="B45" t="s">
        <v>64</v>
      </c>
      <c r="C45" s="68">
        <f ca="1">SUMIFS('Stock-AF-Cap2Act'!C$2:C$79,'Stock-AF-Cap2Act'!$A$2:$A$79,SharesElab!$B45,'Stock-AF-Cap2Act'!$B$2:$B$79,SharesElab!$A$1)/SUMIFS('Stock-AF-Cap2Act'!C$2:C$79,'Stock-AF-Cap2Act'!$A$2:$A$79,SharesElab!$A45,'Stock-AF-Cap2Act'!$B$2:$B$79,SharesElab!$A$1)</f>
        <v>2.8782634063407912E-5</v>
      </c>
    </row>
    <row r="46" spans="1:4">
      <c r="A46" s="24" t="str">
        <f t="shared" si="3"/>
        <v>R-WH_Apt*</v>
      </c>
      <c r="B46" t="s">
        <v>69</v>
      </c>
      <c r="C46" s="68">
        <f ca="1">SUMIFS('Stock-AF-Cap2Act'!C$2:C$79,'Stock-AF-Cap2Act'!$A$2:$A$79,SharesElab!$B46,'Stock-AF-Cap2Act'!$B$2:$B$79,SharesElab!$A$1)/SUMIFS('Stock-AF-Cap2Act'!C$2:C$79,'Stock-AF-Cap2Act'!$A$2:$A$79,SharesElab!$A46,'Stock-AF-Cap2Act'!$B$2:$B$79,SharesElab!$A$1)</f>
        <v>0.10311788718153712</v>
      </c>
    </row>
    <row r="47" spans="1:4">
      <c r="A47" s="24" t="str">
        <f t="shared" si="3"/>
        <v>R-WH_Apt*</v>
      </c>
      <c r="B47" t="s">
        <v>73</v>
      </c>
      <c r="C47" s="68">
        <f ca="1">SUMIFS('Stock-AF-Cap2Act'!C$2:C$79,'Stock-AF-Cap2Act'!$A$2:$A$79,SharesElab!$B47,'Stock-AF-Cap2Act'!$B$2:$B$79,SharesElab!$A$1)/SUMIFS('Stock-AF-Cap2Act'!C$2:C$79,'Stock-AF-Cap2Act'!$A$2:$A$79,SharesElab!$A47,'Stock-AF-Cap2Act'!$B$2:$B$79,SharesElab!$A$1)</f>
        <v>7.1094281934826614E-2</v>
      </c>
    </row>
    <row r="48" spans="1:4">
      <c r="A48" s="24" t="str">
        <f t="shared" si="3"/>
        <v>R-WH_Apt*</v>
      </c>
      <c r="B48" t="s">
        <v>68</v>
      </c>
      <c r="C48" s="68">
        <f ca="1">SUMIFS('Stock-AF-Cap2Act'!C$2:C$79,'Stock-AF-Cap2Act'!$A$2:$A$79,SharesElab!$B48,'Stock-AF-Cap2Act'!$B$2:$B$79,SharesElab!$A$1)/SUMIFS('Stock-AF-Cap2Act'!C$2:C$79,'Stock-AF-Cap2Act'!$A$2:$A$79,SharesElab!$A48,'Stock-AF-Cap2Act'!$B$2:$B$79,SharesElab!$A$1)</f>
        <v>6.9285229967982736E-3</v>
      </c>
    </row>
    <row r="49" spans="1:4">
      <c r="A49" s="24" t="str">
        <f t="shared" si="3"/>
        <v>R-WH_Apt*</v>
      </c>
      <c r="B49" t="s">
        <v>65</v>
      </c>
      <c r="C49" s="68">
        <f ca="1">SUMIFS('Stock-AF-Cap2Act'!C$2:C$79,'Stock-AF-Cap2Act'!$A$2:$A$79,SharesElab!$B49,'Stock-AF-Cap2Act'!$B$2:$B$79,SharesElab!$A$1)/SUMIFS('Stock-AF-Cap2Act'!C$2:C$79,'Stock-AF-Cap2Act'!$A$2:$A$79,SharesElab!$A49,'Stock-AF-Cap2Act'!$B$2:$B$79,SharesElab!$A$1)</f>
        <v>2.7576908552355557E-3</v>
      </c>
    </row>
    <row r="50" spans="1:4">
      <c r="A50" s="24" t="str">
        <f t="shared" si="3"/>
        <v>R-WH_Apt*</v>
      </c>
      <c r="B50" t="s">
        <v>70</v>
      </c>
      <c r="C50" s="68">
        <f ca="1">SUMIFS('Stock-AF-Cap2Act'!C$2:C$79,'Stock-AF-Cap2Act'!$A$2:$A$79,SharesElab!$B50,'Stock-AF-Cap2Act'!$B$2:$B$79,SharesElab!$A$1)/SUMIFS('Stock-AF-Cap2Act'!C$2:C$79,'Stock-AF-Cap2Act'!$A$2:$A$79,SharesElab!$A50,'Stock-AF-Cap2Act'!$B$2:$B$79,SharesElab!$A$1)</f>
        <v>8.9220363935195307E-7</v>
      </c>
    </row>
    <row r="51" spans="1:4">
      <c r="A51" s="24" t="str">
        <f t="shared" si="3"/>
        <v>R-WH_Apt*</v>
      </c>
      <c r="B51" t="s">
        <v>71</v>
      </c>
      <c r="C51" s="68">
        <f ca="1">SUMIFS('Stock-AF-Cap2Act'!C$2:C$79,'Stock-AF-Cap2Act'!$A$2:$A$79,SharesElab!$B51,'Stock-AF-Cap2Act'!$B$2:$B$79,SharesElab!$A$1)/SUMIFS('Stock-AF-Cap2Act'!C$2:C$79,'Stock-AF-Cap2Act'!$A$2:$A$79,SharesElab!$A51,'Stock-AF-Cap2Act'!$B$2:$B$79,SharesElab!$A$1)</f>
        <v>9.2742013725360538E-4</v>
      </c>
    </row>
    <row r="52" spans="1:4">
      <c r="A52" s="24" t="str">
        <f t="shared" si="3"/>
        <v>R-WH_Apt*</v>
      </c>
      <c r="B52" t="s">
        <v>137</v>
      </c>
      <c r="C52" s="68">
        <f ca="1">SUMIFS('Stock-AF-Cap2Act'!C$2:C$79,'Stock-AF-Cap2Act'!$A$2:$A$79,SharesElab!$B52,'Stock-AF-Cap2Act'!$B$2:$B$79,SharesElab!$A$1)/SUMIFS('Stock-AF-Cap2Act'!C$2:C$79,'Stock-AF-Cap2Act'!$A$2:$A$79,SharesElab!$A52,'Stock-AF-Cap2Act'!$B$2:$B$79,SharesElab!$A$1)</f>
        <v>3.7689931547660238E-3</v>
      </c>
    </row>
    <row r="53" spans="1:4" ht="15.75" thickBot="1">
      <c r="A53" s="54" t="str">
        <f t="shared" si="3"/>
        <v>R-WH_Apt*</v>
      </c>
      <c r="B53" s="75" t="s">
        <v>72</v>
      </c>
      <c r="C53" s="66">
        <f ca="1">SUMIFS('Stock-AF-Cap2Act'!C$2:C$79,'Stock-AF-Cap2Act'!$A$2:$A$79,SharesElab!$B53,'Stock-AF-Cap2Act'!$B$2:$B$79,SharesElab!$A$1)/SUMIFS('Stock-AF-Cap2Act'!C$2:C$79,'Stock-AF-Cap2Act'!$A$2:$A$79,SharesElab!$A53,'Stock-AF-Cap2Act'!$B$2:$B$79,SharesElab!$A$1)</f>
        <v>3.4006886432691219E-4</v>
      </c>
      <c r="D53" s="67">
        <f ca="1">SUM(C41:C53)</f>
        <v>1</v>
      </c>
    </row>
    <row r="54" spans="1:4">
      <c r="A54" s="24" t="str">
        <f>LEFT(B54,8)&amp;"*"</f>
        <v>R-WH_Att*</v>
      </c>
      <c r="B54" t="s">
        <v>88</v>
      </c>
      <c r="C54" s="68">
        <f ca="1">SUMIFS('Stock-AF-Cap2Act'!C$2:C$79,'Stock-AF-Cap2Act'!$A$2:$A$79,SharesElab!$B54,'Stock-AF-Cap2Act'!$B$2:$B$79,SharesElab!$A$1)/SUMIFS('Stock-AF-Cap2Act'!C$2:C$79,'Stock-AF-Cap2Act'!$A$2:$A$79,SharesElab!$A54,'Stock-AF-Cap2Act'!$B$2:$B$79,SharesElab!$A$1)</f>
        <v>5.1477300684950553E-6</v>
      </c>
    </row>
    <row r="55" spans="1:4">
      <c r="A55" s="24" t="str">
        <f>LEFT(B55,8)&amp;"*"</f>
        <v>R-WH_Att*</v>
      </c>
      <c r="B55" t="s">
        <v>87</v>
      </c>
      <c r="C55" s="68">
        <f ca="1">SUMIFS('Stock-AF-Cap2Act'!C$2:C$79,'Stock-AF-Cap2Act'!$A$2:$A$79,SharesElab!$B55,'Stock-AF-Cap2Act'!$B$2:$B$79,SharesElab!$A$1)/SUMIFS('Stock-AF-Cap2Act'!C$2:C$79,'Stock-AF-Cap2Act'!$A$2:$A$79,SharesElab!$A55,'Stock-AF-Cap2Act'!$B$2:$B$79,SharesElab!$A$1)</f>
        <v>1.0024624100232233E-2</v>
      </c>
    </row>
    <row r="56" spans="1:4">
      <c r="A56" s="24" t="str">
        <f t="shared" ref="A56:A66" si="4">LEFT(B56,8)&amp;"*"</f>
        <v>R-WH_Att*</v>
      </c>
      <c r="B56" t="s">
        <v>91</v>
      </c>
      <c r="C56" s="68">
        <f ca="1">SUMIFS('Stock-AF-Cap2Act'!C$2:C$79,'Stock-AF-Cap2Act'!$A$2:$A$79,SharesElab!$B56,'Stock-AF-Cap2Act'!$B$2:$B$79,SharesElab!$A$1)/SUMIFS('Stock-AF-Cap2Act'!C$2:C$79,'Stock-AF-Cap2Act'!$A$2:$A$79,SharesElab!$A56,'Stock-AF-Cap2Act'!$B$2:$B$79,SharesElab!$A$1)</f>
        <v>2.3856403439201972E-2</v>
      </c>
    </row>
    <row r="57" spans="1:4">
      <c r="A57" s="24" t="str">
        <f t="shared" si="4"/>
        <v>R-WH_Att*</v>
      </c>
      <c r="B57" t="s">
        <v>92</v>
      </c>
      <c r="C57" s="68">
        <f ca="1">SUMIFS('Stock-AF-Cap2Act'!C$2:C$79,'Stock-AF-Cap2Act'!$A$2:$A$79,SharesElab!$B57,'Stock-AF-Cap2Act'!$B$2:$B$79,SharesElab!$A$1)/SUMIFS('Stock-AF-Cap2Act'!C$2:C$79,'Stock-AF-Cap2Act'!$A$2:$A$79,SharesElab!$A57,'Stock-AF-Cap2Act'!$B$2:$B$79,SharesElab!$A$1)</f>
        <v>5.9504808912814296E-2</v>
      </c>
    </row>
    <row r="58" spans="1:4">
      <c r="A58" s="24" t="str">
        <f t="shared" si="4"/>
        <v>R-WH_Att*</v>
      </c>
      <c r="B58" t="s">
        <v>89</v>
      </c>
      <c r="C58" s="68">
        <f ca="1">SUMIFS('Stock-AF-Cap2Act'!C$2:C$79,'Stock-AF-Cap2Act'!$A$2:$A$79,SharesElab!$B58,'Stock-AF-Cap2Act'!$B$2:$B$79,SharesElab!$A$1)/SUMIFS('Stock-AF-Cap2Act'!C$2:C$79,'Stock-AF-Cap2Act'!$A$2:$A$79,SharesElab!$A58,'Stock-AF-Cap2Act'!$B$2:$B$79,SharesElab!$A$1)</f>
        <v>3.3089328407908475E-6</v>
      </c>
    </row>
    <row r="59" spans="1:4">
      <c r="A59" s="24" t="str">
        <f t="shared" si="4"/>
        <v>R-WH_Att*</v>
      </c>
      <c r="B59" t="s">
        <v>94</v>
      </c>
      <c r="C59" s="68">
        <f ca="1">SUMIFS('Stock-AF-Cap2Act'!C$2:C$79,'Stock-AF-Cap2Act'!$A$2:$A$79,SharesElab!$B59,'Stock-AF-Cap2Act'!$B$2:$B$79,SharesElab!$A$1)/SUMIFS('Stock-AF-Cap2Act'!C$2:C$79,'Stock-AF-Cap2Act'!$A$2:$A$79,SharesElab!$A59,'Stock-AF-Cap2Act'!$B$2:$B$79,SharesElab!$A$1)</f>
        <v>0.58220819810024138</v>
      </c>
    </row>
    <row r="60" spans="1:4">
      <c r="A60" s="24" t="str">
        <f t="shared" si="4"/>
        <v>R-WH_Att*</v>
      </c>
      <c r="B60" t="s">
        <v>98</v>
      </c>
      <c r="C60" s="68">
        <f ca="1">SUMIFS('Stock-AF-Cap2Act'!C$2:C$79,'Stock-AF-Cap2Act'!$A$2:$A$79,SharesElab!$B60,'Stock-AF-Cap2Act'!$B$2:$B$79,SharesElab!$A$1)/SUMIFS('Stock-AF-Cap2Act'!C$2:C$79,'Stock-AF-Cap2Act'!$A$2:$A$79,SharesElab!$A60,'Stock-AF-Cap2Act'!$B$2:$B$79,SharesElab!$A$1)</f>
        <v>4.834757985861993E-3</v>
      </c>
    </row>
    <row r="61" spans="1:4">
      <c r="A61" s="24" t="str">
        <f t="shared" si="4"/>
        <v>R-WH_Att*</v>
      </c>
      <c r="B61" t="s">
        <v>93</v>
      </c>
      <c r="C61" s="68">
        <f ca="1">SUMIFS('Stock-AF-Cap2Act'!C$2:C$79,'Stock-AF-Cap2Act'!$A$2:$A$79,SharesElab!$B61,'Stock-AF-Cap2Act'!$B$2:$B$79,SharesElab!$A$1)/SUMIFS('Stock-AF-Cap2Act'!C$2:C$79,'Stock-AF-Cap2Act'!$A$2:$A$79,SharesElab!$A61,'Stock-AF-Cap2Act'!$B$2:$B$79,SharesElab!$A$1)</f>
        <v>0.26209687876518484</v>
      </c>
    </row>
    <row r="62" spans="1:4">
      <c r="A62" s="24" t="str">
        <f t="shared" si="4"/>
        <v>R-WH_Att*</v>
      </c>
      <c r="B62" t="s">
        <v>90</v>
      </c>
      <c r="C62" s="68">
        <f ca="1">SUMIFS('Stock-AF-Cap2Act'!C$2:C$79,'Stock-AF-Cap2Act'!$A$2:$A$79,SharesElab!$B62,'Stock-AF-Cap2Act'!$B$2:$B$79,SharesElab!$A$1)/SUMIFS('Stock-AF-Cap2Act'!C$2:C$79,'Stock-AF-Cap2Act'!$A$2:$A$79,SharesElab!$A62,'Stock-AF-Cap2Act'!$B$2:$B$79,SharesElab!$A$1)</f>
        <v>7.5918701211078639E-3</v>
      </c>
    </row>
    <row r="63" spans="1:4">
      <c r="A63" s="24" t="str">
        <f t="shared" si="4"/>
        <v>R-WH_Att*</v>
      </c>
      <c r="B63" t="s">
        <v>95</v>
      </c>
      <c r="C63" s="68">
        <f ca="1">SUMIFS('Stock-AF-Cap2Act'!C$2:C$79,'Stock-AF-Cap2Act'!$A$2:$A$79,SharesElab!$B63,'Stock-AF-Cap2Act'!$B$2:$B$79,SharesElab!$A$1)/SUMIFS('Stock-AF-Cap2Act'!C$2:C$79,'Stock-AF-Cap2Act'!$A$2:$A$79,SharesElab!$A63,'Stock-AF-Cap2Act'!$B$2:$B$79,SharesElab!$A$1)</f>
        <v>9.9016158015597177E-5</v>
      </c>
    </row>
    <row r="64" spans="1:4">
      <c r="A64" s="24" t="str">
        <f t="shared" si="4"/>
        <v>R-WH_Att*</v>
      </c>
      <c r="B64" t="s">
        <v>96</v>
      </c>
      <c r="C64" s="68">
        <f ca="1">SUMIFS('Stock-AF-Cap2Act'!C$2:C$79,'Stock-AF-Cap2Act'!$A$2:$A$79,SharesElab!$B64,'Stock-AF-Cap2Act'!$B$2:$B$79,SharesElab!$A$1)/SUMIFS('Stock-AF-Cap2Act'!C$2:C$79,'Stock-AF-Cap2Act'!$A$2:$A$79,SharesElab!$A64,'Stock-AF-Cap2Act'!$B$2:$B$79,SharesElab!$A$1)</f>
        <v>3.5562905416840034E-2</v>
      </c>
    </row>
    <row r="65" spans="1:4">
      <c r="A65" s="24" t="str">
        <f t="shared" si="4"/>
        <v>R-WH_Att*</v>
      </c>
      <c r="B65" t="s">
        <v>225</v>
      </c>
      <c r="C65" s="68">
        <f ca="1">SUMIFS('Stock-AF-Cap2Act'!C$2:C$79,'Stock-AF-Cap2Act'!$A$2:$A$79,SharesElab!$B65,'Stock-AF-Cap2Act'!$B$2:$B$79,SharesElab!$A$1)/SUMIFS('Stock-AF-Cap2Act'!C$2:C$79,'Stock-AF-Cap2Act'!$A$2:$A$79,SharesElab!$A65,'Stock-AF-Cap2Act'!$B$2:$B$79,SharesElab!$A$1)</f>
        <v>1.3151863648497034E-2</v>
      </c>
    </row>
    <row r="66" spans="1:4" ht="15.75" thickBot="1">
      <c r="A66" s="54" t="str">
        <f t="shared" si="4"/>
        <v>R-WH_Att*</v>
      </c>
      <c r="B66" s="75" t="s">
        <v>97</v>
      </c>
      <c r="C66" s="66">
        <f ca="1">SUMIFS('Stock-AF-Cap2Act'!C$2:C$79,'Stock-AF-Cap2Act'!$A$2:$A$79,SharesElab!$B66,'Stock-AF-Cap2Act'!$B$2:$B$79,SharesElab!$A$1)/SUMIFS('Stock-AF-Cap2Act'!C$2:C$79,'Stock-AF-Cap2Act'!$A$2:$A$79,SharesElab!$A66,'Stock-AF-Cap2Act'!$B$2:$B$79,SharesElab!$A$1)</f>
        <v>1.0602166890931503E-3</v>
      </c>
      <c r="D66" s="67">
        <f ca="1">SUM(C54:C66)</f>
        <v>0.99999999999999967</v>
      </c>
    </row>
    <row r="67" spans="1:4">
      <c r="A67" s="24" t="str">
        <f>LEFT(B67,8)&amp;"*"</f>
        <v>R-WH_Det*</v>
      </c>
      <c r="B67" t="s">
        <v>113</v>
      </c>
      <c r="C67" s="68">
        <f ca="1">SUMIFS('Stock-AF-Cap2Act'!C$2:C$79,'Stock-AF-Cap2Act'!$A$2:$A$79,SharesElab!$B67,'Stock-AF-Cap2Act'!$B$2:$B$79,SharesElab!$A$1)/SUMIFS('Stock-AF-Cap2Act'!C$2:C$79,'Stock-AF-Cap2Act'!$A$2:$A$79,SharesElab!$A67,'Stock-AF-Cap2Act'!$B$2:$B$79,SharesElab!$A$1)</f>
        <v>5.7236525630084016E-6</v>
      </c>
    </row>
    <row r="68" spans="1:4">
      <c r="A68" s="24" t="str">
        <f>LEFT(B68,8)&amp;"*"</f>
        <v>R-WH_Det*</v>
      </c>
      <c r="B68" t="s">
        <v>112</v>
      </c>
      <c r="C68" s="68">
        <f ca="1">SUMIFS('Stock-AF-Cap2Act'!C$2:C$79,'Stock-AF-Cap2Act'!$A$2:$A$79,SharesElab!$B68,'Stock-AF-Cap2Act'!$B$2:$B$79,SharesElab!$A$1)/SUMIFS('Stock-AF-Cap2Act'!C$2:C$79,'Stock-AF-Cap2Act'!$A$2:$A$79,SharesElab!$A68,'Stock-AF-Cap2Act'!$B$2:$B$79,SharesElab!$A$1)</f>
        <v>1.1884686126380651E-2</v>
      </c>
    </row>
    <row r="69" spans="1:4">
      <c r="A69" s="24" t="str">
        <f t="shared" ref="A69:A79" si="5">LEFT(B69,8)&amp;"*"</f>
        <v>R-WH_Det*</v>
      </c>
      <c r="B69" t="s">
        <v>116</v>
      </c>
      <c r="C69" s="68">
        <f ca="1">SUMIFS('Stock-AF-Cap2Act'!C$2:C$79,'Stock-AF-Cap2Act'!$A$2:$A$79,SharesElab!$B69,'Stock-AF-Cap2Act'!$B$2:$B$79,SharesElab!$A$1)/SUMIFS('Stock-AF-Cap2Act'!C$2:C$79,'Stock-AF-Cap2Act'!$A$2:$A$79,SharesElab!$A69,'Stock-AF-Cap2Act'!$B$2:$B$79,SharesElab!$A$1)</f>
        <v>1.9748072064736662E-2</v>
      </c>
    </row>
    <row r="70" spans="1:4">
      <c r="A70" s="24" t="str">
        <f t="shared" si="5"/>
        <v>R-WH_Det*</v>
      </c>
      <c r="B70" t="s">
        <v>117</v>
      </c>
      <c r="C70" s="68">
        <f ca="1">SUMIFS('Stock-AF-Cap2Act'!C$2:C$79,'Stock-AF-Cap2Act'!$A$2:$A$79,SharesElab!$B70,'Stock-AF-Cap2Act'!$B$2:$B$79,SharesElab!$A$1)/SUMIFS('Stock-AF-Cap2Act'!C$2:C$79,'Stock-AF-Cap2Act'!$A$2:$A$79,SharesElab!$A70,'Stock-AF-Cap2Act'!$B$2:$B$79,SharesElab!$A$1)</f>
        <v>3.660202907696912E-2</v>
      </c>
    </row>
    <row r="71" spans="1:4">
      <c r="A71" s="24" t="str">
        <f t="shared" si="5"/>
        <v>R-WH_Det*</v>
      </c>
      <c r="B71" t="s">
        <v>114</v>
      </c>
      <c r="C71" s="68">
        <f ca="1">SUMIFS('Stock-AF-Cap2Act'!C$2:C$79,'Stock-AF-Cap2Act'!$A$2:$A$79,SharesElab!$B71,'Stock-AF-Cap2Act'!$B$2:$B$79,SharesElab!$A$1)/SUMIFS('Stock-AF-Cap2Act'!C$2:C$79,'Stock-AF-Cap2Act'!$A$2:$A$79,SharesElab!$A71,'Stock-AF-Cap2Act'!$B$2:$B$79,SharesElab!$A$1)</f>
        <v>1.124837804027754E-5</v>
      </c>
    </row>
    <row r="72" spans="1:4">
      <c r="A72" s="24" t="str">
        <f t="shared" si="5"/>
        <v>R-WH_Det*</v>
      </c>
      <c r="B72" t="s">
        <v>119</v>
      </c>
      <c r="C72" s="68">
        <f ca="1">SUMIFS('Stock-AF-Cap2Act'!C$2:C$79,'Stock-AF-Cap2Act'!$A$2:$A$79,SharesElab!$B72,'Stock-AF-Cap2Act'!$B$2:$B$79,SharesElab!$A$1)/SUMIFS('Stock-AF-Cap2Act'!C$2:C$79,'Stock-AF-Cap2Act'!$A$2:$A$79,SharesElab!$A72,'Stock-AF-Cap2Act'!$B$2:$B$79,SharesElab!$A$1)</f>
        <v>0.16866300208320001</v>
      </c>
    </row>
    <row r="73" spans="1:4">
      <c r="A73" s="24" t="str">
        <f t="shared" si="5"/>
        <v>R-WH_Det*</v>
      </c>
      <c r="B73" t="s">
        <v>123</v>
      </c>
      <c r="C73" s="68">
        <f ca="1">SUMIFS('Stock-AF-Cap2Act'!C$2:C$79,'Stock-AF-Cap2Act'!$A$2:$A$79,SharesElab!$B73,'Stock-AF-Cap2Act'!$B$2:$B$79,SharesElab!$A$1)/SUMIFS('Stock-AF-Cap2Act'!C$2:C$79,'Stock-AF-Cap2Act'!$A$2:$A$79,SharesElab!$A73,'Stock-AF-Cap2Act'!$B$2:$B$79,SharesElab!$A$1)</f>
        <v>1.3141226506711596E-3</v>
      </c>
    </row>
    <row r="74" spans="1:4">
      <c r="A74" s="24" t="str">
        <f t="shared" si="5"/>
        <v>R-WH_Det*</v>
      </c>
      <c r="B74" t="s">
        <v>118</v>
      </c>
      <c r="C74" s="68">
        <f ca="1">SUMIFS('Stock-AF-Cap2Act'!C$2:C$79,'Stock-AF-Cap2Act'!$A$2:$A$79,SharesElab!$B74,'Stock-AF-Cap2Act'!$B$2:$B$79,SharesElab!$A$1)/SUMIFS('Stock-AF-Cap2Act'!C$2:C$79,'Stock-AF-Cap2Act'!$A$2:$A$79,SharesElab!$A74,'Stock-AF-Cap2Act'!$B$2:$B$79,SharesElab!$A$1)</f>
        <v>0.67970213605176355</v>
      </c>
    </row>
    <row r="75" spans="1:4">
      <c r="A75" s="24" t="str">
        <f t="shared" si="5"/>
        <v>R-WH_Det*</v>
      </c>
      <c r="B75" t="s">
        <v>115</v>
      </c>
      <c r="C75" s="68">
        <f ca="1">SUMIFS('Stock-AF-Cap2Act'!C$2:C$79,'Stock-AF-Cap2Act'!$A$2:$A$79,SharesElab!$B75,'Stock-AF-Cap2Act'!$B$2:$B$79,SharesElab!$A$1)/SUMIFS('Stock-AF-Cap2Act'!C$2:C$79,'Stock-AF-Cap2Act'!$A$2:$A$79,SharesElab!$A75,'Stock-AF-Cap2Act'!$B$2:$B$79,SharesElab!$A$1)</f>
        <v>1.9894379356007876E-2</v>
      </c>
    </row>
    <row r="76" spans="1:4">
      <c r="A76" s="24" t="str">
        <f t="shared" si="5"/>
        <v>R-WH_Det*</v>
      </c>
      <c r="B76" t="s">
        <v>120</v>
      </c>
      <c r="C76" s="68">
        <f ca="1">SUMIFS('Stock-AF-Cap2Act'!C$2:C$79,'Stock-AF-Cap2Act'!$A$2:$A$79,SharesElab!$B76,'Stock-AF-Cap2Act'!$B$2:$B$79,SharesElab!$A$1)/SUMIFS('Stock-AF-Cap2Act'!C$2:C$79,'Stock-AF-Cap2Act'!$A$2:$A$79,SharesElab!$A76,'Stock-AF-Cap2Act'!$B$2:$B$79,SharesElab!$A$1)</f>
        <v>3.1346046725437332E-4</v>
      </c>
    </row>
    <row r="77" spans="1:4">
      <c r="A77" s="24" t="str">
        <f t="shared" si="5"/>
        <v>R-WH_Det*</v>
      </c>
      <c r="B77" t="s">
        <v>121</v>
      </c>
      <c r="C77" s="68">
        <f ca="1">SUMIFS('Stock-AF-Cap2Act'!C$2:C$79,'Stock-AF-Cap2Act'!$A$2:$A$79,SharesElab!$B77,'Stock-AF-Cap2Act'!$B$2:$B$79,SharesElab!$A$1)/SUMIFS('Stock-AF-Cap2Act'!C$2:C$79,'Stock-AF-Cap2Act'!$A$2:$A$79,SharesElab!$A77,'Stock-AF-Cap2Act'!$B$2:$B$79,SharesElab!$A$1)</f>
        <v>4.2944347818649697E-2</v>
      </c>
    </row>
    <row r="78" spans="1:4">
      <c r="A78" s="24" t="str">
        <f t="shared" si="5"/>
        <v>R-WH_Det*</v>
      </c>
      <c r="B78" t="s">
        <v>226</v>
      </c>
      <c r="C78" s="68">
        <f ca="1">SUMIFS('Stock-AF-Cap2Act'!C$2:C$79,'Stock-AF-Cap2Act'!$A$2:$A$79,SharesElab!$B78,'Stock-AF-Cap2Act'!$B$2:$B$79,SharesElab!$A$1)/SUMIFS('Stock-AF-Cap2Act'!C$2:C$79,'Stock-AF-Cap2Act'!$A$2:$A$79,SharesElab!$A78,'Stock-AF-Cap2Act'!$B$2:$B$79,SharesElab!$A$1)</f>
        <v>1.4020772381764855E-2</v>
      </c>
    </row>
    <row r="79" spans="1:4" ht="15.75" thickBot="1">
      <c r="A79" s="54" t="str">
        <f t="shared" si="5"/>
        <v>R-WH_Det*</v>
      </c>
      <c r="B79" s="75" t="s">
        <v>122</v>
      </c>
      <c r="C79" s="66">
        <f ca="1">SUMIFS('Stock-AF-Cap2Act'!C$2:C$79,'Stock-AF-Cap2Act'!$A$2:$A$79,SharesElab!$B79,'Stock-AF-Cap2Act'!$B$2:$B$79,SharesElab!$A$1)/SUMIFS('Stock-AF-Cap2Act'!C$2:C$79,'Stock-AF-Cap2Act'!$A$2:$A$79,SharesElab!$A79,'Stock-AF-Cap2Act'!$B$2:$B$79,SharesElab!$A$1)</f>
        <v>4.8960198919985078E-3</v>
      </c>
      <c r="D79" s="67">
        <f ca="1">SUM(C67:C79)</f>
        <v>0.99999999999999967</v>
      </c>
    </row>
    <row r="80" spans="1:4">
      <c r="A80" s="24" t="s">
        <v>305</v>
      </c>
      <c r="B80" s="23" t="s">
        <v>304</v>
      </c>
      <c r="C80" s="96">
        <f ca="1">'Stock-AF-Cap2Act'!C80/SUM('Stock-AF-Cap2Act'!$C$80:$C$82)</f>
        <v>0.75888016012371384</v>
      </c>
    </row>
    <row r="81" spans="1:4">
      <c r="A81" s="24" t="s">
        <v>306</v>
      </c>
      <c r="B81" s="23" t="s">
        <v>304</v>
      </c>
      <c r="C81" s="96">
        <f ca="1">'Stock-AF-Cap2Act'!C81/SUM('Stock-AF-Cap2Act'!$C$80:$C$82)</f>
        <v>0.22769704804407714</v>
      </c>
    </row>
    <row r="82" spans="1:4">
      <c r="A82" s="24" t="s">
        <v>307</v>
      </c>
      <c r="B82" s="23" t="s">
        <v>304</v>
      </c>
      <c r="C82" s="96">
        <f ca="1">'Stock-AF-Cap2Act'!C82/SUM('Stock-AF-Cap2Act'!$C$80:$C$82)</f>
        <v>1.3422791832209069E-2</v>
      </c>
      <c r="D82" s="67">
        <f ca="1">SUM(C80:C82)</f>
        <v>1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AF</vt:lpstr>
      <vt:lpstr>Stock</vt:lpstr>
      <vt:lpstr>Legend</vt:lpstr>
      <vt:lpstr>RSDCK_share</vt:lpstr>
      <vt:lpstr>Apt_RSD_share</vt:lpstr>
      <vt:lpstr>Att_RSD_share</vt:lpstr>
      <vt:lpstr>Det_RSD_share</vt:lpstr>
      <vt:lpstr>FillData</vt:lpstr>
      <vt:lpstr>Stock-AF-Cap2Act</vt:lpstr>
      <vt:lpstr>SharesElab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2021-03-04T09:44:11Z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761898219585418</vt:r8>
  </property>
</Properties>
</file>