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59A7785F-8658-4983-B7D4-ACC829A8A401}" xr6:coauthVersionLast="45" xr6:coauthVersionMax="46" xr10:uidLastSave="{00000000-0000-0000-0000-000000000000}"/>
  <bookViews>
    <workbookView xWindow="-120" yWindow="-120" windowWidth="29040" windowHeight="15840" firstSheet="3" activeTab="3" xr2:uid="{9D5618E0-D2A2-4912-B654-2E39BDAED497}"/>
  </bookViews>
  <sheets>
    <sheet name="Cover" sheetId="34" r:id="rId1"/>
    <sheet name="Intro" sheetId="35" r:id="rId2"/>
    <sheet name="RSD_Retrofit" sheetId="57" r:id="rId3"/>
    <sheet name="Data" sheetId="58" r:id="rId4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58" l="1"/>
  <c r="L52" i="58"/>
  <c r="G28" i="58" l="1"/>
  <c r="G29" i="58"/>
  <c r="G30" i="58"/>
  <c r="G31" i="58"/>
  <c r="G32" i="58"/>
  <c r="G33" i="58"/>
  <c r="G34" i="58"/>
  <c r="G35" i="58"/>
  <c r="G36" i="58"/>
  <c r="G37" i="58"/>
  <c r="G38" i="58" l="1"/>
  <c r="G39" i="58"/>
  <c r="G40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O8" i="57" l="1"/>
  <c r="V12" i="57"/>
  <c r="O12" i="57" s="1"/>
  <c r="V11" i="57"/>
  <c r="O11" i="57" s="1"/>
  <c r="V10" i="57"/>
  <c r="O10" i="57" s="1"/>
  <c r="V9" i="57"/>
  <c r="O9" i="57" s="1"/>
  <c r="V8" i="57"/>
  <c r="V7" i="57"/>
  <c r="O7" i="57" s="1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<sst xmlns="http://schemas.openxmlformats.org/spreadsheetml/2006/main" count="324" uniqueCount="229">
  <si>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</si>
  <si>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</si>
  <si>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</si>
  <si>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</si>
  <si>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</si>
  <si>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</si>
  <si>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</si>
  <si>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</si>
  <si>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</si>
  <si>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</si>
  <si>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</si>
  <si>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</si>
  <si>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</si>
  <si>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</si>
  <si>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</si>
  <si>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</si>
  <si>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</si>
  <si>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</si>
  <si>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</si>
  <si>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</si>
  <si>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</si>
  <si>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</si>
  <si>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</si>
  <si>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</si>
  <si>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</si>
  <si>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</si>
  <si>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</si>
  <si>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</si>
  <si>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</si>
  <si>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</si>
  <si>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</si>
  <si>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</si>
  <si>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</si>
  <si>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</si>
  <si>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</si>
  <si>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</si>
  <si>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</si>
  <si>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</si>
  <si>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</si>
  <si>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</si>
  <si>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</si>
  <si>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</si>
  <si>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</si>
  <si>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</si>
  <si>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</si>
  <si>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</si>
  <si>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</si>
  <si>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</si>
  <si>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</si>
  <si>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</si>
  <si>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</si>
  <si>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</si>
  <si>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</si>
  <si>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</si>
  <si>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</si>
  <si>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</si>
  <si>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</si>
  <si>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</si>
  <si>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</si>
  <si>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</si>
  <si>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</si>
  <si>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</si>
  <si>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</si>
  <si>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</si>
  <si>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</si>
  <si>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</si>
  <si>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</si>
  <si>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</si>
  <si>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</si>
  <si>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</si>
  <si>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</si>
  <si>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</si>
  <si>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</si>
  <si>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</si>
  <si>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</si>
  <si>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</si>
  <si>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</si>
  <si>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</si>
  <si>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</si>
  <si>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</si>
  <si>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</si>
  <si>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</si>
  <si>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</si>
  <si>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</si>
  <si>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</si>
  <si>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</si>
  <si>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</si>
  <si>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</si>
  <si>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</si>
  <si>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</si>
  <si>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</si>
  <si>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</si>
  <si>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</si>
  <si>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</si>
  <si>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</si>
  <si>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</si>
  <si>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</si>
  <si>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</si>
  <si>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</si>
  <si>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</si>
  <si>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</si>
  <si>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</si>
  <si>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</si>
  <si>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</si>
  <si>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</si>
  <si>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</si>
  <si>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</si>
  <si>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</si>
  <si>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</si>
  <si>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</si>
  <si>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</si>
  <si>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</si>
  <si>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</si>
  <si>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</si>
  <si>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</si>
  <si>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</si>
  <si>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</si>
  <si>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</si>
  <si>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</si>
  <si>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</si>
  <si>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</si>
  <si>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</si>
  <si>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</si>
  <si>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</si>
  <si>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</si>
  <si>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</si>
  <si>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</si>
  <si>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</si>
  <si>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</si>
  <si>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</si>
  <si>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</si>
  <si>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</si>
  <si>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</si>
  <si>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</si>
  <si>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</si>
  <si>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</si>
  <si>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</si>
  <si>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</si>
  <si>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</si>
  <si>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</si>
  <si>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</si>
  <si>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</si>
  <si>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</si>
  <si>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</si>
  <si>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</si>
  <si>
    <t>A1</t>
  </si>
  <si>
    <t>A</t>
  </si>
  <si>
    <t>A2</t>
  </si>
  <si>
    <t>A3</t>
  </si>
  <si>
    <t>B1</t>
  </si>
  <si>
    <t>B2</t>
  </si>
  <si>
    <t>B3</t>
  </si>
  <si>
    <t>C1</t>
  </si>
  <si>
    <t>C</t>
  </si>
  <si>
    <t>C2</t>
  </si>
  <si>
    <t>C3</t>
  </si>
  <si>
    <t>D1</t>
  </si>
  <si>
    <t>D</t>
  </si>
  <si>
    <t>D2</t>
  </si>
  <si>
    <t>E1</t>
  </si>
  <si>
    <t>E</t>
  </si>
  <si>
    <t>E2</t>
  </si>
  <si>
    <t>F</t>
  </si>
  <si>
    <t>G</t>
  </si>
  <si>
    <t>Table 8</t>
  </si>
  <si>
    <t>Approximate average cost (€) for upgrading lower rated buildings to higher rated ones considering P1 to P9 retrofit packages.</t>
  </si>
  <si>
    <t>B to NZEB</t>
  </si>
  <si>
    <t>C to NZEB</t>
  </si>
  <si>
    <t>D to NZEB</t>
  </si>
  <si>
    <t>E to NZEB</t>
  </si>
  <si>
    <t>F to NZEB</t>
  </si>
  <si>
    <t>G to NZEB</t>
  </si>
  <si>
    <t>B to A</t>
  </si>
  <si>
    <t>C to A</t>
  </si>
  <si>
    <t>C to B</t>
  </si>
  <si>
    <t>D to A</t>
  </si>
  <si>
    <t>D to B</t>
  </si>
  <si>
    <t>D to C</t>
  </si>
  <si>
    <t>E to A</t>
  </si>
  <si>
    <t>E to B</t>
  </si>
  <si>
    <t>E to C</t>
  </si>
  <si>
    <t>E to D</t>
  </si>
  <si>
    <t>F to A</t>
  </si>
  <si>
    <t>F to B</t>
  </si>
  <si>
    <t>F to C</t>
  </si>
  <si>
    <t>F to D</t>
  </si>
  <si>
    <t>F to E</t>
  </si>
  <si>
    <t>G to A</t>
  </si>
  <si>
    <t>G to B</t>
  </si>
  <si>
    <t>G to C</t>
  </si>
  <si>
    <t>G to D</t>
  </si>
  <si>
    <t>G to E</t>
  </si>
  <si>
    <t>Usman Ali, 2020 - A data-driven approach to optimize urban scale energy retrofit decisions for residential buildings</t>
  </si>
  <si>
    <t>Final Dwelling Stock Table</t>
  </si>
  <si>
    <t>Apartment</t>
  </si>
  <si>
    <t>Attached</t>
  </si>
  <si>
    <t>Detached</t>
  </si>
  <si>
    <t xml:space="preserve">Adjusted </t>
  </si>
  <si>
    <t>Sum</t>
  </si>
  <si>
    <t>CSO Adjusted based upon Age/BER Index</t>
  </si>
  <si>
    <t>Total</t>
  </si>
  <si>
    <t>Cost</t>
  </si>
  <si>
    <t>€ (Windows)</t>
  </si>
  <si>
    <t>€ ( Fabric)</t>
  </si>
  <si>
    <t>€ (Total)</t>
  </si>
  <si>
    <t>ArDEM Space Heat Adjustment</t>
  </si>
  <si>
    <t xml:space="preserve">Space Heating Correction Factor </t>
  </si>
  <si>
    <t>SHALLOW</t>
  </si>
  <si>
    <t>DEEP</t>
  </si>
  <si>
    <t>Table 2: Indicative annual running costs for different properties and BERs</t>
  </si>
  <si>
    <r>
      <t xml:space="preserve">300 </t>
    </r>
    <r>
      <rPr>
        <i/>
        <sz val="7"/>
        <rFont val="Bookman Old Style"/>
        <family val="1"/>
      </rPr>
      <t>m</t>
    </r>
    <r>
      <rPr>
        <vertAlign val="superscript"/>
        <sz val="7"/>
        <rFont val="Georgia"/>
        <family val="1"/>
      </rPr>
      <t>2</t>
    </r>
  </si>
  <si>
    <t>Adapted from SEAI’s ‘A guide to Building Energy Rating for Homeowners’, available at http://www.seai.ie/Your_Building/BER/Your_Guide_to_Building_Energy_ Rating.pdf.</t>
  </si>
  <si>
    <t>Costs based on typical occupancy and heating the entire dwelling to a comfortable level. Costs are based on fuel and electricity factors from February 2014.</t>
  </si>
  <si>
    <t>https://episcope.eu/fileadmin/tabula/public/docs/brochure/IE_TABULA_TypologyBrochure_EnergyAction.pdf</t>
  </si>
  <si>
    <t>Shallow retrofit focuses on the installation of cost effective measures and can enable 10-30% CO 2 emissions reduction, while deep retrofit addresses the whole house and can enable up to 80% CO 2 emissions reduction</t>
  </si>
  <si>
    <t>-200 kWh/m2/yr to 75 kWh/m2/yr</t>
  </si>
  <si>
    <t>76 kWh/m2/yr to 100 kWh/m2/yr</t>
  </si>
  <si>
    <t>101 kWh/m2/yr to 125 kWh/m2/yr</t>
  </si>
  <si>
    <t>126 kWh/m2/yr to 150 kWh/m2/yr</t>
  </si>
  <si>
    <t>151 kWh/m2/yr to 225 kWh/m2/yr</t>
  </si>
  <si>
    <t>226 kWh/m2/yr to 300 kWh/m2/yr</t>
  </si>
  <si>
    <t>301 kWh/m2/yr to 380 kWh/m2/yr</t>
  </si>
  <si>
    <t>381 kWh/m2/yr to 450 kWh/m2/yr</t>
  </si>
  <si>
    <t>451 kWh/m2/yr to 1500 kWh/m2/yr</t>
  </si>
  <si>
    <t>RANGE</t>
  </si>
  <si>
    <t>G to F</t>
  </si>
  <si>
    <t>Shallow Retrofit &gt;= 10% Improvement</t>
  </si>
  <si>
    <t>Deep Retrofit &gt; 30% Energy Improvement</t>
  </si>
  <si>
    <t>Average (kWh/m2/yr)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</si>
</sst>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\Te\x\t"/>
    <numFmt numFmtId="166" formatCode="_(* #,##0.00_);_(* \(#,##0.00\);_(* &quot;-&quot;??_);_(@_)"/>
    <numFmt numFmtId="171" formatCode="#,##0.00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6"/>
      <name val="Cambria"/>
      <family val="1"/>
    </font>
    <font>
      <b/>
      <sz val="7"/>
      <name val="Cambria"/>
      <family val="1"/>
    </font>
    <font>
      <u/>
      <sz val="7"/>
      <name val="Cambria"/>
      <family val="1"/>
    </font>
    <font>
      <sz val="7"/>
      <name val="Times New Roman"/>
      <family val="1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sz val="8"/>
      <name val="Georgia"/>
      <family val="1"/>
    </font>
    <font>
      <i/>
      <sz val="7"/>
      <name val="Bookman Old Style"/>
      <family val="1"/>
    </font>
    <font>
      <vertAlign val="superscript"/>
      <sz val="7"/>
      <name val="Georgia"/>
      <family val="1"/>
    </font>
    <font>
      <sz val="5.5"/>
      <name val="Georgia"/>
      <family val="1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4">
    <xf numFmtId="0" fontId="0" fillId="0" borderId="0"/>
    <xf numFmtId="0" fontId="18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9" fillId="0" borderId="0"/>
    <xf numFmtId="0" fontId="3" fillId="0" borderId="0"/>
    <xf numFmtId="0" fontId="20" fillId="0" borderId="0"/>
    <xf numFmtId="0" fontId="4" fillId="0" borderId="0"/>
    <xf numFmtId="0" fontId="4" fillId="0" borderId="0"/>
    <xf numFmtId="0" fontId="21" fillId="11" borderId="0" applyNumberFormat="0" applyBorder="0" applyAlignment="0" applyProtection="0"/>
    <xf numFmtId="166" fontId="4" fillId="0" borderId="0" applyFont="0" applyFill="0" applyBorder="0" applyAlignment="0" applyProtection="0"/>
    <xf numFmtId="0" fontId="19" fillId="0" borderId="0"/>
    <xf numFmtId="0" fontId="21" fillId="0" borderId="0"/>
  </cellStyleXfs>
  <cellXfs count="183">
    <xf numFmtId="0" fontId="0" fillId="0" borderId="0" xfId="0"/>
    <xf numFmtId="0" fontId="17" fillId="3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22" fillId="12" borderId="17" xfId="0" applyFont="1" applyFill="1" applyBorder="1" applyAlignment="1">
      <alignment horizontal="left" vertical="center"/>
    </xf>
    <xf numFmtId="0" fontId="4" fillId="0" borderId="0" xfId="0" applyFont="1"/>
    <xf numFmtId="0" fontId="2" fillId="3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7" fillId="0" borderId="0" xfId="0" applyFont="1"/>
    <xf numFmtId="0" fontId="2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29" fillId="5" borderId="12" xfId="0" applyFont="1" applyFill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17" fontId="27" fillId="0" borderId="25" xfId="0" applyNumberFormat="1" applyFont="1" applyBorder="1"/>
    <xf numFmtId="0" fontId="27" fillId="0" borderId="26" xfId="0" applyFont="1" applyBorder="1"/>
    <xf numFmtId="0" fontId="29" fillId="6" borderId="13" xfId="0" applyFont="1" applyFill="1" applyBorder="1" applyAlignment="1">
      <alignment vertical="center"/>
    </xf>
    <xf numFmtId="0" fontId="23" fillId="0" borderId="1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7" fillId="0" borderId="1" xfId="0" applyNumberFormat="1" applyFont="1" applyBorder="1"/>
    <xf numFmtId="0" fontId="27" fillId="0" borderId="28" xfId="0" applyFont="1" applyBorder="1"/>
    <xf numFmtId="164" fontId="4" fillId="7" borderId="13" xfId="0" applyNumberFormat="1" applyFont="1" applyFill="1" applyBorder="1" applyAlignment="1">
      <alignment vertical="center"/>
    </xf>
    <xf numFmtId="0" fontId="31" fillId="8" borderId="13" xfId="0" applyFont="1" applyFill="1" applyBorder="1" applyAlignment="1">
      <alignment vertical="center"/>
    </xf>
    <xf numFmtId="17" fontId="27" fillId="0" borderId="1" xfId="0" applyNumberFormat="1" applyFont="1" applyBorder="1"/>
    <xf numFmtId="0" fontId="31" fillId="9" borderId="13" xfId="0" applyFont="1" applyFill="1" applyBorder="1" applyAlignment="1">
      <alignment vertical="center"/>
    </xf>
    <xf numFmtId="0" fontId="4" fillId="2" borderId="13" xfId="0" applyFont="1" applyFill="1" applyBorder="1"/>
    <xf numFmtId="0" fontId="27" fillId="10" borderId="7" xfId="0" applyFont="1" applyFill="1" applyBorder="1"/>
    <xf numFmtId="0" fontId="23" fillId="0" borderId="16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17" fontId="27" fillId="0" borderId="30" xfId="0" applyNumberFormat="1" applyFont="1" applyBorder="1"/>
    <xf numFmtId="0" fontId="27" fillId="0" borderId="31" xfId="0" applyFont="1" applyBorder="1"/>
    <xf numFmtId="0" fontId="30" fillId="0" borderId="34" xfId="0" applyFont="1" applyBorder="1" applyAlignment="1">
      <alignment vertical="center"/>
    </xf>
    <xf numFmtId="0" fontId="30" fillId="0" borderId="35" xfId="0" applyFont="1" applyBorder="1" applyAlignment="1">
      <alignment vertical="center"/>
    </xf>
    <xf numFmtId="0" fontId="30" fillId="0" borderId="36" xfId="0" applyFont="1" applyBorder="1" applyAlignment="1">
      <alignment vertical="center"/>
    </xf>
    <xf numFmtId="0" fontId="30" fillId="0" borderId="37" xfId="0" applyFont="1" applyBorder="1" applyAlignment="1">
      <alignment vertical="center"/>
    </xf>
    <xf numFmtId="0" fontId="34" fillId="0" borderId="5" xfId="0" applyFont="1" applyBorder="1"/>
    <xf numFmtId="0" fontId="27" fillId="0" borderId="11" xfId="0" quotePrefix="1" applyFont="1" applyBorder="1"/>
    <xf numFmtId="0" fontId="34" fillId="0" borderId="27" xfId="0" applyFont="1" applyBorder="1"/>
    <xf numFmtId="0" fontId="27" fillId="0" borderId="1" xfId="0" quotePrefix="1" applyFont="1" applyBorder="1"/>
    <xf numFmtId="0" fontId="27" fillId="0" borderId="28" xfId="0" applyFont="1" applyBorder="1" applyAlignment="1">
      <alignment horizontal="right"/>
    </xf>
    <xf numFmtId="0" fontId="34" fillId="0" borderId="4" xfId="0" applyFont="1" applyBorder="1"/>
    <xf numFmtId="0" fontId="27" fillId="0" borderId="6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right"/>
    </xf>
    <xf numFmtId="0" fontId="34" fillId="0" borderId="10" xfId="0" applyFont="1" applyBorder="1"/>
    <xf numFmtId="0" fontId="27" fillId="0" borderId="9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17" fontId="27" fillId="0" borderId="1" xfId="0" applyNumberFormat="1" applyFont="1" applyBorder="1" applyAlignment="1">
      <alignment horizontal="right"/>
    </xf>
    <xf numFmtId="0" fontId="18" fillId="0" borderId="1" xfId="1" applyBorder="1" applyAlignment="1">
      <alignment horizontal="left"/>
    </xf>
    <xf numFmtId="0" fontId="34" fillId="0" borderId="29" xfId="0" applyFont="1" applyBorder="1"/>
    <xf numFmtId="0" fontId="18" fillId="0" borderId="30" xfId="1" applyBorder="1" applyAlignment="1">
      <alignment horizontal="left"/>
    </xf>
    <xf numFmtId="17" fontId="27" fillId="0" borderId="30" xfId="0" applyNumberFormat="1" applyFont="1" applyBorder="1" applyAlignment="1">
      <alignment horizontal="right"/>
    </xf>
    <xf numFmtId="0" fontId="30" fillId="0" borderId="5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4" fillId="0" borderId="1" xfId="0" applyFont="1" applyBorder="1"/>
    <xf numFmtId="17" fontId="27" fillId="0" borderId="1" xfId="0" quotePrefix="1" applyNumberFormat="1" applyFont="1" applyBorder="1"/>
    <xf numFmtId="15" fontId="27" fillId="0" borderId="1" xfId="0" applyNumberFormat="1" applyFont="1" applyBorder="1" applyAlignment="1">
      <alignment horizontal="left"/>
    </xf>
    <xf numFmtId="0" fontId="34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17" fontId="27" fillId="0" borderId="0" xfId="0" applyNumberFormat="1" applyFont="1" applyAlignment="1">
      <alignment horizontal="right"/>
    </xf>
    <xf numFmtId="0" fontId="35" fillId="0" borderId="0" xfId="9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3" fillId="13" borderId="3" xfId="0" applyFont="1" applyFill="1" applyBorder="1" applyAlignment="1">
      <alignment horizontal="left" vertical="center" wrapText="1"/>
    </xf>
    <xf numFmtId="165" fontId="13" fillId="13" borderId="3" xfId="9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8" fillId="0" borderId="0" xfId="0" applyFont="1" applyAlignment="1">
      <alignment horizontal="left"/>
    </xf>
    <xf numFmtId="164" fontId="28" fillId="14" borderId="20" xfId="0" applyNumberFormat="1" applyFont="1" applyFill="1" applyBorder="1" applyAlignment="1">
      <alignment horizontal="center" vertical="center"/>
    </xf>
    <xf numFmtId="164" fontId="28" fillId="14" borderId="18" xfId="0" applyNumberFormat="1" applyFont="1" applyFill="1" applyBorder="1" applyAlignment="1">
      <alignment horizontal="center" vertical="center"/>
    </xf>
    <xf numFmtId="164" fontId="28" fillId="14" borderId="8" xfId="0" applyNumberFormat="1" applyFont="1" applyFill="1" applyBorder="1" applyAlignment="1">
      <alignment horizontal="center" vertical="center"/>
    </xf>
    <xf numFmtId="0" fontId="33" fillId="5" borderId="32" xfId="0" applyFont="1" applyFill="1" applyBorder="1" applyAlignment="1">
      <alignment horizontal="center" vertical="center"/>
    </xf>
    <xf numFmtId="0" fontId="33" fillId="5" borderId="19" xfId="0" applyFont="1" applyFill="1" applyBorder="1" applyAlignment="1">
      <alignment horizontal="center" vertical="center"/>
    </xf>
    <xf numFmtId="0" fontId="33" fillId="5" borderId="33" xfId="0" applyFont="1" applyFill="1" applyBorder="1" applyAlignment="1">
      <alignment horizontal="center" vertical="center"/>
    </xf>
    <xf numFmtId="164" fontId="28" fillId="7" borderId="32" xfId="0" applyNumberFormat="1" applyFont="1" applyFill="1" applyBorder="1" applyAlignment="1">
      <alignment horizontal="center" vertical="center"/>
    </xf>
    <xf numFmtId="164" fontId="28" fillId="7" borderId="3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9" fontId="8" fillId="15" borderId="0" xfId="0" applyNumberFormat="1" applyFont="1" applyFill="1" applyAlignment="1">
      <alignment horizontal="left" vertical="center"/>
    </xf>
    <xf numFmtId="9" fontId="8" fillId="15" borderId="3" xfId="0" applyNumberFormat="1" applyFont="1" applyFill="1" applyBorder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15" borderId="3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 indent="1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left" vertical="center" indent="4"/>
    </xf>
    <xf numFmtId="0" fontId="37" fillId="2" borderId="0" xfId="0" applyFont="1" applyFill="1" applyAlignment="1">
      <alignment horizontal="left" vertical="center" indent="1"/>
    </xf>
    <xf numFmtId="0" fontId="0" fillId="2" borderId="0" xfId="0" applyFill="1"/>
    <xf numFmtId="0" fontId="5" fillId="6" borderId="40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1" fontId="5" fillId="17" borderId="24" xfId="0" applyNumberFormat="1" applyFont="1" applyFill="1" applyBorder="1" applyAlignment="1">
      <alignment horizontal="right" vertical="center"/>
    </xf>
    <xf numFmtId="171" fontId="1" fillId="17" borderId="25" xfId="0" applyNumberFormat="1" applyFont="1" applyFill="1" applyBorder="1" applyAlignment="1">
      <alignment vertical="center"/>
    </xf>
    <xf numFmtId="3" fontId="1" fillId="17" borderId="25" xfId="0" applyNumberFormat="1" applyFont="1" applyFill="1" applyBorder="1" applyAlignment="1">
      <alignment vertical="center"/>
    </xf>
    <xf numFmtId="3" fontId="1" fillId="17" borderId="26" xfId="0" applyNumberFormat="1" applyFont="1" applyFill="1" applyBorder="1" applyAlignment="1">
      <alignment vertical="center"/>
    </xf>
    <xf numFmtId="3" fontId="5" fillId="17" borderId="26" xfId="0" applyNumberFormat="1" applyFont="1" applyFill="1" applyBorder="1" applyAlignment="1">
      <alignment vertical="center"/>
    </xf>
    <xf numFmtId="1" fontId="5" fillId="18" borderId="27" xfId="0" quotePrefix="1" applyNumberFormat="1" applyFont="1" applyFill="1" applyBorder="1" applyAlignment="1">
      <alignment horizontal="right" vertical="top"/>
    </xf>
    <xf numFmtId="171" fontId="1" fillId="18" borderId="1" xfId="0" quotePrefix="1" applyNumberFormat="1" applyFont="1" applyFill="1" applyBorder="1" applyAlignment="1">
      <alignment horizontal="right" vertical="top"/>
    </xf>
    <xf numFmtId="3" fontId="1" fillId="18" borderId="1" xfId="0" quotePrefix="1" applyNumberFormat="1" applyFont="1" applyFill="1" applyBorder="1" applyAlignment="1">
      <alignment horizontal="right" vertical="top"/>
    </xf>
    <xf numFmtId="3" fontId="1" fillId="18" borderId="28" xfId="0" quotePrefix="1" applyNumberFormat="1" applyFont="1" applyFill="1" applyBorder="1" applyAlignment="1">
      <alignment horizontal="right" vertical="top"/>
    </xf>
    <xf numFmtId="3" fontId="5" fillId="18" borderId="28" xfId="0" quotePrefix="1" applyNumberFormat="1" applyFont="1" applyFill="1" applyBorder="1" applyAlignment="1">
      <alignment horizontal="right" vertical="top"/>
    </xf>
    <xf numFmtId="1" fontId="5" fillId="17" borderId="27" xfId="0" applyNumberFormat="1" applyFont="1" applyFill="1" applyBorder="1" applyAlignment="1">
      <alignment horizontal="right" vertical="center"/>
    </xf>
    <xf numFmtId="171" fontId="1" fillId="17" borderId="1" xfId="0" applyNumberFormat="1" applyFont="1" applyFill="1" applyBorder="1" applyAlignment="1">
      <alignment vertical="center"/>
    </xf>
    <xf numFmtId="3" fontId="1" fillId="17" borderId="1" xfId="0" applyNumberFormat="1" applyFont="1" applyFill="1" applyBorder="1" applyAlignment="1">
      <alignment vertical="center"/>
    </xf>
    <xf numFmtId="3" fontId="1" fillId="17" borderId="28" xfId="0" applyNumberFormat="1" applyFont="1" applyFill="1" applyBorder="1" applyAlignment="1">
      <alignment vertical="center"/>
    </xf>
    <xf numFmtId="3" fontId="5" fillId="17" borderId="28" xfId="0" applyNumberFormat="1" applyFont="1" applyFill="1" applyBorder="1" applyAlignment="1">
      <alignment vertical="center"/>
    </xf>
    <xf numFmtId="0" fontId="1" fillId="0" borderId="0" xfId="0" applyFont="1"/>
    <xf numFmtId="1" fontId="5" fillId="17" borderId="29" xfId="0" applyNumberFormat="1" applyFont="1" applyFill="1" applyBorder="1" applyAlignment="1">
      <alignment horizontal="right" vertical="center"/>
    </xf>
    <xf numFmtId="171" fontId="1" fillId="17" borderId="30" xfId="0" applyNumberFormat="1" applyFont="1" applyFill="1" applyBorder="1" applyAlignment="1">
      <alignment vertical="center"/>
    </xf>
    <xf numFmtId="3" fontId="1" fillId="17" borderId="30" xfId="0" applyNumberFormat="1" applyFont="1" applyFill="1" applyBorder="1" applyAlignment="1">
      <alignment vertical="center"/>
    </xf>
    <xf numFmtId="3" fontId="1" fillId="17" borderId="31" xfId="0" applyNumberFormat="1" applyFont="1" applyFill="1" applyBorder="1" applyAlignment="1">
      <alignment vertical="center"/>
    </xf>
    <xf numFmtId="1" fontId="5" fillId="17" borderId="41" xfId="0" applyNumberFormat="1" applyFont="1" applyFill="1" applyBorder="1" applyAlignment="1">
      <alignment horizontal="right" vertical="center"/>
    </xf>
    <xf numFmtId="3" fontId="1" fillId="17" borderId="5" xfId="0" applyNumberFormat="1" applyFont="1" applyFill="1" applyBorder="1" applyAlignment="1">
      <alignment vertical="center"/>
    </xf>
    <xf numFmtId="171" fontId="22" fillId="19" borderId="42" xfId="0" applyNumberFormat="1" applyFont="1" applyFill="1" applyBorder="1" applyAlignment="1">
      <alignment vertical="center"/>
    </xf>
    <xf numFmtId="1" fontId="5" fillId="18" borderId="21" xfId="0" quotePrefix="1" applyNumberFormat="1" applyFont="1" applyFill="1" applyBorder="1" applyAlignment="1">
      <alignment horizontal="right" vertical="top"/>
    </xf>
    <xf numFmtId="3" fontId="1" fillId="18" borderId="22" xfId="0" quotePrefix="1" applyNumberFormat="1" applyFont="1" applyFill="1" applyBorder="1" applyAlignment="1">
      <alignment horizontal="right" vertical="top"/>
    </xf>
    <xf numFmtId="3" fontId="22" fillId="19" borderId="23" xfId="0" applyNumberFormat="1" applyFont="1" applyFill="1" applyBorder="1" applyAlignment="1">
      <alignment vertical="center"/>
    </xf>
    <xf numFmtId="0" fontId="22" fillId="16" borderId="0" xfId="0" applyFont="1" applyFill="1" applyBorder="1" applyAlignment="1">
      <alignment horizontal="center" vertical="center"/>
    </xf>
    <xf numFmtId="0" fontId="43" fillId="16" borderId="39" xfId="0" applyFont="1" applyFill="1" applyBorder="1" applyAlignment="1">
      <alignment horizontal="center" vertical="center"/>
    </xf>
    <xf numFmtId="0" fontId="22" fillId="16" borderId="20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6" borderId="8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0" borderId="0" xfId="0" applyFont="1" applyFill="1"/>
    <xf numFmtId="0" fontId="37" fillId="20" borderId="0" xfId="0" applyFont="1" applyFill="1" applyAlignment="1">
      <alignment horizontal="left" vertical="center" indent="1"/>
    </xf>
    <xf numFmtId="0" fontId="0" fillId="20" borderId="0" xfId="0" applyFill="1"/>
    <xf numFmtId="0" fontId="46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 indent="14"/>
    </xf>
    <xf numFmtId="0" fontId="40" fillId="0" borderId="0" xfId="0" applyFont="1"/>
    <xf numFmtId="0" fontId="40" fillId="0" borderId="43" xfId="0" applyFont="1" applyBorder="1" applyAlignment="1">
      <alignment horizontal="left" vertical="center" wrapText="1"/>
    </xf>
    <xf numFmtId="0" fontId="40" fillId="0" borderId="44" xfId="0" applyFont="1" applyBorder="1" applyAlignment="1">
      <alignment horizontal="center" vertical="center" wrapText="1"/>
    </xf>
    <xf numFmtId="0" fontId="40" fillId="0" borderId="44" xfId="0" applyFont="1" applyBorder="1" applyAlignment="1">
      <alignment horizontal="left" vertical="center" wrapText="1" indent="1"/>
    </xf>
    <xf numFmtId="0" fontId="40" fillId="0" borderId="43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left" vertical="center" wrapText="1"/>
    </xf>
    <xf numFmtId="0" fontId="40" fillId="0" borderId="0" xfId="0" applyFont="1" applyAlignment="1">
      <alignment horizontal="center" vertical="center" wrapText="1"/>
    </xf>
    <xf numFmtId="0" fontId="40" fillId="0" borderId="0" xfId="0" applyFont="1" applyAlignment="1">
      <alignment horizontal="left" vertical="center" wrapText="1" indent="1"/>
    </xf>
    <xf numFmtId="3" fontId="40" fillId="0" borderId="0" xfId="0" applyNumberFormat="1" applyFont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3" fontId="40" fillId="0" borderId="0" xfId="0" applyNumberFormat="1" applyFont="1" applyAlignment="1">
      <alignment horizontal="left" vertical="center" wrapText="1" indent="1"/>
    </xf>
    <xf numFmtId="0" fontId="40" fillId="0" borderId="46" xfId="0" applyFont="1" applyBorder="1" applyAlignment="1">
      <alignment horizontal="left" vertical="center" wrapText="1"/>
    </xf>
    <xf numFmtId="3" fontId="40" fillId="0" borderId="47" xfId="0" applyNumberFormat="1" applyFont="1" applyBorder="1" applyAlignment="1">
      <alignment horizontal="center" vertical="center" wrapText="1"/>
    </xf>
    <xf numFmtId="0" fontId="40" fillId="0" borderId="47" xfId="0" applyFont="1" applyBorder="1" applyAlignment="1">
      <alignment horizontal="center" vertical="center" wrapText="1"/>
    </xf>
    <xf numFmtId="3" fontId="40" fillId="0" borderId="47" xfId="0" applyNumberFormat="1" applyFont="1" applyBorder="1" applyAlignment="1">
      <alignment horizontal="left" vertical="center" wrapText="1" indent="1"/>
    </xf>
    <xf numFmtId="0" fontId="40" fillId="0" borderId="47" xfId="0" applyFont="1" applyBorder="1" applyAlignment="1">
      <alignment horizontal="left" vertical="center" wrapText="1" indent="1"/>
    </xf>
    <xf numFmtId="0" fontId="40" fillId="0" borderId="46" xfId="0" applyFont="1" applyBorder="1" applyAlignment="1">
      <alignment horizontal="center" vertical="center" wrapText="1"/>
    </xf>
    <xf numFmtId="0" fontId="18" fillId="0" borderId="0" xfId="1" applyAlignment="1">
      <alignment horizontal="left" vertical="center" indent="8"/>
    </xf>
    <xf numFmtId="0" fontId="49" fillId="0" borderId="0" xfId="0" applyFont="1" applyAlignment="1">
      <alignment horizontal="left" vertical="center" indent="8"/>
    </xf>
    <xf numFmtId="0" fontId="42" fillId="21" borderId="39" xfId="0" applyFont="1" applyFill="1" applyBorder="1" applyAlignment="1">
      <alignment horizontal="center" vertical="center"/>
    </xf>
    <xf numFmtId="0" fontId="41" fillId="22" borderId="0" xfId="0" applyFont="1" applyFill="1" applyBorder="1" applyAlignment="1">
      <alignment horizontal="center" vertical="center"/>
    </xf>
    <xf numFmtId="0" fontId="44" fillId="22" borderId="0" xfId="0" applyFont="1" applyFill="1" applyBorder="1" applyAlignment="1">
      <alignment horizontal="center" vertical="center"/>
    </xf>
    <xf numFmtId="0" fontId="18" fillId="0" borderId="0" xfId="1"/>
    <xf numFmtId="49" fontId="50" fillId="0" borderId="0" xfId="0" applyNumberFormat="1" applyFont="1"/>
    <xf numFmtId="0" fontId="5" fillId="6" borderId="0" xfId="0" applyFont="1" applyFill="1" applyBorder="1" applyAlignment="1">
      <alignment vertical="center"/>
    </xf>
    <xf numFmtId="0" fontId="0" fillId="0" borderId="0" xfId="0" applyAlignment="1">
      <alignment wrapText="1"/>
    </xf>
    <xf numFmtId="0" fontId="18" fillId="0" borderId="0" xfId="1" applyAlignment="1">
      <alignment horizontal="center" wrapText="1"/>
    </xf>
    <xf numFmtId="171" fontId="22" fillId="19" borderId="0" xfId="0" applyNumberFormat="1" applyFont="1" applyFill="1" applyBorder="1" applyAlignment="1">
      <alignment vertical="center"/>
    </xf>
  </cellXfs>
  <cellStyles count="14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21</xdr:row>
      <xdr:rowOff>76200</xdr:rowOff>
    </xdr:from>
    <xdr:to>
      <xdr:col>6</xdr:col>
      <xdr:colOff>447675</xdr:colOff>
      <xdr:row>23</xdr:row>
      <xdr:rowOff>142875</xdr:rowOff>
    </xdr:to>
    <xdr:sp macro="" textlink="">
      <xdr:nvSpPr>
        <xdr:cNvPr id="107524" name="Text Box 4">
          <a:extLst>
            <a:ext uri="{FF2B5EF4-FFF2-40B4-BE49-F238E27FC236}">
              <a16:creationId xmlns:a16="http://schemas.microsoft.com/office/drawing/2014/main" id="{71F21DD2-5821-44C9-9A8C-C8AF6C919CE5}"/>
            </a:ext>
          </a:extLst>
        </xdr:cNvPr>
        <xdr:cNvSpPr txBox="1">
          <a:spLocks noChangeArrowheads="1"/>
        </xdr:cNvSpPr>
      </xdr:nvSpPr>
      <xdr:spPr bwMode="auto">
        <a:xfrm>
          <a:off x="476250" y="4219575"/>
          <a:ext cx="66008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P1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P2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P3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P4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P5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P6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P7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P8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P9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A to NZEB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600" b="0" i="0" u="none" strike="noStrike" baseline="0">
              <a:solidFill>
                <a:srgbClr val="000000"/>
              </a:solidFill>
              <a:latin typeface="Cambria"/>
              <a:ea typeface="Cambria"/>
            </a:rPr>
            <a:t>5000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</a:endParaRPr>
        </a:p>
        <a:p>
          <a:pPr algn="l" rtl="0">
            <a:defRPr sz="1000"/>
          </a:pPr>
          <a:r>
            <a:rPr lang="en-IE" sz="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IE" sz="1100" b="0" i="0" u="none" strike="noStrike" baseline="0">
            <a:solidFill>
              <a:srgbClr val="000000"/>
            </a:solidFill>
            <a:latin typeface="Cambria"/>
            <a:ea typeface="Cambria"/>
            <a:cs typeface="Times New Roman"/>
          </a:endParaRPr>
        </a:p>
        <a:p>
          <a:pPr algn="l" rtl="0">
            <a:defRPr sz="1000"/>
          </a:pPr>
          <a:r>
            <a:rPr lang="en-IE" sz="800" b="0" i="0" u="none" strike="noStrike" baseline="0">
              <a:solidFill>
                <a:srgbClr val="000000"/>
              </a:solidFill>
              <a:latin typeface="Cambria"/>
              <a:ea typeface="Cambria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6</xdr:row>
      <xdr:rowOff>158315</xdr:rowOff>
    </xdr:from>
    <xdr:to>
      <xdr:col>7</xdr:col>
      <xdr:colOff>608018</xdr:colOff>
      <xdr:row>9</xdr:row>
      <xdr:rowOff>136090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348F246-B61E-4F75-AF4A-3D60A95D6F44}"/>
            </a:ext>
          </a:extLst>
        </xdr:cNvPr>
        <xdr:cNvSpPr/>
      </xdr:nvSpPr>
      <xdr:spPr>
        <a:xfrm rot="10800000">
          <a:off x="4448175" y="1348940"/>
          <a:ext cx="427043" cy="5492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371475</xdr:colOff>
      <xdr:row>2</xdr:row>
      <xdr:rowOff>0</xdr:rowOff>
    </xdr:to>
    <xdr:grpSp>
      <xdr:nvGrpSpPr>
        <xdr:cNvPr id="109569" name="Group 1">
          <a:extLst>
            <a:ext uri="{FF2B5EF4-FFF2-40B4-BE49-F238E27FC236}">
              <a16:creationId xmlns:a16="http://schemas.microsoft.com/office/drawing/2014/main" id="{369D293D-ED59-49AE-BA9A-70540A02ED00}"/>
            </a:ext>
          </a:extLst>
        </xdr:cNvPr>
        <xdr:cNvGrpSpPr>
          <a:grpSpLocks/>
        </xdr:cNvGrpSpPr>
      </xdr:nvGrpSpPr>
      <xdr:grpSpPr bwMode="auto">
        <a:xfrm>
          <a:off x="16594849" y="369504"/>
          <a:ext cx="5840139" cy="0"/>
          <a:chOff x="0" y="0"/>
          <a:chExt cx="9230" cy="6"/>
        </a:xfrm>
      </xdr:grpSpPr>
      <xdr:sp macro="" textlink="">
        <xdr:nvSpPr>
          <xdr:cNvPr id="109570" name="Line 2">
            <a:extLst>
              <a:ext uri="{FF2B5EF4-FFF2-40B4-BE49-F238E27FC236}">
                <a16:creationId xmlns:a16="http://schemas.microsoft.com/office/drawing/2014/main" id="{458AEB3D-BFA7-4711-97FA-6005FC5DF834}"/>
              </a:ext>
            </a:extLst>
          </xdr:cNvPr>
          <xdr:cNvSpPr>
            <a:spLocks noChangeShapeType="1"/>
          </xdr:cNvSpPr>
        </xdr:nvSpPr>
        <xdr:spPr bwMode="auto">
          <a:xfrm>
            <a:off x="0" y="3"/>
            <a:ext cx="9230" cy="0"/>
          </a:xfrm>
          <a:prstGeom prst="line">
            <a:avLst/>
          </a:prstGeom>
          <a:noFill/>
          <a:ln w="364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23</xdr:col>
      <xdr:colOff>581024</xdr:colOff>
      <xdr:row>21</xdr:row>
      <xdr:rowOff>85725</xdr:rowOff>
    </xdr:from>
    <xdr:to>
      <xdr:col>36</xdr:col>
      <xdr:colOff>476249</xdr:colOff>
      <xdr:row>25</xdr:row>
      <xdr:rowOff>152400</xdr:rowOff>
    </xdr:to>
    <xdr:sp macro="" textlink="">
      <xdr:nvSpPr>
        <xdr:cNvPr id="109571" name="Text Box 3">
          <a:extLst>
            <a:ext uri="{FF2B5EF4-FFF2-40B4-BE49-F238E27FC236}">
              <a16:creationId xmlns:a16="http://schemas.microsoft.com/office/drawing/2014/main" id="{538D1452-9F67-463D-8469-C41551889809}"/>
            </a:ext>
          </a:extLst>
        </xdr:cNvPr>
        <xdr:cNvSpPr txBox="1">
          <a:spLocks noChangeArrowheads="1"/>
        </xdr:cNvSpPr>
      </xdr:nvSpPr>
      <xdr:spPr bwMode="auto">
        <a:xfrm>
          <a:off x="14487524" y="3943350"/>
          <a:ext cx="7820025" cy="714375"/>
        </a:xfrm>
        <a:prstGeom prst="rect">
          <a:avLst/>
        </a:prstGeom>
        <a:noFill/>
        <a:ln w="12700">
          <a:solidFill>
            <a:srgbClr val="A32F8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Subsequently published in "Value for money in energy efficiency retrofits in Ireland: grant provider and grant recipients", </a:t>
          </a:r>
          <a:r>
            <a:rPr lang="en-IE" sz="1400" b="0" i="1" u="none" strike="noStrike" baseline="0">
              <a:solidFill>
                <a:srgbClr val="5F4779"/>
              </a:solidFill>
              <a:latin typeface="Calibri"/>
              <a:cs typeface="Calibri"/>
            </a:rPr>
            <a:t>Applied Economics, </a:t>
          </a:r>
          <a:r>
            <a:rPr lang="en-IE" sz="1400" b="0" i="0" u="none" strike="noStrike" baseline="0">
              <a:solidFill>
                <a:srgbClr val="5F4779"/>
              </a:solidFill>
              <a:latin typeface="Calibri"/>
              <a:cs typeface="Calibri"/>
            </a:rPr>
            <a:t>vol. 49, March, 2017, pp. 1-23, http://doi.org/10.1080/00036846.2017.1302068</a:t>
          </a: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IE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piscope.eu/fileadmin/tabula/public/docs/brochure/IE_TABULA_TypologyBrochure_EnergyAction.pdf" TargetMode="External"/><Relationship Id="rId2" Type="http://schemas.openxmlformats.org/officeDocument/2006/relationships/hyperlink" Target="https://episcope.eu/fileadmin/tabula/public/docs/brochure/IE_TABULA_TypologyBrochure_EnergyAction.pdf" TargetMode="External"/><Relationship Id="rId1" Type="http://schemas.openxmlformats.org/officeDocument/2006/relationships/hyperlink" Target="http://www.seai.ie/Your_Building/BER/Your_Guide_to_Building_Energy_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92" t="s">
        <v>85</v>
      </c>
      <c r="B17" s="92"/>
      <c r="C17" s="92"/>
      <c r="D17" s="92"/>
      <c r="E17" s="92"/>
      <c r="F17" s="92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93" t="s">
        <v>87</v>
      </c>
      <c r="C20" s="93"/>
      <c r="D20" s="93"/>
      <c r="E20" s="93"/>
      <c r="F20" s="93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94" t="s">
        <v>1</v>
      </c>
      <c r="C21" s="94"/>
      <c r="D21" s="94"/>
      <c r="E21" s="94"/>
      <c r="F21" s="94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94" t="s">
        <v>40</v>
      </c>
      <c r="C22" s="94"/>
      <c r="D22" s="94"/>
      <c r="E22" s="94"/>
      <c r="F22" s="94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95"/>
      <c r="B25" s="95"/>
      <c r="C25" s="95"/>
      <c r="D25" s="95"/>
      <c r="E25" s="95"/>
      <c r="F25" s="95"/>
      <c r="G25" s="2"/>
      <c r="H25" s="2"/>
    </row>
    <row r="26" spans="1:14" ht="17.25" customHeight="1" x14ac:dyDescent="0.2">
      <c r="A26" s="91"/>
      <c r="B26" s="91"/>
      <c r="C26" s="91"/>
      <c r="D26" s="91"/>
      <c r="E26" s="91"/>
      <c r="F26" s="91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96" t="s">
        <v>4</v>
      </c>
      <c r="C2" s="97"/>
      <c r="D2" s="97"/>
      <c r="E2" s="98"/>
      <c r="G2" s="96" t="s">
        <v>5</v>
      </c>
      <c r="H2" s="98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99" t="s">
        <v>62</v>
      </c>
      <c r="C20" s="100"/>
      <c r="D20" s="100"/>
      <c r="E20" s="101"/>
      <c r="G20" s="96" t="s">
        <v>14</v>
      </c>
      <c r="H20" s="98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96" t="s">
        <v>70</v>
      </c>
      <c r="C38" s="97"/>
      <c r="D38" s="97"/>
      <c r="E38" s="98"/>
      <c r="G38" s="102" t="s">
        <v>64</v>
      </c>
      <c r="H38" s="103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AA50"/>
  <sheetViews>
    <sheetView zoomScaleNormal="100" workbookViewId="0">
      <selection activeCell="P36" sqref="P36"/>
    </sheetView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7" width="9.140625" style="85"/>
    <col min="18" max="22" width="11.140625" style="85" customWidth="1"/>
    <col min="23" max="16384" width="9.140625" style="85"/>
  </cols>
  <sheetData>
    <row r="1" spans="1:22" ht="21" x14ac:dyDescent="0.2">
      <c r="A1" s="77" t="s">
        <v>82</v>
      </c>
      <c r="B1" s="78"/>
    </row>
    <row r="2" spans="1:22" ht="18.75" x14ac:dyDescent="0.2">
      <c r="A2" s="79" t="s">
        <v>83</v>
      </c>
    </row>
    <row r="4" spans="1:22" ht="15" x14ac:dyDescent="0.2">
      <c r="A4" s="76" t="s">
        <v>27</v>
      </c>
      <c r="C4" s="87"/>
      <c r="D4" s="87"/>
      <c r="F4" s="80"/>
      <c r="G4" s="80"/>
      <c r="K4" s="76" t="s">
        <v>26</v>
      </c>
      <c r="R4" s="90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84" t="s">
        <v>132</v>
      </c>
      <c r="S5" s="84" t="s">
        <v>138</v>
      </c>
      <c r="T5" s="84" t="s">
        <v>140</v>
      </c>
      <c r="U5" s="104" t="s">
        <v>141</v>
      </c>
      <c r="V5" s="104"/>
    </row>
    <row r="6" spans="1:22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130</v>
      </c>
      <c r="G6" s="83" t="s">
        <v>131</v>
      </c>
      <c r="H6" s="83" t="s">
        <v>78</v>
      </c>
      <c r="I6" s="81"/>
      <c r="J6" s="82" t="s">
        <v>129</v>
      </c>
      <c r="K6" s="82" t="s">
        <v>6</v>
      </c>
      <c r="L6" s="82"/>
      <c r="M6" s="82"/>
      <c r="N6" s="82" t="s">
        <v>80</v>
      </c>
      <c r="O6" s="82" t="s">
        <v>143</v>
      </c>
      <c r="P6" s="82" t="s">
        <v>142</v>
      </c>
      <c r="R6" s="89"/>
      <c r="S6" s="89"/>
      <c r="T6" s="89" t="s">
        <v>127</v>
      </c>
      <c r="U6" s="89" t="s">
        <v>38</v>
      </c>
      <c r="V6" s="89" t="s">
        <v>127</v>
      </c>
    </row>
    <row r="7" spans="1:22" ht="15" x14ac:dyDescent="0.2">
      <c r="A7" s="80" t="s">
        <v>36</v>
      </c>
      <c r="B7" s="80" t="str">
        <f t="shared" ref="B7:B12" si="0">"R-RTFT-"&amp;R7&amp;"_"&amp;S7</f>
        <v>R-RTFT-Apt_Shallow</v>
      </c>
      <c r="C7" s="80" t="str">
        <f t="shared" ref="C7:C12" si="1">"Residential "&amp;R7&amp;" - "&amp;S7&amp;" retrofit"</f>
        <v>Residential Apt - Shallow retrofit</v>
      </c>
      <c r="D7" s="80" t="s">
        <v>16</v>
      </c>
      <c r="E7" s="80" t="s">
        <v>81</v>
      </c>
      <c r="F7" s="80"/>
      <c r="G7" s="80"/>
      <c r="H7" s="80"/>
      <c r="I7" s="80"/>
      <c r="J7" s="80" t="str">
        <f t="shared" ref="J7:J12" si="2">B7</f>
        <v>R-RTFT-Apt_Shallow</v>
      </c>
      <c r="K7" s="80" t="str">
        <f>"RSDSH_"&amp;R7</f>
        <v>RSDSH_Apt</v>
      </c>
      <c r="L7" s="80">
        <v>2020</v>
      </c>
      <c r="M7" s="80">
        <v>1</v>
      </c>
      <c r="N7" s="80">
        <v>50</v>
      </c>
      <c r="O7" s="80">
        <f>V7</f>
        <v>3.2000000000000002E-3</v>
      </c>
      <c r="P7" s="107">
        <v>8</v>
      </c>
      <c r="R7" s="85" t="s">
        <v>133</v>
      </c>
      <c r="S7" s="85" t="s">
        <v>136</v>
      </c>
      <c r="T7" s="85">
        <v>1.6E-2</v>
      </c>
      <c r="U7" s="105">
        <v>0.2</v>
      </c>
      <c r="V7" s="85">
        <f>T7*U7</f>
        <v>3.2000000000000002E-3</v>
      </c>
    </row>
    <row r="8" spans="1:22" ht="15" x14ac:dyDescent="0.2">
      <c r="A8" s="88" t="s">
        <v>36</v>
      </c>
      <c r="B8" s="88" t="str">
        <f t="shared" si="0"/>
        <v>R-RTFT-Apt_Deep</v>
      </c>
      <c r="C8" s="88" t="str">
        <f t="shared" si="1"/>
        <v>Residential Apt - Deep retrofit</v>
      </c>
      <c r="D8" s="88" t="s">
        <v>16</v>
      </c>
      <c r="E8" s="88" t="s">
        <v>81</v>
      </c>
      <c r="F8" s="88"/>
      <c r="G8" s="88"/>
      <c r="H8" s="88"/>
      <c r="I8" s="80"/>
      <c r="J8" s="88" t="str">
        <f t="shared" si="2"/>
        <v>R-RTFT-Apt_Deep</v>
      </c>
      <c r="K8" s="88" t="str">
        <f t="shared" ref="K8:K12" si="3">"RSDSH_"&amp;R8</f>
        <v>RSDSH_Apt</v>
      </c>
      <c r="L8" s="88">
        <v>2020</v>
      </c>
      <c r="M8" s="88">
        <v>1</v>
      </c>
      <c r="N8" s="88">
        <v>50</v>
      </c>
      <c r="O8" s="88">
        <f t="shared" ref="O8:O12" si="4">V8</f>
        <v>8.0000000000000002E-3</v>
      </c>
      <c r="P8" s="108">
        <v>25</v>
      </c>
      <c r="R8" s="86" t="s">
        <v>133</v>
      </c>
      <c r="S8" s="86" t="s">
        <v>137</v>
      </c>
      <c r="T8" s="86">
        <v>1.6E-2</v>
      </c>
      <c r="U8" s="106">
        <v>0.5</v>
      </c>
      <c r="V8" s="86">
        <f t="shared" ref="V8:V12" si="5">T8*U8</f>
        <v>8.0000000000000002E-3</v>
      </c>
    </row>
    <row r="9" spans="1:22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/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1</v>
      </c>
      <c r="N9" s="80">
        <v>50</v>
      </c>
      <c r="O9" s="80">
        <f t="shared" si="4"/>
        <v>5.3800000000000002E-3</v>
      </c>
      <c r="P9" s="107">
        <v>10</v>
      </c>
      <c r="R9" s="85" t="s">
        <v>134</v>
      </c>
      <c r="S9" s="85" t="s">
        <v>136</v>
      </c>
      <c r="T9" s="85">
        <v>2.69E-2</v>
      </c>
      <c r="U9" s="105">
        <v>0.2</v>
      </c>
      <c r="V9" s="85">
        <f t="shared" si="5"/>
        <v>5.3800000000000002E-3</v>
      </c>
    </row>
    <row r="10" spans="1:22" ht="15" x14ac:dyDescent="0.2">
      <c r="A10" s="88" t="s">
        <v>36</v>
      </c>
      <c r="B10" s="88" t="str">
        <f t="shared" si="0"/>
        <v>R-RTFT-Att_Deep</v>
      </c>
      <c r="C10" s="88" t="str">
        <f t="shared" si="1"/>
        <v>Residential Att - Deep retrofit</v>
      </c>
      <c r="D10" s="88" t="s">
        <v>16</v>
      </c>
      <c r="E10" s="88" t="s">
        <v>81</v>
      </c>
      <c r="F10" s="88"/>
      <c r="G10" s="88"/>
      <c r="H10" s="88"/>
      <c r="I10" s="80"/>
      <c r="J10" s="88" t="str">
        <f t="shared" si="2"/>
        <v>R-RTFT-Att_Deep</v>
      </c>
      <c r="K10" s="88" t="str">
        <f t="shared" si="3"/>
        <v>RSDSH_Att</v>
      </c>
      <c r="L10" s="88">
        <v>2020</v>
      </c>
      <c r="M10" s="88">
        <v>1</v>
      </c>
      <c r="N10" s="88">
        <v>50</v>
      </c>
      <c r="O10" s="88">
        <f t="shared" si="4"/>
        <v>1.345E-2</v>
      </c>
      <c r="P10" s="108">
        <v>30</v>
      </c>
      <c r="R10" s="86" t="s">
        <v>134</v>
      </c>
      <c r="S10" s="86" t="s">
        <v>137</v>
      </c>
      <c r="T10" s="86">
        <v>2.69E-2</v>
      </c>
      <c r="U10" s="106">
        <v>0.5</v>
      </c>
      <c r="V10" s="86">
        <f t="shared" si="5"/>
        <v>1.345E-2</v>
      </c>
    </row>
    <row r="11" spans="1:22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/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1</v>
      </c>
      <c r="N11" s="80">
        <v>50</v>
      </c>
      <c r="O11" s="80">
        <f t="shared" si="4"/>
        <v>9.58E-3</v>
      </c>
      <c r="P11" s="107">
        <v>12</v>
      </c>
      <c r="R11" s="85" t="s">
        <v>135</v>
      </c>
      <c r="S11" s="85" t="s">
        <v>136</v>
      </c>
      <c r="T11" s="85">
        <v>4.7899999999999998E-2</v>
      </c>
      <c r="U11" s="105">
        <v>0.2</v>
      </c>
      <c r="V11" s="85">
        <f t="shared" si="5"/>
        <v>9.58E-3</v>
      </c>
    </row>
    <row r="12" spans="1:22" ht="15" x14ac:dyDescent="0.2">
      <c r="A12" s="88" t="s">
        <v>36</v>
      </c>
      <c r="B12" s="88" t="str">
        <f t="shared" si="0"/>
        <v>R-RTFT-Det_Deep</v>
      </c>
      <c r="C12" s="88" t="str">
        <f t="shared" si="1"/>
        <v>Residential Det - Deep retrofit</v>
      </c>
      <c r="D12" s="88" t="s">
        <v>16</v>
      </c>
      <c r="E12" s="88" t="s">
        <v>81</v>
      </c>
      <c r="F12" s="88"/>
      <c r="G12" s="88"/>
      <c r="H12" s="88"/>
      <c r="I12" s="80"/>
      <c r="J12" s="88" t="str">
        <f t="shared" si="2"/>
        <v>R-RTFT-Det_Deep</v>
      </c>
      <c r="K12" s="88" t="str">
        <f t="shared" si="3"/>
        <v>RSDSH_Det</v>
      </c>
      <c r="L12" s="88">
        <v>2020</v>
      </c>
      <c r="M12" s="88">
        <v>1</v>
      </c>
      <c r="N12" s="88">
        <v>50</v>
      </c>
      <c r="O12" s="88">
        <f t="shared" si="4"/>
        <v>2.3949999999999999E-2</v>
      </c>
      <c r="P12" s="108">
        <v>35</v>
      </c>
      <c r="R12" s="86" t="s">
        <v>135</v>
      </c>
      <c r="S12" s="86" t="s">
        <v>137</v>
      </c>
      <c r="T12" s="86">
        <v>4.7899999999999998E-2</v>
      </c>
      <c r="U12" s="106">
        <v>0.5</v>
      </c>
      <c r="V12" s="86">
        <f t="shared" si="5"/>
        <v>2.3949999999999999E-2</v>
      </c>
    </row>
    <row r="19" spans="23:27" x14ac:dyDescent="0.2">
      <c r="W19"/>
      <c r="X19"/>
      <c r="Y19"/>
      <c r="Z19"/>
      <c r="AA19"/>
    </row>
    <row r="20" spans="23:27" x14ac:dyDescent="0.2">
      <c r="W20"/>
      <c r="X20"/>
      <c r="Y20"/>
      <c r="Z20"/>
      <c r="AA20"/>
    </row>
    <row r="21" spans="23:27" x14ac:dyDescent="0.2">
      <c r="W21"/>
      <c r="X21"/>
      <c r="Y21"/>
      <c r="Z21"/>
      <c r="AA21"/>
    </row>
    <row r="22" spans="23:27" x14ac:dyDescent="0.2">
      <c r="W22"/>
      <c r="X22"/>
      <c r="Y22"/>
      <c r="Z22"/>
      <c r="AA22"/>
    </row>
    <row r="23" spans="23:27" x14ac:dyDescent="0.2">
      <c r="W23"/>
      <c r="X23"/>
      <c r="Y23"/>
      <c r="Z23"/>
      <c r="AA23"/>
    </row>
    <row r="24" spans="23:27" x14ac:dyDescent="0.2">
      <c r="W24"/>
      <c r="X24"/>
      <c r="Y24"/>
      <c r="Z24"/>
      <c r="AA24"/>
    </row>
    <row r="25" spans="23:27" x14ac:dyDescent="0.2">
      <c r="W25"/>
      <c r="X25"/>
      <c r="Y25"/>
      <c r="Z25"/>
      <c r="AA25"/>
    </row>
    <row r="26" spans="23:27" x14ac:dyDescent="0.2">
      <c r="W26"/>
      <c r="X26"/>
      <c r="Y26"/>
      <c r="Z26"/>
      <c r="AA26"/>
    </row>
    <row r="27" spans="23:27" x14ac:dyDescent="0.2">
      <c r="W27"/>
      <c r="X27"/>
      <c r="Y27"/>
      <c r="Z27"/>
      <c r="AA27"/>
    </row>
    <row r="28" spans="23:27" x14ac:dyDescent="0.2">
      <c r="W28"/>
      <c r="X28"/>
      <c r="Y28"/>
      <c r="Z28"/>
      <c r="AA28"/>
    </row>
    <row r="29" spans="23:27" x14ac:dyDescent="0.2">
      <c r="W29"/>
      <c r="X29"/>
      <c r="Y29"/>
      <c r="Z29"/>
      <c r="AA29"/>
    </row>
    <row r="30" spans="23:27" x14ac:dyDescent="0.2">
      <c r="W30"/>
      <c r="X30"/>
      <c r="Y30"/>
      <c r="Z30"/>
      <c r="AA30"/>
    </row>
    <row r="31" spans="23:27" x14ac:dyDescent="0.2">
      <c r="W31"/>
      <c r="X31"/>
      <c r="Y31"/>
      <c r="Z31"/>
      <c r="AA31"/>
    </row>
    <row r="32" spans="23:27" x14ac:dyDescent="0.2">
      <c r="W32"/>
      <c r="X32"/>
      <c r="Y32"/>
      <c r="Z32"/>
      <c r="AA32"/>
    </row>
    <row r="33" spans="23:27" x14ac:dyDescent="0.2">
      <c r="W33"/>
      <c r="X33"/>
      <c r="Y33"/>
      <c r="Z33"/>
      <c r="AA33"/>
    </row>
    <row r="34" spans="23:27" x14ac:dyDescent="0.2">
      <c r="W34"/>
      <c r="X34"/>
      <c r="Y34"/>
      <c r="Z34"/>
      <c r="AA34"/>
    </row>
    <row r="35" spans="23:27" x14ac:dyDescent="0.2">
      <c r="W35"/>
      <c r="X35"/>
      <c r="Y35"/>
      <c r="Z35"/>
      <c r="AA35"/>
    </row>
    <row r="36" spans="23:27" x14ac:dyDescent="0.2">
      <c r="W36"/>
      <c r="X36"/>
      <c r="Y36"/>
      <c r="Z36"/>
      <c r="AA36"/>
    </row>
    <row r="37" spans="23:27" x14ac:dyDescent="0.2">
      <c r="W37"/>
      <c r="X37"/>
      <c r="Y37"/>
      <c r="Z37"/>
      <c r="AA37"/>
    </row>
    <row r="38" spans="23:27" x14ac:dyDescent="0.2">
      <c r="W38"/>
      <c r="X38"/>
      <c r="Y38"/>
      <c r="Z38"/>
      <c r="AA38"/>
    </row>
    <row r="39" spans="23:27" x14ac:dyDescent="0.2">
      <c r="W39"/>
      <c r="X39"/>
      <c r="Y39"/>
      <c r="Z39"/>
      <c r="AA39"/>
    </row>
    <row r="40" spans="23:27" x14ac:dyDescent="0.2">
      <c r="W40"/>
      <c r="X40"/>
      <c r="Y40"/>
      <c r="Z40"/>
      <c r="AA40"/>
    </row>
    <row r="41" spans="23:27" x14ac:dyDescent="0.2">
      <c r="W41"/>
      <c r="X41"/>
      <c r="Y41"/>
      <c r="Z41"/>
      <c r="AA41"/>
    </row>
    <row r="42" spans="23:27" x14ac:dyDescent="0.2">
      <c r="W42"/>
      <c r="X42"/>
      <c r="Y42"/>
      <c r="Z42"/>
      <c r="AA42"/>
    </row>
    <row r="43" spans="23:27" x14ac:dyDescent="0.2">
      <c r="W43"/>
      <c r="X43"/>
      <c r="Y43"/>
      <c r="Z43"/>
      <c r="AA43"/>
    </row>
    <row r="44" spans="23:27" x14ac:dyDescent="0.2">
      <c r="W44"/>
      <c r="X44"/>
      <c r="Y44"/>
      <c r="Z44"/>
      <c r="AA44"/>
    </row>
    <row r="45" spans="23:27" x14ac:dyDescent="0.2">
      <c r="W45"/>
      <c r="X45"/>
      <c r="Y45"/>
      <c r="Z45"/>
      <c r="AA45"/>
    </row>
    <row r="46" spans="23:27" x14ac:dyDescent="0.2">
      <c r="W46"/>
      <c r="X46"/>
      <c r="Y46"/>
      <c r="Z46"/>
      <c r="AA46"/>
    </row>
    <row r="47" spans="23:27" x14ac:dyDescent="0.2">
      <c r="W47"/>
      <c r="X47"/>
      <c r="Y47"/>
      <c r="Z47"/>
      <c r="AA47"/>
    </row>
    <row r="48" spans="23:27" x14ac:dyDescent="0.2">
      <c r="W48"/>
      <c r="X48"/>
      <c r="Y48"/>
      <c r="Z48"/>
      <c r="AA48"/>
    </row>
    <row r="49" spans="19:27" x14ac:dyDescent="0.2">
      <c r="W49"/>
      <c r="X49"/>
      <c r="Y49"/>
      <c r="Z49"/>
      <c r="AA49"/>
    </row>
    <row r="50" spans="19:27" x14ac:dyDescent="0.2">
      <c r="S50"/>
      <c r="V50"/>
      <c r="W50"/>
      <c r="X50"/>
      <c r="Y50"/>
      <c r="Z50"/>
      <c r="AA50"/>
    </row>
  </sheetData>
  <mergeCells count="1">
    <mergeCell ref="U5:V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DB4B-6EBE-42F5-800F-C9AB0144B3BB}">
  <dimension ref="A1:AK57"/>
  <sheetViews>
    <sheetView tabSelected="1" topLeftCell="A25" zoomScale="116" zoomScaleNormal="80" workbookViewId="0">
      <selection activeCell="H43" sqref="H43"/>
    </sheetView>
  </sheetViews>
  <sheetFormatPr defaultRowHeight="12.75" x14ac:dyDescent="0.2"/>
  <cols>
    <col min="1" max="1" width="11.28515625" customWidth="1"/>
    <col min="3" max="19" width="10.7109375" customWidth="1"/>
    <col min="21" max="21" width="9.85546875" customWidth="1"/>
  </cols>
  <sheetData>
    <row r="1" spans="3:37" ht="13.5" thickBot="1" x14ac:dyDescent="0.25"/>
    <row r="2" spans="3:37" ht="15.75" thickBot="1" x14ac:dyDescent="0.25">
      <c r="L2" s="146" t="s">
        <v>205</v>
      </c>
      <c r="M2" s="147"/>
      <c r="N2" s="148"/>
      <c r="O2" s="146" t="s">
        <v>206</v>
      </c>
      <c r="P2" s="147"/>
      <c r="Q2" s="148"/>
      <c r="R2" s="146" t="s">
        <v>228</v>
      </c>
      <c r="S2" s="147"/>
      <c r="T2" s="148"/>
      <c r="U2" s="144"/>
      <c r="Y2" s="153" t="s">
        <v>209</v>
      </c>
    </row>
    <row r="3" spans="3:37" ht="16.5" thickBot="1" x14ac:dyDescent="0.25">
      <c r="C3" s="145" t="s">
        <v>193</v>
      </c>
      <c r="D3" s="145"/>
      <c r="E3" s="145"/>
      <c r="F3" s="145"/>
      <c r="G3" s="145"/>
      <c r="L3" s="115" t="s">
        <v>194</v>
      </c>
      <c r="M3" s="115" t="s">
        <v>195</v>
      </c>
      <c r="N3" s="115" t="s">
        <v>196</v>
      </c>
      <c r="O3" s="115" t="s">
        <v>194</v>
      </c>
      <c r="P3" s="115" t="s">
        <v>195</v>
      </c>
      <c r="Q3" s="115" t="s">
        <v>196</v>
      </c>
      <c r="R3" s="115" t="s">
        <v>194</v>
      </c>
      <c r="S3" s="115" t="s">
        <v>195</v>
      </c>
      <c r="T3" s="115" t="s">
        <v>196</v>
      </c>
      <c r="U3" s="179"/>
      <c r="V3" s="179" t="s">
        <v>224</v>
      </c>
      <c r="Y3" s="154"/>
      <c r="Z3" s="5" t="s">
        <v>133</v>
      </c>
      <c r="AB3" s="5" t="s">
        <v>134</v>
      </c>
      <c r="AD3" s="5" t="s">
        <v>134</v>
      </c>
      <c r="AF3" s="5" t="s">
        <v>135</v>
      </c>
    </row>
    <row r="4" spans="3:37" ht="15.75" thickBot="1" x14ac:dyDescent="0.25">
      <c r="C4" s="116" t="s">
        <v>197</v>
      </c>
      <c r="D4" s="115" t="s">
        <v>194</v>
      </c>
      <c r="E4" s="115" t="s">
        <v>195</v>
      </c>
      <c r="F4" s="115" t="s">
        <v>196</v>
      </c>
      <c r="G4" s="117" t="s">
        <v>198</v>
      </c>
      <c r="K4" s="118" t="s">
        <v>146</v>
      </c>
      <c r="L4" s="119">
        <v>1.4285714285714286</v>
      </c>
      <c r="M4" s="119">
        <v>1.375</v>
      </c>
      <c r="N4" s="119">
        <v>1.3478893740902476</v>
      </c>
      <c r="O4" s="120">
        <v>13455.569795438192</v>
      </c>
      <c r="P4" s="120">
        <v>21274.101374868016</v>
      </c>
      <c r="Q4" s="121">
        <v>27468.241730097478</v>
      </c>
      <c r="R4">
        <v>52.179898737999999</v>
      </c>
      <c r="S4">
        <v>54.365575896999999</v>
      </c>
      <c r="T4">
        <v>56</v>
      </c>
      <c r="V4" s="178" t="s">
        <v>215</v>
      </c>
      <c r="Y4" s="155"/>
      <c r="AK4" s="154" t="s">
        <v>210</v>
      </c>
    </row>
    <row r="5" spans="3:37" ht="15" x14ac:dyDescent="0.2">
      <c r="C5" s="118" t="s">
        <v>146</v>
      </c>
      <c r="D5" s="120">
        <v>9418.8988568067343</v>
      </c>
      <c r="E5" s="120">
        <v>15472.073727176739</v>
      </c>
      <c r="F5" s="120">
        <v>20378.706337556119</v>
      </c>
      <c r="G5" s="122">
        <v>45269.678921539591</v>
      </c>
      <c r="K5" s="123" t="s">
        <v>149</v>
      </c>
      <c r="L5" s="124">
        <v>1</v>
      </c>
      <c r="M5" s="124">
        <v>1</v>
      </c>
      <c r="N5" s="124">
        <v>1</v>
      </c>
      <c r="O5" s="125">
        <v>7459.2913438514906</v>
      </c>
      <c r="P5" s="125">
        <v>9537.7783975583752</v>
      </c>
      <c r="Q5" s="126">
        <v>9433.9012004747347</v>
      </c>
      <c r="R5">
        <v>90.810760361000007</v>
      </c>
      <c r="S5">
        <v>89.503049435999998</v>
      </c>
      <c r="T5">
        <v>90</v>
      </c>
      <c r="V5" s="178" t="s">
        <v>216</v>
      </c>
      <c r="Y5" s="156" t="s">
        <v>145</v>
      </c>
      <c r="Z5" s="157">
        <v>140</v>
      </c>
      <c r="AA5" s="157">
        <v>1.87</v>
      </c>
      <c r="AB5" s="158">
        <v>190</v>
      </c>
      <c r="AC5" s="158">
        <v>1.9</v>
      </c>
      <c r="AD5" s="157">
        <v>280</v>
      </c>
      <c r="AE5" s="158">
        <v>1.87</v>
      </c>
      <c r="AF5" s="157">
        <v>400</v>
      </c>
      <c r="AG5" s="157">
        <v>2</v>
      </c>
      <c r="AH5" s="157">
        <v>600</v>
      </c>
      <c r="AI5" s="159">
        <v>2</v>
      </c>
      <c r="AJ5" s="157">
        <v>1.93</v>
      </c>
    </row>
    <row r="6" spans="3:37" ht="15" x14ac:dyDescent="0.2">
      <c r="C6" s="123" t="s">
        <v>149</v>
      </c>
      <c r="D6" s="125">
        <v>7459.2913438514906</v>
      </c>
      <c r="E6" s="125">
        <v>9537.7783975583752</v>
      </c>
      <c r="F6" s="125">
        <v>9433.9012004747347</v>
      </c>
      <c r="G6" s="127">
        <v>26430.9709418846</v>
      </c>
      <c r="K6" s="128" t="s">
        <v>150</v>
      </c>
      <c r="L6" s="129">
        <v>1</v>
      </c>
      <c r="M6" s="129">
        <v>1</v>
      </c>
      <c r="N6" s="129">
        <v>1</v>
      </c>
      <c r="O6" s="130">
        <v>14041.847426430093</v>
      </c>
      <c r="P6" s="130">
        <v>17545.09295382088</v>
      </c>
      <c r="Q6" s="131">
        <v>20090.949195825138</v>
      </c>
      <c r="R6">
        <v>114.211320254</v>
      </c>
      <c r="S6">
        <v>116.155508754</v>
      </c>
      <c r="T6">
        <v>116</v>
      </c>
      <c r="V6" s="178" t="s">
        <v>217</v>
      </c>
      <c r="Y6" s="160" t="s">
        <v>147</v>
      </c>
      <c r="Z6" s="161">
        <v>280</v>
      </c>
      <c r="AA6" s="161">
        <v>3.73</v>
      </c>
      <c r="AB6" s="162">
        <v>380</v>
      </c>
      <c r="AC6" s="162">
        <v>3.8</v>
      </c>
      <c r="AD6" s="161">
        <v>560</v>
      </c>
      <c r="AE6" s="162">
        <v>3.73</v>
      </c>
      <c r="AF6" s="161">
        <v>800</v>
      </c>
      <c r="AG6" s="161">
        <v>4</v>
      </c>
      <c r="AH6" s="163">
        <v>1100</v>
      </c>
      <c r="AI6" s="164">
        <v>3.67</v>
      </c>
      <c r="AJ6" s="161">
        <v>3.79</v>
      </c>
    </row>
    <row r="7" spans="3:37" ht="15" x14ac:dyDescent="0.2">
      <c r="C7" s="128" t="s">
        <v>150</v>
      </c>
      <c r="D7" s="130">
        <v>14041.847426430093</v>
      </c>
      <c r="E7" s="130">
        <v>17545.09295382088</v>
      </c>
      <c r="F7" s="130">
        <v>20090.949195825138</v>
      </c>
      <c r="G7" s="132">
        <v>51677.889576076108</v>
      </c>
      <c r="K7" s="123" t="s">
        <v>151</v>
      </c>
      <c r="L7" s="124">
        <v>1</v>
      </c>
      <c r="M7" s="124">
        <v>1</v>
      </c>
      <c r="N7" s="124">
        <v>1</v>
      </c>
      <c r="O7" s="125">
        <v>19924.480375055824</v>
      </c>
      <c r="P7" s="125">
        <v>49768.849685929476</v>
      </c>
      <c r="Q7" s="126">
        <v>53466.210043981671</v>
      </c>
      <c r="R7">
        <v>138.494823139</v>
      </c>
      <c r="S7">
        <v>140.28979616699999</v>
      </c>
      <c r="T7">
        <v>140</v>
      </c>
      <c r="V7" s="178" t="s">
        <v>218</v>
      </c>
      <c r="Y7" s="160" t="s">
        <v>148</v>
      </c>
      <c r="Z7" s="161">
        <v>350</v>
      </c>
      <c r="AA7" s="161">
        <v>4.67</v>
      </c>
      <c r="AB7" s="162">
        <v>470</v>
      </c>
      <c r="AC7" s="162">
        <v>4.7</v>
      </c>
      <c r="AD7" s="161">
        <v>700</v>
      </c>
      <c r="AE7" s="162">
        <v>4.67</v>
      </c>
      <c r="AF7" s="161">
        <v>900</v>
      </c>
      <c r="AG7" s="161">
        <v>4.5</v>
      </c>
      <c r="AH7" s="163">
        <v>1400</v>
      </c>
      <c r="AI7" s="164">
        <v>4.67</v>
      </c>
      <c r="AJ7" s="161">
        <v>4.6399999999999997</v>
      </c>
    </row>
    <row r="8" spans="3:37" ht="15" x14ac:dyDescent="0.2">
      <c r="C8" s="123" t="s">
        <v>151</v>
      </c>
      <c r="D8" s="125">
        <v>19924.480375055824</v>
      </c>
      <c r="E8" s="125">
        <v>49768.849685929476</v>
      </c>
      <c r="F8" s="125">
        <v>53466.210043981671</v>
      </c>
      <c r="G8" s="127">
        <v>123159.54010496697</v>
      </c>
      <c r="K8" s="128" t="s">
        <v>153</v>
      </c>
      <c r="L8" s="129">
        <v>0.62350597609561753</v>
      </c>
      <c r="M8" s="129">
        <v>0.63854266538830295</v>
      </c>
      <c r="N8" s="129">
        <v>0.65110565110565111</v>
      </c>
      <c r="O8" s="130">
        <v>36727.496963354082</v>
      </c>
      <c r="P8" s="130">
        <v>180165.78839768126</v>
      </c>
      <c r="Q8" s="131">
        <v>163635.17790575436</v>
      </c>
      <c r="R8">
        <v>187.42567462599999</v>
      </c>
      <c r="S8">
        <v>189.15351469199999</v>
      </c>
      <c r="T8">
        <v>190</v>
      </c>
      <c r="V8" s="178" t="s">
        <v>219</v>
      </c>
      <c r="Y8" s="160" t="s">
        <v>149</v>
      </c>
      <c r="Z8" s="161">
        <v>440</v>
      </c>
      <c r="AA8" s="161">
        <v>5.87</v>
      </c>
      <c r="AB8" s="162">
        <v>590</v>
      </c>
      <c r="AC8" s="162">
        <v>5.9</v>
      </c>
      <c r="AD8" s="161">
        <v>900</v>
      </c>
      <c r="AE8" s="162">
        <v>6</v>
      </c>
      <c r="AF8" s="163">
        <v>1200</v>
      </c>
      <c r="AG8" s="161">
        <v>6</v>
      </c>
      <c r="AH8" s="163">
        <v>1800</v>
      </c>
      <c r="AI8" s="164">
        <v>6</v>
      </c>
      <c r="AJ8" s="161">
        <v>5.95</v>
      </c>
    </row>
    <row r="9" spans="3:37" ht="15" x14ac:dyDescent="0.25">
      <c r="C9" s="128" t="s">
        <v>153</v>
      </c>
      <c r="D9" s="130">
        <v>58904.8034364337</v>
      </c>
      <c r="E9" s="130">
        <v>282151.52747564798</v>
      </c>
      <c r="F9" s="130">
        <v>251318.93361374349</v>
      </c>
      <c r="G9" s="132">
        <v>592375.26452582516</v>
      </c>
      <c r="I9" s="133" t="s">
        <v>199</v>
      </c>
      <c r="K9" s="123" t="s">
        <v>157</v>
      </c>
      <c r="L9" s="124">
        <v>0.64275466284074612</v>
      </c>
      <c r="M9" s="124">
        <v>0.6669136717302705</v>
      </c>
      <c r="N9" s="124">
        <v>0.67542972699696668</v>
      </c>
      <c r="O9" s="125">
        <v>28113.665794547433</v>
      </c>
      <c r="P9" s="125">
        <v>125131.02640900291</v>
      </c>
      <c r="Q9" s="126">
        <v>112572.38085312897</v>
      </c>
      <c r="R9">
        <v>260.96259530600003</v>
      </c>
      <c r="S9">
        <v>259.598229774</v>
      </c>
      <c r="T9">
        <v>261</v>
      </c>
      <c r="V9" s="178" t="s">
        <v>220</v>
      </c>
      <c r="Y9" s="160" t="s">
        <v>150</v>
      </c>
      <c r="Z9" s="161">
        <v>570</v>
      </c>
      <c r="AA9" s="161">
        <v>7.6</v>
      </c>
      <c r="AB9" s="162">
        <v>800</v>
      </c>
      <c r="AC9" s="162">
        <v>8</v>
      </c>
      <c r="AD9" s="163">
        <v>1100</v>
      </c>
      <c r="AE9" s="162">
        <v>7.33</v>
      </c>
      <c r="AF9" s="163">
        <v>1500</v>
      </c>
      <c r="AG9" s="161">
        <v>7.5</v>
      </c>
      <c r="AH9" s="163">
        <v>2300</v>
      </c>
      <c r="AI9" s="164">
        <v>7.67</v>
      </c>
      <c r="AJ9" s="161">
        <v>7.62</v>
      </c>
    </row>
    <row r="10" spans="3:37" ht="15" x14ac:dyDescent="0.2">
      <c r="C10" s="123" t="s">
        <v>157</v>
      </c>
      <c r="D10" s="125">
        <v>43739.341649106158</v>
      </c>
      <c r="E10" s="125">
        <v>187627.02237661046</v>
      </c>
      <c r="F10" s="125">
        <v>166667.79141279124</v>
      </c>
      <c r="G10" s="127">
        <v>398034.15543850785</v>
      </c>
      <c r="K10" s="128" t="s">
        <v>160</v>
      </c>
      <c r="L10" s="129">
        <v>0.65947786606129399</v>
      </c>
      <c r="M10" s="129">
        <v>0.68235651381718798</v>
      </c>
      <c r="N10" s="129">
        <v>0.68787878787878787</v>
      </c>
      <c r="O10" s="130">
        <v>16993.344189187668</v>
      </c>
      <c r="P10" s="130">
        <v>69203.844283713814</v>
      </c>
      <c r="Q10" s="131">
        <v>55991.061950391217</v>
      </c>
      <c r="R10">
        <v>336.50531067600002</v>
      </c>
      <c r="S10">
        <v>338.29602796400002</v>
      </c>
      <c r="T10">
        <v>338</v>
      </c>
      <c r="V10" s="178" t="s">
        <v>221</v>
      </c>
      <c r="Y10" s="160" t="s">
        <v>151</v>
      </c>
      <c r="Z10" s="161">
        <v>700</v>
      </c>
      <c r="AA10" s="161">
        <v>9.33</v>
      </c>
      <c r="AB10" s="162">
        <v>900</v>
      </c>
      <c r="AC10" s="162">
        <v>9</v>
      </c>
      <c r="AD10" s="163">
        <v>1400</v>
      </c>
      <c r="AE10" s="162">
        <v>9.33</v>
      </c>
      <c r="AF10" s="163">
        <v>1900</v>
      </c>
      <c r="AG10" s="161">
        <v>9.5</v>
      </c>
      <c r="AH10" s="163">
        <v>2800</v>
      </c>
      <c r="AI10" s="164">
        <v>9.33</v>
      </c>
      <c r="AJ10" s="161">
        <v>9.3000000000000007</v>
      </c>
    </row>
    <row r="11" spans="3:37" ht="15" x14ac:dyDescent="0.2">
      <c r="C11" s="128" t="s">
        <v>160</v>
      </c>
      <c r="D11" s="130">
        <v>25767.876472761334</v>
      </c>
      <c r="E11" s="130">
        <v>101418.89596184672</v>
      </c>
      <c r="F11" s="130">
        <v>81396.697989555512</v>
      </c>
      <c r="G11" s="132">
        <v>208583.47042416356</v>
      </c>
      <c r="K11" s="123" t="s">
        <v>162</v>
      </c>
      <c r="L11" s="124">
        <v>0.67760942760942755</v>
      </c>
      <c r="M11" s="124">
        <v>0.69366197183098599</v>
      </c>
      <c r="N11" s="124">
        <v>0.69895091794679653</v>
      </c>
      <c r="O11" s="125">
        <v>8355.7192320215872</v>
      </c>
      <c r="P11" s="125">
        <v>34768.978124585461</v>
      </c>
      <c r="Q11" s="126">
        <v>30223.340670968584</v>
      </c>
      <c r="R11">
        <v>412.60313041799998</v>
      </c>
      <c r="S11">
        <v>413.05174855199999</v>
      </c>
      <c r="T11">
        <v>415</v>
      </c>
      <c r="V11" s="178" t="s">
        <v>222</v>
      </c>
      <c r="Y11" s="160" t="s">
        <v>152</v>
      </c>
      <c r="Z11" s="161">
        <v>800</v>
      </c>
      <c r="AA11" s="161">
        <v>10.67</v>
      </c>
      <c r="AB11" s="165">
        <v>1100</v>
      </c>
      <c r="AC11" s="162">
        <v>11</v>
      </c>
      <c r="AD11" s="163">
        <v>1600</v>
      </c>
      <c r="AE11" s="162">
        <v>10.67</v>
      </c>
      <c r="AF11" s="163">
        <v>2200</v>
      </c>
      <c r="AG11" s="161">
        <v>11</v>
      </c>
      <c r="AH11" s="163">
        <v>3300</v>
      </c>
      <c r="AI11" s="164">
        <v>11</v>
      </c>
      <c r="AJ11" s="161">
        <v>10.87</v>
      </c>
    </row>
    <row r="12" spans="3:37" ht="15.75" thickBot="1" x14ac:dyDescent="0.25">
      <c r="C12" s="123" t="s">
        <v>162</v>
      </c>
      <c r="D12" s="125">
        <v>12331.173226884033</v>
      </c>
      <c r="E12" s="125">
        <v>50123.806027321167</v>
      </c>
      <c r="F12" s="125">
        <v>43241.005762967114</v>
      </c>
      <c r="G12" s="127">
        <v>105695.98501717232</v>
      </c>
      <c r="K12" s="134" t="s">
        <v>163</v>
      </c>
      <c r="L12" s="135">
        <v>0.56219445953286251</v>
      </c>
      <c r="M12" s="135">
        <v>0.54586660910856888</v>
      </c>
      <c r="N12" s="135">
        <v>0.55669942286694751</v>
      </c>
      <c r="O12" s="136">
        <v>8551.6367409636478</v>
      </c>
      <c r="P12" s="136">
        <v>28770.813628890308</v>
      </c>
      <c r="Q12" s="137">
        <v>43665.016200037615</v>
      </c>
      <c r="R12">
        <v>602.18691236799998</v>
      </c>
      <c r="S12">
        <v>604.314151735</v>
      </c>
      <c r="T12">
        <v>673</v>
      </c>
      <c r="V12" s="178" t="s">
        <v>223</v>
      </c>
      <c r="Y12" s="160" t="s">
        <v>154</v>
      </c>
      <c r="Z12" s="163">
        <v>1000</v>
      </c>
      <c r="AA12" s="161">
        <v>13.33</v>
      </c>
      <c r="AB12" s="165">
        <v>1300</v>
      </c>
      <c r="AC12" s="162">
        <v>13</v>
      </c>
      <c r="AD12" s="163">
        <v>1900</v>
      </c>
      <c r="AE12" s="162">
        <v>12.67</v>
      </c>
      <c r="AF12" s="163">
        <v>2600</v>
      </c>
      <c r="AG12" s="161">
        <v>13</v>
      </c>
      <c r="AH12" s="163">
        <v>3900</v>
      </c>
      <c r="AI12" s="164">
        <v>13</v>
      </c>
      <c r="AJ12" s="161">
        <v>13</v>
      </c>
    </row>
    <row r="13" spans="3:37" ht="15.75" thickBot="1" x14ac:dyDescent="0.25">
      <c r="C13" s="138" t="s">
        <v>163</v>
      </c>
      <c r="D13" s="139">
        <v>15211.172212670604</v>
      </c>
      <c r="E13" s="139">
        <v>52706.674394088106</v>
      </c>
      <c r="F13" s="139">
        <v>78435.533443104825</v>
      </c>
      <c r="G13" s="132">
        <v>146353.38004986354</v>
      </c>
      <c r="O13" s="140">
        <v>0.74286208971025169</v>
      </c>
      <c r="P13" s="140">
        <v>0.69963472197389465</v>
      </c>
      <c r="Q13" s="140">
        <v>0.71303848954914961</v>
      </c>
      <c r="R13" s="182"/>
      <c r="S13" s="182"/>
      <c r="Y13" s="160" t="s">
        <v>155</v>
      </c>
      <c r="Z13" s="163">
        <v>1100</v>
      </c>
      <c r="AA13" s="161">
        <v>14.67</v>
      </c>
      <c r="AB13" s="165">
        <v>1500</v>
      </c>
      <c r="AC13" s="162">
        <v>15</v>
      </c>
      <c r="AD13" s="163">
        <v>2200</v>
      </c>
      <c r="AE13" s="162">
        <v>14.67</v>
      </c>
      <c r="AF13" s="163">
        <v>2900</v>
      </c>
      <c r="AG13" s="161">
        <v>14.5</v>
      </c>
      <c r="AH13" s="163">
        <v>4400</v>
      </c>
      <c r="AI13" s="164">
        <v>14.67</v>
      </c>
      <c r="AJ13" s="161">
        <v>14.7</v>
      </c>
    </row>
    <row r="14" spans="3:37" ht="15.75" thickBot="1" x14ac:dyDescent="0.25">
      <c r="C14" s="141" t="s">
        <v>200</v>
      </c>
      <c r="D14" s="142">
        <v>206798.88499999998</v>
      </c>
      <c r="E14" s="142">
        <v>766351.72099999979</v>
      </c>
      <c r="F14" s="142">
        <v>724429.72899999993</v>
      </c>
      <c r="G14" s="143">
        <v>1697580.3349999997</v>
      </c>
      <c r="Y14" s="160" t="s">
        <v>156</v>
      </c>
      <c r="Z14" s="163">
        <v>1300</v>
      </c>
      <c r="AA14" s="161">
        <v>17.329999999999998</v>
      </c>
      <c r="AB14" s="165">
        <v>1700</v>
      </c>
      <c r="AC14" s="162">
        <v>17</v>
      </c>
      <c r="AD14" s="163">
        <v>2600</v>
      </c>
      <c r="AE14" s="162">
        <v>17.329999999999998</v>
      </c>
      <c r="AF14" s="163">
        <v>3500</v>
      </c>
      <c r="AG14" s="161">
        <v>17.5</v>
      </c>
      <c r="AH14" s="163">
        <v>5200</v>
      </c>
      <c r="AI14" s="164">
        <v>17.329999999999998</v>
      </c>
      <c r="AJ14" s="161">
        <v>17.3</v>
      </c>
    </row>
    <row r="15" spans="3:37" x14ac:dyDescent="0.2">
      <c r="L15" t="s">
        <v>226</v>
      </c>
      <c r="Y15" s="160" t="s">
        <v>158</v>
      </c>
      <c r="Z15" s="163">
        <v>1500</v>
      </c>
      <c r="AA15" s="161">
        <v>20</v>
      </c>
      <c r="AB15" s="165">
        <v>2000</v>
      </c>
      <c r="AC15" s="162">
        <v>20</v>
      </c>
      <c r="AD15" s="163">
        <v>3100</v>
      </c>
      <c r="AE15" s="162">
        <v>20.67</v>
      </c>
      <c r="AF15" s="163">
        <v>4100</v>
      </c>
      <c r="AG15" s="161">
        <v>20.5</v>
      </c>
      <c r="AH15" s="163">
        <v>6100</v>
      </c>
      <c r="AI15" s="164">
        <v>20.329999999999998</v>
      </c>
      <c r="AJ15" s="161">
        <v>20.3</v>
      </c>
    </row>
    <row r="16" spans="3:37" x14ac:dyDescent="0.2">
      <c r="L16" t="s">
        <v>227</v>
      </c>
      <c r="Y16" s="160" t="s">
        <v>159</v>
      </c>
      <c r="Z16" s="163">
        <v>1800</v>
      </c>
      <c r="AA16" s="161">
        <v>24</v>
      </c>
      <c r="AB16" s="165">
        <v>2300</v>
      </c>
      <c r="AC16" s="162">
        <v>23</v>
      </c>
      <c r="AD16" s="163">
        <v>3500</v>
      </c>
      <c r="AE16" s="162">
        <v>23.33</v>
      </c>
      <c r="AF16" s="163">
        <v>4700</v>
      </c>
      <c r="AG16" s="161">
        <v>23.5</v>
      </c>
      <c r="AH16" s="163">
        <v>7000</v>
      </c>
      <c r="AI16" s="164">
        <v>23.33</v>
      </c>
      <c r="AJ16" s="161">
        <v>23.43</v>
      </c>
    </row>
    <row r="17" spans="1:36" x14ac:dyDescent="0.2">
      <c r="Y17" s="160" t="s">
        <v>161</v>
      </c>
      <c r="Z17" s="163">
        <v>2000</v>
      </c>
      <c r="AA17" s="161">
        <v>26.67</v>
      </c>
      <c r="AB17" s="165">
        <v>2600</v>
      </c>
      <c r="AC17" s="162">
        <v>26</v>
      </c>
      <c r="AD17" s="163">
        <v>4000</v>
      </c>
      <c r="AE17" s="162">
        <v>26.67</v>
      </c>
      <c r="AF17" s="163">
        <v>5300</v>
      </c>
      <c r="AG17" s="161">
        <v>26.5</v>
      </c>
      <c r="AH17" s="163">
        <v>7900</v>
      </c>
      <c r="AI17" s="164">
        <v>26.33</v>
      </c>
      <c r="AJ17" s="161">
        <v>26.43</v>
      </c>
    </row>
    <row r="18" spans="1:36" x14ac:dyDescent="0.2">
      <c r="Y18" s="160" t="s">
        <v>162</v>
      </c>
      <c r="Z18" s="163">
        <v>2400</v>
      </c>
      <c r="AA18" s="161">
        <v>32</v>
      </c>
      <c r="AB18" s="165">
        <v>3200</v>
      </c>
      <c r="AC18" s="162">
        <v>32</v>
      </c>
      <c r="AD18" s="163">
        <v>4700</v>
      </c>
      <c r="AE18" s="162">
        <v>31.33</v>
      </c>
      <c r="AF18" s="163">
        <v>6300</v>
      </c>
      <c r="AG18" s="161">
        <v>31.5</v>
      </c>
      <c r="AH18" s="163">
        <v>9500</v>
      </c>
      <c r="AI18" s="164">
        <v>31.67</v>
      </c>
      <c r="AJ18" s="161">
        <v>31.7</v>
      </c>
    </row>
    <row r="19" spans="1:36" ht="13.5" thickBot="1" x14ac:dyDescent="0.25">
      <c r="Y19" s="166" t="s">
        <v>163</v>
      </c>
      <c r="Z19" s="167">
        <v>3000</v>
      </c>
      <c r="AA19" s="168">
        <v>40</v>
      </c>
      <c r="AB19" s="169">
        <v>4000</v>
      </c>
      <c r="AC19" s="170">
        <v>40</v>
      </c>
      <c r="AD19" s="167">
        <v>5900</v>
      </c>
      <c r="AE19" s="170">
        <v>39.33</v>
      </c>
      <c r="AF19" s="167">
        <v>7900</v>
      </c>
      <c r="AG19" s="168">
        <v>39.5</v>
      </c>
      <c r="AH19" s="167">
        <v>11900</v>
      </c>
      <c r="AI19" s="171">
        <v>39.67</v>
      </c>
      <c r="AJ19" s="168">
        <v>39.700000000000003</v>
      </c>
    </row>
    <row r="20" spans="1:36" x14ac:dyDescent="0.2">
      <c r="Y20" s="172" t="s">
        <v>211</v>
      </c>
    </row>
    <row r="21" spans="1:36" x14ac:dyDescent="0.2">
      <c r="C21" s="85" t="s">
        <v>192</v>
      </c>
      <c r="D21" s="85"/>
      <c r="E21" s="85"/>
      <c r="F21" s="85"/>
      <c r="G21" s="85"/>
      <c r="Y21" s="173" t="s">
        <v>212</v>
      </c>
    </row>
    <row r="22" spans="1:36" x14ac:dyDescent="0.2">
      <c r="C22" s="110" t="s">
        <v>164</v>
      </c>
    </row>
    <row r="23" spans="1:36" x14ac:dyDescent="0.2">
      <c r="C23" s="111" t="s">
        <v>165</v>
      </c>
    </row>
    <row r="24" spans="1:36" x14ac:dyDescent="0.2">
      <c r="C24" s="112"/>
    </row>
    <row r="25" spans="1:36" x14ac:dyDescent="0.2">
      <c r="C25" s="109"/>
      <c r="H25" s="180"/>
      <c r="I25" s="180"/>
      <c r="J25" s="180"/>
    </row>
    <row r="26" spans="1:36" ht="40.5" customHeight="1" thickBot="1" x14ac:dyDescent="0.25">
      <c r="C26" s="174" t="s">
        <v>201</v>
      </c>
      <c r="D26" s="174"/>
      <c r="E26" s="174"/>
      <c r="F26" s="174"/>
      <c r="G26" s="174"/>
      <c r="H26" s="181" t="s">
        <v>213</v>
      </c>
      <c r="I26" s="181"/>
      <c r="J26" s="181"/>
    </row>
    <row r="27" spans="1:36" ht="21" x14ac:dyDescent="0.2">
      <c r="C27" s="175"/>
      <c r="D27" s="175"/>
      <c r="E27" s="176" t="s">
        <v>203</v>
      </c>
      <c r="F27" s="176" t="s">
        <v>202</v>
      </c>
      <c r="G27" s="176" t="s">
        <v>204</v>
      </c>
      <c r="H27" s="176" t="s">
        <v>134</v>
      </c>
      <c r="I27" s="176" t="s">
        <v>134</v>
      </c>
      <c r="J27" s="176" t="s">
        <v>135</v>
      </c>
      <c r="L27" s="176" t="s">
        <v>135</v>
      </c>
    </row>
    <row r="28" spans="1:36" x14ac:dyDescent="0.2">
      <c r="C28" s="151" t="s">
        <v>166</v>
      </c>
      <c r="D28" s="152"/>
      <c r="E28" s="151">
        <v>14978</v>
      </c>
      <c r="F28" s="151">
        <v>6086</v>
      </c>
      <c r="G28" s="152">
        <f>SUM(E28:F28)</f>
        <v>21064</v>
      </c>
    </row>
    <row r="29" spans="1:36" x14ac:dyDescent="0.2">
      <c r="A29" s="150" t="s">
        <v>208</v>
      </c>
      <c r="C29" s="109" t="s">
        <v>167</v>
      </c>
      <c r="E29" s="109">
        <v>24338</v>
      </c>
      <c r="F29" s="109">
        <v>6086</v>
      </c>
      <c r="G29">
        <f>SUM(E29:F29)</f>
        <v>30424</v>
      </c>
    </row>
    <row r="30" spans="1:36" x14ac:dyDescent="0.2">
      <c r="A30" s="149" t="s">
        <v>207</v>
      </c>
      <c r="C30" s="109" t="s">
        <v>168</v>
      </c>
      <c r="E30" s="109">
        <v>24338</v>
      </c>
      <c r="F30" s="109">
        <v>6086</v>
      </c>
      <c r="G30">
        <f>SUM(E30:F30)</f>
        <v>30424</v>
      </c>
      <c r="Y30" s="177" t="s">
        <v>213</v>
      </c>
    </row>
    <row r="31" spans="1:36" x14ac:dyDescent="0.2">
      <c r="C31" s="109" t="s">
        <v>169</v>
      </c>
      <c r="E31" s="109">
        <v>26211</v>
      </c>
      <c r="F31" s="109">
        <v>6086</v>
      </c>
      <c r="G31">
        <f>SUM(E31:F31)</f>
        <v>32297</v>
      </c>
    </row>
    <row r="32" spans="1:36" x14ac:dyDescent="0.2">
      <c r="C32" s="109" t="s">
        <v>170</v>
      </c>
      <c r="E32" s="109">
        <v>28083</v>
      </c>
      <c r="F32" s="109">
        <v>6086</v>
      </c>
      <c r="G32">
        <f>SUM(E32:F32)</f>
        <v>34169</v>
      </c>
    </row>
    <row r="33" spans="3:8" x14ac:dyDescent="0.2">
      <c r="C33" s="109" t="s">
        <v>171</v>
      </c>
      <c r="E33" s="109">
        <v>29955</v>
      </c>
      <c r="F33" s="109">
        <v>6086</v>
      </c>
      <c r="G33">
        <f>SUM(E33:F33)</f>
        <v>36041</v>
      </c>
    </row>
    <row r="34" spans="3:8" x14ac:dyDescent="0.2">
      <c r="C34" s="113" t="s">
        <v>172</v>
      </c>
      <c r="D34" s="114"/>
      <c r="E34" s="113">
        <v>14978</v>
      </c>
      <c r="F34" s="113">
        <v>6086</v>
      </c>
      <c r="G34" s="114">
        <f>SUM(E34:F34)</f>
        <v>21064</v>
      </c>
    </row>
    <row r="35" spans="3:8" x14ac:dyDescent="0.2">
      <c r="C35" s="151" t="s">
        <v>173</v>
      </c>
      <c r="D35" s="152"/>
      <c r="E35" s="151">
        <v>24338</v>
      </c>
      <c r="F35" s="151">
        <v>6086</v>
      </c>
      <c r="G35" s="152">
        <f>SUM(E35:F35)</f>
        <v>30424</v>
      </c>
    </row>
    <row r="36" spans="3:8" x14ac:dyDescent="0.2">
      <c r="C36" s="113" t="s">
        <v>174</v>
      </c>
      <c r="D36" s="114"/>
      <c r="E36" s="113">
        <v>7489</v>
      </c>
      <c r="F36" s="113">
        <v>5326</v>
      </c>
      <c r="G36" s="114">
        <f>SUM(E36:F36)</f>
        <v>12815</v>
      </c>
    </row>
    <row r="37" spans="3:8" x14ac:dyDescent="0.2">
      <c r="C37" s="109" t="s">
        <v>175</v>
      </c>
      <c r="E37" s="109">
        <v>24338</v>
      </c>
      <c r="F37" s="109">
        <v>6086</v>
      </c>
      <c r="G37">
        <f>SUM(E37:F37)</f>
        <v>30424</v>
      </c>
    </row>
    <row r="38" spans="3:8" x14ac:dyDescent="0.2">
      <c r="C38" s="151" t="s">
        <v>176</v>
      </c>
      <c r="D38" s="152"/>
      <c r="E38" s="151">
        <v>7489</v>
      </c>
      <c r="F38" s="151">
        <v>5326</v>
      </c>
      <c r="G38" s="152">
        <f>SUM(E38:F38)</f>
        <v>12815</v>
      </c>
    </row>
    <row r="39" spans="3:8" x14ac:dyDescent="0.2">
      <c r="C39" s="113" t="s">
        <v>177</v>
      </c>
      <c r="D39" s="114"/>
      <c r="E39" s="113">
        <v>3744</v>
      </c>
      <c r="F39" s="113">
        <v>4565</v>
      </c>
      <c r="G39" s="114">
        <f>SUM(E39:F39)</f>
        <v>8309</v>
      </c>
    </row>
    <row r="40" spans="3:8" x14ac:dyDescent="0.2">
      <c r="C40" s="109" t="s">
        <v>178</v>
      </c>
      <c r="E40" s="109">
        <v>26211</v>
      </c>
      <c r="F40" s="109">
        <v>6086</v>
      </c>
      <c r="G40">
        <f>SUM(E40:F40)</f>
        <v>32297</v>
      </c>
    </row>
    <row r="41" spans="3:8" x14ac:dyDescent="0.2">
      <c r="C41" s="151" t="s">
        <v>179</v>
      </c>
      <c r="D41" s="152"/>
      <c r="E41" s="151">
        <v>14978</v>
      </c>
      <c r="F41" s="151">
        <v>5326</v>
      </c>
      <c r="G41" s="152">
        <f>SUM(E41:F41)</f>
        <v>20304</v>
      </c>
    </row>
    <row r="42" spans="3:8" x14ac:dyDescent="0.2">
      <c r="C42" s="109" t="s">
        <v>180</v>
      </c>
      <c r="E42" s="109">
        <v>9361</v>
      </c>
      <c r="F42" s="109">
        <v>4565</v>
      </c>
      <c r="G42">
        <f>SUM(E42:F42)</f>
        <v>13926</v>
      </c>
      <c r="H42">
        <f>H43+12600</f>
        <v>24800</v>
      </c>
    </row>
    <row r="43" spans="3:8" x14ac:dyDescent="0.2">
      <c r="C43" s="113" t="s">
        <v>181</v>
      </c>
      <c r="D43" s="114"/>
      <c r="E43" s="113">
        <v>9361</v>
      </c>
      <c r="F43" s="113">
        <v>3804</v>
      </c>
      <c r="G43" s="114">
        <f>SUM(E43:F43)</f>
        <v>13165</v>
      </c>
      <c r="H43">
        <v>12200</v>
      </c>
    </row>
    <row r="44" spans="3:8" x14ac:dyDescent="0.2">
      <c r="C44" s="109" t="s">
        <v>182</v>
      </c>
      <c r="E44" s="109">
        <v>28083</v>
      </c>
      <c r="F44" s="109">
        <v>6086</v>
      </c>
      <c r="G44">
        <f>SUM(E44:F44)</f>
        <v>34169</v>
      </c>
    </row>
    <row r="45" spans="3:8" x14ac:dyDescent="0.2">
      <c r="C45" s="151" t="s">
        <v>183</v>
      </c>
      <c r="D45" s="152"/>
      <c r="E45" s="151">
        <v>16850</v>
      </c>
      <c r="F45" s="151">
        <v>5326</v>
      </c>
      <c r="G45" s="152">
        <f>SUM(E45:F45)</f>
        <v>22176</v>
      </c>
    </row>
    <row r="46" spans="3:8" x14ac:dyDescent="0.2">
      <c r="C46" s="109" t="s">
        <v>184</v>
      </c>
      <c r="E46" s="109">
        <v>11233</v>
      </c>
      <c r="F46" s="109">
        <v>4565</v>
      </c>
      <c r="G46">
        <f>SUM(E46:F46)</f>
        <v>15798</v>
      </c>
    </row>
    <row r="47" spans="3:8" x14ac:dyDescent="0.2">
      <c r="C47" s="109" t="s">
        <v>185</v>
      </c>
      <c r="E47" s="109">
        <v>7489</v>
      </c>
      <c r="F47" s="109">
        <v>3804</v>
      </c>
      <c r="G47">
        <f>SUM(E47:F47)</f>
        <v>11293</v>
      </c>
    </row>
    <row r="48" spans="3:8" x14ac:dyDescent="0.2">
      <c r="C48" s="113" t="s">
        <v>186</v>
      </c>
      <c r="D48" s="114"/>
      <c r="E48" s="113">
        <v>5617</v>
      </c>
      <c r="F48" s="113">
        <v>3043</v>
      </c>
      <c r="G48" s="114">
        <f>SUM(E48:F48)</f>
        <v>8660</v>
      </c>
    </row>
    <row r="49" spans="3:12" x14ac:dyDescent="0.2">
      <c r="C49" s="109" t="s">
        <v>187</v>
      </c>
      <c r="E49" s="109">
        <v>29955</v>
      </c>
      <c r="F49" s="109">
        <v>6086</v>
      </c>
      <c r="G49">
        <f>SUM(E49:F49)</f>
        <v>36041</v>
      </c>
    </row>
    <row r="50" spans="3:12" x14ac:dyDescent="0.2">
      <c r="C50" s="151" t="s">
        <v>188</v>
      </c>
      <c r="D50" s="152"/>
      <c r="E50" s="151">
        <v>16850</v>
      </c>
      <c r="F50" s="151">
        <v>5326</v>
      </c>
      <c r="G50" s="152">
        <f>SUM(E50:F50)</f>
        <v>22176</v>
      </c>
    </row>
    <row r="51" spans="3:12" x14ac:dyDescent="0.2">
      <c r="C51" s="109" t="s">
        <v>189</v>
      </c>
      <c r="E51" s="109">
        <v>11233</v>
      </c>
      <c r="F51" s="109">
        <v>4565</v>
      </c>
      <c r="G51">
        <f>SUM(E51:F51)</f>
        <v>15798</v>
      </c>
    </row>
    <row r="52" spans="3:12" x14ac:dyDescent="0.2">
      <c r="C52" s="109" t="s">
        <v>190</v>
      </c>
      <c r="E52" s="109">
        <v>7489</v>
      </c>
      <c r="F52" s="109">
        <v>3804</v>
      </c>
      <c r="G52">
        <f>SUM(E52:F52)</f>
        <v>11293</v>
      </c>
      <c r="H52">
        <v>24000</v>
      </c>
      <c r="L52">
        <f>L53+5184</f>
        <v>31284</v>
      </c>
    </row>
    <row r="53" spans="3:12" x14ac:dyDescent="0.2">
      <c r="C53" s="113" t="s">
        <v>191</v>
      </c>
      <c r="D53" s="114"/>
      <c r="E53" s="113">
        <v>5617</v>
      </c>
      <c r="F53" s="113">
        <v>3043</v>
      </c>
      <c r="G53" s="114">
        <f>SUM(E53:F53)</f>
        <v>8660</v>
      </c>
      <c r="H53">
        <v>17000</v>
      </c>
      <c r="L53">
        <v>26100</v>
      </c>
    </row>
    <row r="54" spans="3:12" x14ac:dyDescent="0.2">
      <c r="C54" s="109" t="s">
        <v>225</v>
      </c>
    </row>
    <row r="57" spans="3:12" x14ac:dyDescent="0.2">
      <c r="C57" t="s">
        <v>214</v>
      </c>
    </row>
  </sheetData>
  <mergeCells count="6">
    <mergeCell ref="C3:G3"/>
    <mergeCell ref="C26:G26"/>
    <mergeCell ref="L2:N2"/>
    <mergeCell ref="O2:Q2"/>
    <mergeCell ref="H26:J26"/>
    <mergeCell ref="R2:T2"/>
  </mergeCells>
  <hyperlinks>
    <hyperlink ref="Y20" r:id="rId1" display="http://www.seai.ie/Your_Building/BER/Your_Guide_to_Building_Energy_" xr:uid="{5807D69C-F428-4936-9796-3FEC8B37998C}"/>
    <hyperlink ref="Y30" r:id="rId2" xr:uid="{994975AB-F83B-4F7E-B1E2-49D7A02B19F7}"/>
    <hyperlink ref="H26" r:id="rId3" xr:uid="{55D40456-65AC-4DC1-BDA5-C642CA7C3A86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Intro</vt:lpstr>
      <vt:lpstr>RSD_Retrofit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2021-02-26T11:23:55Z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155036568641662</vt:r8>
  </property>
</Properties>
</file>