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AC63099A-4641-427C-8E6E-0B76A86F1B9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5" l="1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B3" i="36" s="1"/>
  <c r="AK6" i="35" l="1"/>
  <c r="N71" i="16"/>
  <c r="N72" i="16" s="1"/>
  <c r="N80" i="16" s="1"/>
  <c r="N69" i="16"/>
  <c r="N70" i="16" s="1"/>
  <c r="N78" i="16" s="1"/>
  <c r="M71" i="16"/>
  <c r="M72" i="16" s="1"/>
  <c r="M80" i="16" s="1"/>
  <c r="M69" i="16"/>
  <c r="M77" i="16" s="1"/>
  <c r="K71" i="16"/>
  <c r="K72" i="16" s="1"/>
  <c r="K80" i="16" s="1"/>
  <c r="J71" i="16"/>
  <c r="J79" i="16" s="1"/>
  <c r="K69" i="16"/>
  <c r="K77" i="16" s="1"/>
  <c r="J69" i="16"/>
  <c r="J70" i="16" s="1"/>
  <c r="J78" i="16" s="1"/>
  <c r="I72" i="16"/>
  <c r="I80" i="16" s="1"/>
  <c r="I71" i="16"/>
  <c r="I69" i="16"/>
  <c r="I77" i="16" s="1"/>
  <c r="E69" i="16"/>
  <c r="E77" i="16" s="1"/>
  <c r="R80" i="16"/>
  <c r="Q80" i="16"/>
  <c r="O80" i="16"/>
  <c r="L80" i="16"/>
  <c r="G80" i="16"/>
  <c r="E80" i="16"/>
  <c r="R79" i="16"/>
  <c r="Q79" i="16"/>
  <c r="O79" i="16"/>
  <c r="M79" i="16"/>
  <c r="L79" i="16"/>
  <c r="K79" i="16"/>
  <c r="I79" i="16"/>
  <c r="H79" i="16"/>
  <c r="G79" i="16"/>
  <c r="F79" i="16"/>
  <c r="Q78" i="16"/>
  <c r="P78" i="16"/>
  <c r="O78" i="16"/>
  <c r="L78" i="16"/>
  <c r="H78" i="16"/>
  <c r="E78" i="16"/>
  <c r="R77" i="16"/>
  <c r="Q77" i="16"/>
  <c r="P77" i="16"/>
  <c r="O77" i="16"/>
  <c r="L77" i="16"/>
  <c r="H77" i="16"/>
  <c r="G77" i="16"/>
  <c r="F77" i="16"/>
  <c r="A80" i="16"/>
  <c r="A79" i="16"/>
  <c r="A78" i="16"/>
  <c r="A77" i="16"/>
  <c r="V80" i="16"/>
  <c r="B80" i="16" s="1"/>
  <c r="V79" i="16"/>
  <c r="B79" i="16" s="1"/>
  <c r="V78" i="16"/>
  <c r="B78" i="16" s="1"/>
  <c r="V77" i="16"/>
  <c r="B77" i="16" s="1"/>
  <c r="J72" i="16"/>
  <c r="J80" i="16" s="1"/>
  <c r="K70" i="16"/>
  <c r="K78" i="16" s="1"/>
  <c r="F70" i="16"/>
  <c r="F78" i="16" s="1"/>
  <c r="A72" i="16"/>
  <c r="A71" i="16"/>
  <c r="A70" i="16"/>
  <c r="A69" i="16"/>
  <c r="V69" i="16"/>
  <c r="B69" i="16" s="1"/>
  <c r="V72" i="16"/>
  <c r="B72" i="16" s="1"/>
  <c r="V71" i="16"/>
  <c r="B71" i="16" s="1"/>
  <c r="V70" i="16"/>
  <c r="B70" i="16" s="1"/>
  <c r="N77" i="16" l="1"/>
  <c r="N79" i="16"/>
  <c r="J77" i="16"/>
  <c r="I70" i="16"/>
  <c r="I78" i="16" s="1"/>
  <c r="M70" i="16"/>
  <c r="M78" i="16" s="1"/>
  <c r="A37" i="16"/>
  <c r="C37" i="16"/>
  <c r="I37" i="16"/>
  <c r="V37" i="16"/>
  <c r="B37" i="16" s="1"/>
  <c r="A38" i="16"/>
  <c r="C38" i="16"/>
  <c r="I38" i="16"/>
  <c r="V38" i="16"/>
  <c r="B38" i="16" s="1"/>
  <c r="A39" i="16"/>
  <c r="C39" i="16"/>
  <c r="I39" i="16"/>
  <c r="V39" i="16"/>
  <c r="B39" i="16" s="1"/>
  <c r="B6" i="34" l="1"/>
  <c r="AG6" i="34" s="1"/>
  <c r="AF6" i="34"/>
  <c r="S34" i="29" l="1"/>
  <c r="S33" i="29"/>
  <c r="S32" i="29"/>
  <c r="S31" i="29"/>
  <c r="S30" i="29"/>
  <c r="S29" i="29"/>
  <c r="S28" i="29"/>
  <c r="S27" i="29"/>
  <c r="S26" i="29"/>
  <c r="S25" i="29"/>
  <c r="S24" i="29"/>
  <c r="S23" i="29"/>
  <c r="S17" i="29"/>
  <c r="S16" i="29"/>
  <c r="S15" i="29"/>
  <c r="S14" i="29"/>
  <c r="S13" i="29"/>
  <c r="S12" i="29"/>
  <c r="S11" i="29"/>
  <c r="S10" i="29"/>
  <c r="S9" i="29"/>
  <c r="S8" i="29"/>
  <c r="S7" i="29"/>
  <c r="S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B12" i="33" s="1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B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20" i="31" s="1"/>
  <c r="L7" i="31"/>
  <c r="L19" i="31" s="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23" i="31" s="1"/>
  <c r="H10" i="31"/>
  <c r="H9" i="31"/>
  <c r="H21" i="31" s="1"/>
  <c r="H8" i="31"/>
  <c r="H20" i="31" s="1"/>
  <c r="H7" i="31"/>
  <c r="H19" i="31" s="1"/>
  <c r="H22" i="31"/>
  <c r="H24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G18" i="31" s="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P11" i="31" l="1"/>
  <c r="B11" i="31" s="1"/>
  <c r="P12" i="31"/>
  <c r="B12" i="31" s="1"/>
  <c r="O3" i="30"/>
  <c r="P3" i="30" s="1"/>
  <c r="B3" i="30" s="1"/>
  <c r="O16" i="30"/>
  <c r="P16" i="30" s="1"/>
  <c r="B16" i="30" s="1"/>
  <c r="O15" i="30"/>
  <c r="P15" i="30" s="1"/>
  <c r="B15" i="30" s="1"/>
  <c r="O14" i="30"/>
  <c r="P14" i="30" s="1"/>
  <c r="B14" i="30" s="1"/>
  <c r="O13" i="30"/>
  <c r="P13" i="30" s="1"/>
  <c r="B13" i="30" s="1"/>
  <c r="O12" i="30"/>
  <c r="P12" i="30" s="1"/>
  <c r="B12" i="30" s="1"/>
  <c r="O11" i="30"/>
  <c r="P11" i="30" s="1"/>
  <c r="B11" i="30" s="1"/>
  <c r="O10" i="30"/>
  <c r="P10" i="30" s="1"/>
  <c r="B10" i="30" s="1"/>
  <c r="O9" i="30"/>
  <c r="P9" i="30" s="1"/>
  <c r="B9" i="30" s="1"/>
  <c r="O8" i="30"/>
  <c r="P8" i="30" s="1"/>
  <c r="B8" i="30" s="1"/>
  <c r="O7" i="30"/>
  <c r="P7" i="30" s="1"/>
  <c r="B7" i="30" s="1"/>
  <c r="O6" i="30"/>
  <c r="P6" i="30" s="1"/>
  <c r="B6" i="30" s="1"/>
  <c r="O5" i="30"/>
  <c r="P5" i="30" s="1"/>
  <c r="B5" i="30" s="1"/>
  <c r="O4" i="30"/>
  <c r="P4" i="30" s="1"/>
  <c r="B4" i="30" s="1"/>
  <c r="O17" i="29" l="1"/>
  <c r="O16" i="29"/>
  <c r="O15" i="29"/>
  <c r="O14" i="29"/>
  <c r="O13" i="29"/>
  <c r="O12" i="29"/>
  <c r="O11" i="29"/>
  <c r="O10" i="29"/>
  <c r="O9" i="29"/>
  <c r="O8" i="29"/>
  <c r="O7" i="29"/>
  <c r="O6" i="29"/>
  <c r="O33" i="29" l="1"/>
  <c r="O31" i="29"/>
  <c r="O29" i="29"/>
  <c r="O23" i="29"/>
  <c r="N17" i="29"/>
  <c r="N16" i="29"/>
  <c r="N33" i="29" s="1"/>
  <c r="N15" i="29"/>
  <c r="N32" i="29" s="1"/>
  <c r="N14" i="29"/>
  <c r="N13" i="29"/>
  <c r="N30" i="29" s="1"/>
  <c r="N12" i="29"/>
  <c r="N29" i="29" s="1"/>
  <c r="N11" i="29"/>
  <c r="N28" i="29" s="1"/>
  <c r="N10" i="29"/>
  <c r="N9" i="29"/>
  <c r="N8" i="29"/>
  <c r="N25" i="29" s="1"/>
  <c r="N7" i="29"/>
  <c r="N24" i="29" s="1"/>
  <c r="N31" i="29"/>
  <c r="N6" i="29"/>
  <c r="N23" i="29" s="1"/>
  <c r="M17" i="29"/>
  <c r="M16" i="29"/>
  <c r="M15" i="29"/>
  <c r="M14" i="29"/>
  <c r="M31" i="29" s="1"/>
  <c r="M13" i="29"/>
  <c r="M30" i="29" s="1"/>
  <c r="M12" i="29"/>
  <c r="M29" i="29" s="1"/>
  <c r="M11" i="29"/>
  <c r="M28" i="29" s="1"/>
  <c r="M10" i="29"/>
  <c r="M9" i="29"/>
  <c r="M8" i="29"/>
  <c r="M7" i="29"/>
  <c r="M33" i="29"/>
  <c r="M6" i="29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L30" i="29" s="1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L7" i="29"/>
  <c r="L24" i="29" s="1"/>
  <c r="K7" i="29"/>
  <c r="K24" i="29" s="1"/>
  <c r="L28" i="29"/>
  <c r="L34" i="29"/>
  <c r="K33" i="29"/>
  <c r="K29" i="29"/>
  <c r="K25" i="29"/>
  <c r="L6" i="29"/>
  <c r="K6" i="29"/>
  <c r="J17" i="29"/>
  <c r="J34" i="29" s="1"/>
  <c r="J16" i="29"/>
  <c r="J33" i="29" s="1"/>
  <c r="J15" i="29"/>
  <c r="J32" i="29" s="1"/>
  <c r="J14" i="29"/>
  <c r="J31" i="29" s="1"/>
  <c r="J13" i="29"/>
  <c r="J30" i="29" s="1"/>
  <c r="J12" i="29"/>
  <c r="J29" i="29" s="1"/>
  <c r="J11" i="29"/>
  <c r="J10" i="29"/>
  <c r="J9" i="29"/>
  <c r="J26" i="29" s="1"/>
  <c r="J8" i="29"/>
  <c r="J25" i="29" s="1"/>
  <c r="J7" i="29"/>
  <c r="J24" i="29" s="1"/>
  <c r="J27" i="29"/>
  <c r="J6" i="29"/>
  <c r="J23" i="29" s="1"/>
  <c r="I17" i="29"/>
  <c r="I16" i="29"/>
  <c r="I33" i="29" s="1"/>
  <c r="I15" i="29"/>
  <c r="I32" i="29" s="1"/>
  <c r="I14" i="29"/>
  <c r="I13" i="29"/>
  <c r="I30" i="29" s="1"/>
  <c r="I12" i="29"/>
  <c r="I11" i="29"/>
  <c r="I10" i="29"/>
  <c r="I27" i="29" s="1"/>
  <c r="I9" i="29"/>
  <c r="I26" i="29" s="1"/>
  <c r="I8" i="29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8" i="29"/>
  <c r="G25" i="29" s="1"/>
  <c r="G7" i="29"/>
  <c r="G24" i="29" s="1"/>
  <c r="G26" i="29"/>
  <c r="G30" i="29"/>
  <c r="G33" i="29"/>
  <c r="G6" i="29"/>
  <c r="E17" i="29"/>
  <c r="E34" i="29" s="1"/>
  <c r="E16" i="29"/>
  <c r="E15" i="29"/>
  <c r="E32" i="29" s="1"/>
  <c r="E14" i="29"/>
  <c r="E31" i="29" s="1"/>
  <c r="E13" i="29"/>
  <c r="E30" i="29" s="1"/>
  <c r="E12" i="29"/>
  <c r="E29" i="29" s="1"/>
  <c r="E11" i="29"/>
  <c r="E28" i="29" s="1"/>
  <c r="E10" i="29"/>
  <c r="E27" i="29" s="1"/>
  <c r="E9" i="29"/>
  <c r="E26" i="29" s="1"/>
  <c r="E8" i="29"/>
  <c r="E7" i="29"/>
  <c r="E24" i="29" s="1"/>
  <c r="E6" i="29"/>
  <c r="E23" i="29" s="1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V23" i="16"/>
  <c r="V7" i="16"/>
  <c r="V6" i="16"/>
  <c r="V22" i="16"/>
  <c r="V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O34" i="29"/>
  <c r="N34" i="29"/>
  <c r="M34" i="29"/>
  <c r="I34" i="29"/>
  <c r="G34" i="29"/>
  <c r="B16" i="29"/>
  <c r="E33" i="29"/>
  <c r="A16" i="29"/>
  <c r="O32" i="29"/>
  <c r="M32" i="29"/>
  <c r="I31" i="29"/>
  <c r="B13" i="29"/>
  <c r="O30" i="29"/>
  <c r="A13" i="29"/>
  <c r="I29" i="29"/>
  <c r="O28" i="29"/>
  <c r="J28" i="29"/>
  <c r="I28" i="29"/>
  <c r="O27" i="29"/>
  <c r="N27" i="29"/>
  <c r="M27" i="29"/>
  <c r="O26" i="29"/>
  <c r="N26" i="29"/>
  <c r="M26" i="29"/>
  <c r="O25" i="29"/>
  <c r="M25" i="29"/>
  <c r="I25" i="29"/>
  <c r="E25" i="29"/>
  <c r="A8" i="29"/>
  <c r="O24" i="29"/>
  <c r="M24" i="29"/>
  <c r="M23" i="29"/>
  <c r="L23" i="29"/>
  <c r="K23" i="29"/>
  <c r="G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P13" i="16"/>
  <c r="P44" i="16" s="1"/>
  <c r="P12" i="16"/>
  <c r="P43" i="16" s="1"/>
  <c r="Q31" i="16"/>
  <c r="Q62" i="16" s="1"/>
  <c r="Q30" i="16"/>
  <c r="Q61" i="16" s="1"/>
  <c r="Q29" i="16"/>
  <c r="Q60" i="16" s="1"/>
  <c r="Q28" i="16"/>
  <c r="Q59" i="16" s="1"/>
  <c r="Q27" i="16"/>
  <c r="Q58" i="16" s="1"/>
  <c r="Q26" i="16"/>
  <c r="Q57" i="16" s="1"/>
  <c r="Q25" i="16"/>
  <c r="Q56" i="16" s="1"/>
  <c r="Q24" i="16"/>
  <c r="Q55" i="16" s="1"/>
  <c r="Q23" i="16"/>
  <c r="Q54" i="16" s="1"/>
  <c r="Q22" i="16"/>
  <c r="Q53" i="16" s="1"/>
  <c r="Q21" i="16"/>
  <c r="Q52" i="16" s="1"/>
  <c r="Q20" i="16"/>
  <c r="Q51" i="16" s="1"/>
  <c r="Q19" i="16"/>
  <c r="Q50" i="16" s="1"/>
  <c r="Q18" i="16"/>
  <c r="Q49" i="16" s="1"/>
  <c r="Q17" i="16"/>
  <c r="Q48" i="16" s="1"/>
  <c r="Q16" i="16"/>
  <c r="Q47" i="16" s="1"/>
  <c r="Q15" i="16"/>
  <c r="Q46" i="16" s="1"/>
  <c r="Q14" i="16"/>
  <c r="Q45" i="16" s="1"/>
  <c r="Q13" i="16"/>
  <c r="Q44" i="16" s="1"/>
  <c r="Q12" i="16"/>
  <c r="Q43" i="16" s="1"/>
  <c r="Q11" i="16"/>
  <c r="Q42" i="16" s="1"/>
  <c r="Q10" i="16"/>
  <c r="Q41" i="16" s="1"/>
  <c r="Q9" i="16"/>
  <c r="Q40" i="16" s="1"/>
  <c r="Q8" i="16"/>
  <c r="Q39" i="16" s="1"/>
  <c r="Q7" i="16"/>
  <c r="Q38" i="16" s="1"/>
  <c r="Q6" i="16"/>
  <c r="Q37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E6" i="16"/>
  <c r="E37" i="16" s="1"/>
  <c r="P50" i="16" l="1"/>
  <c r="P71" i="16"/>
  <c r="P79" i="16" s="1"/>
  <c r="P51" i="16"/>
  <c r="P72" i="16"/>
  <c r="P80" i="16" s="1"/>
  <c r="R47" i="16"/>
  <c r="R70" i="16"/>
  <c r="R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V62" i="16"/>
  <c r="B62" i="16" s="1"/>
  <c r="V61" i="16"/>
  <c r="B61" i="16" s="1"/>
  <c r="V60" i="16"/>
  <c r="B60" i="16" s="1"/>
  <c r="V59" i="16"/>
  <c r="B59" i="16" s="1"/>
  <c r="V58" i="16"/>
  <c r="B58" i="16" s="1"/>
  <c r="V57" i="16"/>
  <c r="B57" i="16" s="1"/>
  <c r="V56" i="16"/>
  <c r="B56" i="16" s="1"/>
  <c r="V55" i="16"/>
  <c r="B55" i="16" s="1"/>
  <c r="V54" i="16"/>
  <c r="B54" i="16" s="1"/>
  <c r="V53" i="16"/>
  <c r="B53" i="16" s="1"/>
  <c r="V52" i="16"/>
  <c r="B52" i="16" s="1"/>
  <c r="V51" i="16"/>
  <c r="B51" i="16" s="1"/>
  <c r="V50" i="16"/>
  <c r="B50" i="16" s="1"/>
  <c r="V49" i="16"/>
  <c r="B49" i="16" s="1"/>
  <c r="V48" i="16"/>
  <c r="B48" i="16" s="1"/>
  <c r="V47" i="16"/>
  <c r="B47" i="16" s="1"/>
  <c r="V46" i="16"/>
  <c r="B46" i="16" s="1"/>
  <c r="V45" i="16"/>
  <c r="B45" i="16" s="1"/>
  <c r="V44" i="16"/>
  <c r="B44" i="16" s="1"/>
  <c r="V43" i="16"/>
  <c r="B43" i="16" s="1"/>
  <c r="V42" i="16"/>
  <c r="B42" i="16" s="1"/>
  <c r="V41" i="16"/>
  <c r="B41" i="16" s="1"/>
  <c r="V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V31" i="16"/>
  <c r="B31" i="16" s="1"/>
  <c r="V30" i="16"/>
  <c r="B30" i="16" s="1"/>
  <c r="V29" i="16"/>
  <c r="B29" i="16" s="1"/>
  <c r="V28" i="16"/>
  <c r="B28" i="16" s="1"/>
  <c r="V27" i="16"/>
  <c r="B27" i="16" s="1"/>
  <c r="V26" i="16"/>
  <c r="B26" i="16" s="1"/>
  <c r="V25" i="16"/>
  <c r="B25" i="16" s="1"/>
  <c r="V24" i="16"/>
  <c r="B24" i="16" s="1"/>
  <c r="B23" i="16"/>
  <c r="B22" i="16"/>
  <c r="B21" i="16"/>
  <c r="V20" i="16"/>
  <c r="B20" i="16" s="1"/>
  <c r="V19" i="16"/>
  <c r="B19" i="16" s="1"/>
  <c r="V18" i="16"/>
  <c r="B18" i="16" s="1"/>
  <c r="V17" i="16"/>
  <c r="B17" i="16" s="1"/>
  <c r="V16" i="16"/>
  <c r="B16" i="16" s="1"/>
  <c r="V15" i="16"/>
  <c r="B15" i="16" s="1"/>
  <c r="V14" i="16"/>
  <c r="B14" i="16" s="1"/>
  <c r="V13" i="16"/>
  <c r="B13" i="16" s="1"/>
  <c r="V12" i="16"/>
  <c r="B12" i="16" s="1"/>
  <c r="V11" i="16"/>
  <c r="B11" i="16" s="1"/>
  <c r="V10" i="16"/>
  <c r="B10" i="16" s="1"/>
  <c r="V9" i="16"/>
  <c r="B9" i="16" s="1"/>
  <c r="V8" i="16"/>
  <c r="B8" i="16" s="1"/>
  <c r="B7" i="16"/>
  <c r="G70" i="16" l="1"/>
  <c r="G78" i="16" s="1"/>
  <c r="H51" i="16"/>
  <c r="H72" i="16"/>
  <c r="H80" i="16" s="1"/>
  <c r="E50" i="16"/>
  <c r="E71" i="16"/>
  <c r="E79" i="16" s="1"/>
  <c r="G49" i="16"/>
  <c r="F51" i="16"/>
  <c r="F72" i="16"/>
  <c r="F80" i="16" s="1"/>
  <c r="U55" i="24"/>
  <c r="V55" i="24" s="1"/>
  <c r="B55" i="24" s="1"/>
  <c r="U54" i="24"/>
  <c r="V54" i="24" s="1"/>
  <c r="B54" i="24" s="1"/>
  <c r="U53" i="24"/>
  <c r="V53" i="24" s="1"/>
  <c r="B53" i="24" s="1"/>
  <c r="U52" i="24"/>
  <c r="V52" i="24" s="1"/>
  <c r="B52" i="24" s="1"/>
  <c r="U51" i="24"/>
  <c r="V51" i="24" s="1"/>
  <c r="B51" i="24" s="1"/>
  <c r="U50" i="24"/>
  <c r="V50" i="24" s="1"/>
  <c r="B50" i="24" s="1"/>
  <c r="U49" i="24"/>
  <c r="V49" i="24" s="1"/>
  <c r="B49" i="24" s="1"/>
  <c r="U48" i="24"/>
  <c r="V48" i="24" s="1"/>
  <c r="B48" i="24" s="1"/>
  <c r="U47" i="24"/>
  <c r="V47" i="24" s="1"/>
  <c r="B47" i="24" s="1"/>
  <c r="U46" i="24"/>
  <c r="V46" i="24" s="1"/>
  <c r="B46" i="24" s="1"/>
  <c r="U45" i="24"/>
  <c r="V45" i="24" s="1"/>
  <c r="B45" i="24" s="1"/>
  <c r="U44" i="24"/>
  <c r="V44" i="24" s="1"/>
  <c r="B44" i="24" s="1"/>
  <c r="U43" i="24"/>
  <c r="V43" i="24" s="1"/>
  <c r="B43" i="24" s="1"/>
  <c r="U42" i="24"/>
  <c r="V42" i="24" s="1"/>
  <c r="B42" i="24" s="1"/>
  <c r="U41" i="24"/>
  <c r="V41" i="24" s="1"/>
  <c r="B41" i="24" s="1"/>
  <c r="U40" i="24"/>
  <c r="V40" i="24" s="1"/>
  <c r="B40" i="24" s="1"/>
  <c r="U39" i="24"/>
  <c r="V39" i="24" s="1"/>
  <c r="B39" i="24" s="1"/>
  <c r="U38" i="24"/>
  <c r="V38" i="24" s="1"/>
  <c r="B38" i="24" s="1"/>
  <c r="U37" i="24"/>
  <c r="V37" i="24" s="1"/>
  <c r="B37" i="24" s="1"/>
  <c r="U36" i="24"/>
  <c r="V36" i="24" s="1"/>
  <c r="B36" i="24" s="1"/>
  <c r="U35" i="24"/>
  <c r="V35" i="24" s="1"/>
  <c r="B35" i="24" s="1"/>
  <c r="U34" i="24"/>
  <c r="V34" i="24" s="1"/>
  <c r="B34" i="24" s="1"/>
  <c r="U33" i="24"/>
  <c r="V33" i="24" s="1"/>
  <c r="B33" i="24" s="1"/>
  <c r="U32" i="24"/>
  <c r="V32" i="24" s="1"/>
  <c r="B32" i="24" s="1"/>
  <c r="U31" i="24"/>
  <c r="V31" i="24" s="1"/>
  <c r="B31" i="24" s="1"/>
  <c r="U30" i="24"/>
  <c r="V30" i="24" s="1"/>
  <c r="B30" i="24" s="1"/>
  <c r="U29" i="24"/>
  <c r="V29" i="24" s="1"/>
  <c r="B29" i="24" s="1"/>
  <c r="U28" i="24"/>
  <c r="V28" i="24" s="1"/>
  <c r="B28" i="24" s="1"/>
  <c r="U27" i="24"/>
  <c r="V27" i="24" s="1"/>
  <c r="B27" i="24" s="1"/>
  <c r="U26" i="24"/>
  <c r="V26" i="24" s="1"/>
  <c r="B26" i="24" s="1"/>
  <c r="U25" i="24"/>
  <c r="V25" i="24" s="1"/>
  <c r="B25" i="24" s="1"/>
  <c r="U24" i="24"/>
  <c r="V24" i="24" s="1"/>
  <c r="B24" i="24" s="1"/>
  <c r="U23" i="24"/>
  <c r="V23" i="24" s="1"/>
  <c r="B23" i="24" s="1"/>
  <c r="U22" i="24"/>
  <c r="V22" i="24" s="1"/>
  <c r="B22" i="24" s="1"/>
  <c r="U21" i="24"/>
  <c r="V21" i="24" s="1"/>
  <c r="B21" i="24" s="1"/>
  <c r="U20" i="24"/>
  <c r="V20" i="24" s="1"/>
  <c r="B20" i="24" s="1"/>
  <c r="U19" i="24"/>
  <c r="V19" i="24" s="1"/>
  <c r="B19" i="24" s="1"/>
  <c r="U18" i="24"/>
  <c r="V18" i="24" s="1"/>
  <c r="B18" i="24" s="1"/>
  <c r="U17" i="24"/>
  <c r="V17" i="24" s="1"/>
  <c r="B17" i="24" s="1"/>
  <c r="U16" i="24"/>
  <c r="V16" i="24" s="1"/>
  <c r="B16" i="24" s="1"/>
  <c r="U15" i="24"/>
  <c r="V15" i="24" s="1"/>
  <c r="B15" i="24" s="1"/>
  <c r="U14" i="24"/>
  <c r="V14" i="24" s="1"/>
  <c r="B14" i="24" s="1"/>
  <c r="U13" i="24"/>
  <c r="V13" i="24" s="1"/>
  <c r="B13" i="24" s="1"/>
  <c r="U12" i="24"/>
  <c r="V12" i="24" s="1"/>
  <c r="B12" i="24" s="1"/>
  <c r="U11" i="24"/>
  <c r="V11" i="24" s="1"/>
  <c r="B11" i="24" s="1"/>
  <c r="U10" i="24"/>
  <c r="V10" i="24" s="1"/>
  <c r="B10" i="24" s="1"/>
  <c r="U9" i="24"/>
  <c r="V9" i="24" s="1"/>
  <c r="B9" i="24" s="1"/>
  <c r="U8" i="24"/>
  <c r="V8" i="24" s="1"/>
  <c r="B8" i="24" s="1"/>
  <c r="U7" i="24"/>
  <c r="V7" i="24" s="1"/>
  <c r="B7" i="24" s="1"/>
  <c r="U6" i="24"/>
  <c r="V6" i="24" s="1"/>
  <c r="B6" i="24" s="1"/>
  <c r="U5" i="24"/>
  <c r="V5" i="24" s="1"/>
  <c r="B5" i="24" s="1"/>
  <c r="U4" i="24"/>
  <c r="V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Y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Y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Y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Y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V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<sst xmlns="http://schemas.openxmlformats.org/spreadsheetml/2006/main" count="1806" uniqueCount="711">
  <si>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</si>
  <si>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</si>
  <si>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</si>
  <si>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</si>
  <si>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</si>
  <si>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</si>
  <si>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</si>
  <si>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</si>
  <si>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</si>
  <si>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</si>
  <si>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</si>
  <si>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</si>
  <si>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</si>
  <si>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</si>
  <si>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</si>
  <si>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</si>
  <si>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</si>
  <si>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</si>
  <si>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</si>
  <si>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</si>
  <si>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</si>
  <si>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</si>
  <si>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</si>
  <si>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</si>
  <si>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</si>
  <si>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</si>
  <si>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</si>
  <si>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</si>
  <si>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</si>
  <si>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</si>
  <si>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</si>
  <si>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</si>
  <si>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</si>
  <si>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</si>
  <si>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</si>
  <si>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</si>
  <si>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</si>
  <si>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</si>
  <si>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</si>
  <si>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</si>
  <si>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</si>
  <si>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</si>
  <si>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</si>
  <si>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</si>
  <si>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</si>
  <si>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</si>
  <si>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</si>
  <si>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</si>
  <si>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</si>
  <si>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</si>
  <si>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</si>
  <si>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</si>
  <si>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</si>
  <si>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</si>
  <si>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</si>
  <si>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</si>
  <si>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</si>
  <si>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</si>
  <si>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</si>
  <si>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</si>
  <si>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</si>
  <si>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</si>
  <si>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</si>
  <si>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</si>
  <si>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</si>
  <si>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</si>
  <si>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</si>
  <si>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</si>
  <si>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</si>
  <si>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</si>
  <si>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</si>
  <si>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</si>
  <si>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</si>
  <si>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</si>
  <si>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</si>
  <si>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</si>
  <si>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</si>
  <si>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</si>
  <si>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</si>
  <si>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</si>
  <si>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</si>
  <si>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</si>
  <si>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</si>
  <si>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</si>
  <si>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</si>
  <si>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</si>
  <si>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</si>
  <si>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</si>
  <si>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</si>
  <si>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</si>
  <si>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</si>
  <si>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</si>
  <si>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</si>
  <si>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</si>
  <si>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</si>
  <si>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</si>
  <si>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</si>
  <si>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</si>
  <si>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</si>
  <si>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</si>
  <si>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</si>
  <si>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</si>
  <si>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</si>
  <si>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</si>
  <si>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</si>
  <si>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</si>
  <si>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</si>
  <si>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</si>
  <si>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</si>
  <si>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</si>
  <si>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</si>
  <si>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</si>
  <si>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</si>
  <si>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</si>
  <si>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</si>
  <si>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</si>
  <si>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</si>
  <si>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</si>
  <si>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</si>
  <si>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</si>
  <si>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</si>
  <si>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</si>
  <si>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</si>
  <si>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</si>
  <si>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</si>
  <si>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</si>
  <si>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</si>
  <si>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</si>
  <si>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</si>
  <si>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</si>
  <si>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</si>
  <si>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</si>
  <si>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</si>
  <si>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</si>
  <si>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</si>
  <si>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</si>
  <si>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</si>
  <si>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</si>
  <si>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</si>
  <si>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</si>
  <si>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</si>
  <si>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</si>
  <si>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</si>
  <si>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</si>
  <si>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</si>
  <si>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</si>
  <si>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</si>
  <si>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</si>
  <si>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</si>
  <si>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</si>
  <si>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</si>
  <si>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</si>
  <si>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</si>
  <si>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</si>
  <si>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</si>
  <si>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</si>
  <si>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</si>
  <si>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</si>
  <si>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</si>
  <si>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</si>
  <si>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</si>
  <si>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</si>
  <si>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</si>
  <si>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</si>
  <si>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</si>
  <si>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</si>
  <si>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</si>
  <si>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</si>
  <si>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</si>
  <si>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</si>
  <si>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</si>
  <si>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</si>
  <si>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</si>
  <si>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</si>
  <si>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</si>
  <si>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</si>
  <si>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</si>
  <si>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</si>
  <si>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</si>
  <si>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</si>
  <si>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</si>
  <si>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</si>
  <si>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</si>
  <si>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</si>
  <si>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</si>
  <si>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</si>
  <si>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</si>
  <si>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</si>
  <si>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</si>
  <si>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</si>
  <si>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</si>
  <si>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</si>
  <si>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</si>
  <si>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</si>
  <si>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</si>
  <si>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</si>
  <si>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</si>
  <si>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</si>
  <si>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</si>
  <si>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</si>
  <si>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</si>
  <si>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</si>
  <si>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</si>
  <si>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</si>
  <si>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</si>
  <si>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</si>
  <si>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</si>
  <si>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</si>
  <si>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</si>
  <si>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</si>
  <si>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</si>
  <si>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</si>
  <si>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</si>
  <si>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</si>
  <si>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</si>
  <si>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</si>
  <si>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</si>
  <si>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</si>
  <si>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</si>
  <si>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</si>
  <si>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</si>
  <si>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</si>
  <si>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</si>
  <si>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</si>
  <si>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</si>
  <si>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</si>
  <si>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</si>
  <si>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</si>
  <si>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</si>
  <si>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</si>
  <si>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</si>
  <si>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</si>
  <si>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</si>
  <si>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</si>
  <si>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</si>
  <si>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</si>
  <si>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</si>
  <si>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</si>
  <si>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</si>
  <si>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</si>
  <si>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</si>
  <si>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</si>
  <si>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</si>
  <si>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</si>
  <si>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</si>
  <si>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</si>
  <si>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</si>
  <si>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</si>
  <si>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</si>
  <si>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</si>
  <si>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</si>
  <si>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</si>
  <si>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</si>
  <si>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</si>
  <si>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</si>
  <si>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</si>
  <si>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</si>
  <si>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</si>
  <si>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</si>
  <si>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</si>
  <si>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</si>
  <si>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</si>
  <si>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</si>
  <si>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</si>
  <si>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</si>
  <si>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</si>
  <si>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</si>
  <si>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</si>
  <si>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</si>
  <si>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</si>
  <si>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</si>
  <si>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</si>
  <si>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</si>
  <si>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</si>
  <si>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</si>
  <si>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</si>
  <si>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</si>
  <si>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</si>
  <si>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</si>
  <si>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</si>
  <si>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</si>
  <si>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</si>
  <si>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</si>
  <si>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</si>
  <si>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</si>
  <si>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</si>
  <si>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</si>
  <si>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</si>
  <si>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</si>
  <si>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</si>
  <si>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</si>
  <si>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</si>
  <si>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</si>
  <si>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</si>
  <si>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</si>
  <si>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</si>
  <si>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</si>
  <si>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</si>
  <si>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</si>
  <si>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</si>
  <si>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</si>
  <si>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</si>
  <si>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</si>
  <si>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</si>
  <si>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</si>
  <si>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</si>
  <si>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</si>
  <si>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</si>
  <si>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</si>
  <si>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</si>
  <si>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</si>
  <si>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COMHET</t>
  </si>
  <si>
    <t>COMGAS</t>
  </si>
  <si>
    <t>COMLPG</t>
  </si>
  <si>
    <t>COMOIL</t>
  </si>
  <si>
    <t>COMOIL, COMSOL</t>
  </si>
  <si>
    <t>COMELC, COMSOL</t>
  </si>
  <si>
    <t>COMGAS, COMSOL</t>
  </si>
  <si>
    <t>COMBIO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</si>
  <si>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</si>
  <si>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</si>
  <si>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</si>
  <si>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</si>
  <si>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</si>
  <si>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</si>
  <si>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</si>
  <si>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</si>
  <si>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</si>
  <si>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</si>
  <si>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</si>
  <si>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</si>
  <si>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</si>
  <si>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</si>
  <si>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</si>
  <si>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</si>
  <si>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</si>
  <si>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</si>
  <si>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</si>
  <si>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</si>
  <si>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</si>
  <si>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</si>
  <si>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</si>
  <si>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</si>
  <si>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</si>
  <si>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</si>
  <si>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</si>
  <si>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</si>
  <si>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</si>
  <si>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</si>
  <si>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</si>
  <si>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</si>
  <si>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</si>
  <si>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</si>
  <si>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</si>
  <si>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CWCS</t>
  </si>
  <si>
    <t>CWPS</t>
  </si>
  <si>
    <t>COMGEO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</si>
  <si>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</si>
  <si>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</si>
  <si>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</si>
  <si>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</si>
  <si>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</si>
  <si>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</si>
  <si>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</si>
  <si>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</si>
  <si>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</si>
  <si>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</si>
  <si>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</si>
  <si>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</si>
  <si>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</si>
  <si>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</si>
  <si>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</si>
  <si>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</si>
  <si>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</si>
  <si>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</si>
  <si>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</si>
  <si>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</si>
  <si>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</si>
  <si>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</si>
  <si>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</si>
  <si>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</si>
  <si>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</si>
  <si>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</si>
  <si>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</si>
  <si>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</si>
  <si>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</si>
  <si>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</si>
  <si>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</si>
  <si>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</si>
  <si>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</si>
  <si>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</si>
  <si>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</si>
  <si>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</si>
  <si>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</si>
  <si>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</si>
  <si>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</si>
  <si>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</si>
  <si>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</si>
  <si>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</si>
  <si>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</si>
  <si>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</si>
  <si>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</si>
  <si>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</si>
  <si>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</si>
  <si>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</si>
  <si>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</si>
  <si>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</si>
  <si>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</si>
  <si>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</si>
  <si>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</si>
  <si>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</si>
  <si>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</si>
  <si>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</si>
  <si>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</si>
  <si>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</si>
  <si>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</si>
  <si>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</si>
  <si>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</si>
  <si>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</si>
  <si>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</si>
  <si>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</si>
  <si>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</si>
  <si>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</si>
  <si>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</si>
  <si>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</si>
  <si>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</si>
  <si>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</si>
  <si>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</si>
  <si>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</si>
  <si>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</si>
  <si>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</si>
  <si>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</si>
  <si>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</si>
  <si>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</si>
  <si>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</si>
  <si>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</si>
  <si>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</si>
  <si>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</si>
  <si>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</si>
  <si>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</si>
  <si>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</si>
  <si>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</si>
  <si>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</si>
  <si>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</si>
  <si>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</si>
  <si>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</si>
  <si>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</si>
  <si>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</si>
  <si>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</si>
  <si>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</si>
  <si>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</si>
  <si>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</si>
  <si>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</si>
  <si>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</si>
  <si>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</si>
  <si>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</si>
  <si>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COMELC, ELCD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</si>
  <si>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</si>
  <si>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</si>
  <si>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</si>
  <si>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</si>
  <si>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</si>
  <si>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</si>
  <si>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</si>
  <si>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</si>
  <si>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</si>
  <si>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</si>
  <si>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</si>
  <si>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</si>
  <si>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</si>
  <si>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</si>
  <si>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</si>
  <si>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</si>
  <si>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</si>
  <si>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</si>
  <si>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</si>
  <si>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</si>
  <si>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</si>
  <si>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</si>
  <si>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</si>
  <si>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</si>
  <si>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</si>
  <si>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</si>
  <si>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</si>
  <si>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</si>
  <si>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</si>
  <si>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</si>
  <si>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</si>
  <si>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</si>
  <si>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</si>
  <si>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</si>
  <si>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</si>
  <si>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</si>
  <si>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</si>
  <si>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</si>
  <si>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</si>
  <si>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</si>
  <si>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</si>
  <si>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</si>
  <si>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</si>
  <si>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</si>
  <si>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</si>
  <si>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</si>
  <si>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</si>
  <si>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</si>
  <si>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</si>
  <si>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</si>
  <si>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</si>
  <si>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</si>
  <si>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</si>
  <si>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</si>
  <si>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</si>
  <si>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</si>
  <si>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</si>
  <si>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</si>
  <si>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</si>
  <si>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</si>
  <si>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</si>
  <si>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</si>
  <si>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</si>
  <si>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</si>
  <si>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</si>
  <si>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</si>
  <si>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</si>
  <si>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</si>
  <si>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</si>
  <si>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</si>
  <si>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</si>
  <si>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</si>
  <si>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</si>
  <si>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</si>
  <si>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</si>
  <si>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</si>
  <si>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</si>
  <si>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</si>
  <si>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</si>
  <si>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</si>
  <si>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</si>
  <si>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</si>
  <si>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</si>
  <si>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</si>
  <si>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</si>
  <si>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</si>
  <si>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</si>
  <si>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</si>
  <si>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</si>
  <si>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</si>
  <si>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</si>
  <si>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</si>
  <si>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</si>
  <si>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</si>
  <si>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</si>
  <si>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</si>
  <si>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</si>
  <si>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</si>
  <si>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</si>
  <si>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</si>
  <si>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</si>
  <si>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</si>
  <si>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</si>
  <si>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</si>
  <si>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</si>
  <si>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</si>
  <si>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</si>
  <si>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</si>
  <si>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</si>
  <si>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</si>
  <si>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</si>
  <si>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</si>
  <si>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</si>
  <si>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</si>
  <si>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</si>
  <si>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</si>
  <si>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</si>
  <si>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</si>
  <si>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</si>
  <si>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</si>
  <si>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</si>
  <si>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</si>
  <si>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</si>
  <si>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</si>
  <si>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</si>
  <si>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</si>
  <si>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</si>
  <si>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</si>
  <si>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</si>
  <si>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</si>
  <si>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</si>
  <si>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</si>
  <si>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</si>
  <si>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</si>
  <si>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</si>
  <si>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</si>
  <si>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</si>
  <si>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</si>
  <si>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</si>
  <si>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</si>
  <si>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</si>
  <si>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</si>
  <si>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</si>
  <si>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</si>
  <si>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</si>
  <si>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</si>
  <si>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</si>
  <si>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</si>
  <si>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</si>
  <si>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</si>
  <si>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</si>
  <si>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</si>
  <si>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</si>
  <si>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</si>
  <si>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</si>
  <si>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</si>
  <si>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</si>
  <si>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</si>
  <si>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</si>
  <si>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</si>
  <si>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</si>
  <si>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</si>
  <si>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</si>
  <si>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</si>
  <si>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COMH2G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</si>
  <si>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</si>
  <si>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</si>
  <si>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</si>
  <si>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</si>
  <si>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</si>
  <si>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</si>
  <si>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</si>
  <si>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</si>
  <si>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</si>
  <si>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</si>
  <si>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</si>
  <si>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</si>
  <si>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</si>
  <si>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</si>
  <si>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</si>
  <si>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</si>
  <si>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</si>
  <si>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</si>
  <si>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</si>
  <si>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</si>
  <si>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</si>
  <si>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</si>
  <si>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</si>
  <si>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</si>
  <si>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</si>
  <si>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</si>
  <si>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</si>
  <si>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</si>
  <si>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</si>
  <si>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</si>
  <si>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</si>
  <si>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</si>
  <si>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</si>
  <si>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</si>
  <si>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</si>
  <si>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</si>
  <si>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</si>
  <si>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</si>
  <si>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</si>
  <si>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</si>
  <si>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</si>
  <si>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</si>
  <si>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</si>
  <si>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</si>
  <si>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</si>
  <si>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</si>
  <si>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</si>
  <si>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</si>
  <si>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</si>
  <si>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</si>
  <si>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</si>
  <si>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</si>
  <si>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</si>
  <si>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</si>
  <si>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</si>
  <si>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</si>
  <si>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</si>
  <si>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</si>
  <si>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</si>
  <si>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</si>
  <si>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</si>
  <si>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</si>
  <si>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</si>
  <si>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</si>
  <si>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COMBGS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</si>
  <si>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</si>
  <si>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</si>
  <si>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</si>
  <si>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</si>
  <si>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</si>
  <si>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</si>
  <si>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</si>
  <si>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</si>
  <si>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</si>
  <si>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</si>
  <si>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</si>
  <si>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</si>
  <si>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</si>
  <si>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</si>
  <si>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</si>
  <si>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</si>
  <si>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COMELC, COMHET</t>
  </si>
  <si>
    <t>Share-I~FX~COMAMB</t>
  </si>
  <si>
    <t>COMAMB, COMELC</t>
  </si>
  <si>
    <t>COMAMB, COMGAS</t>
  </si>
  <si>
    <t>COMAMB, COMLPG</t>
  </si>
  <si>
    <t>COMAMB, COMH2G</t>
  </si>
  <si>
    <t>COMAMB</t>
  </si>
  <si>
    <t xml:space="preserve">COMAMB, COMELC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</si>
</sst>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0" xfId="0"/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0" fillId="9" borderId="0" xfId="3" applyFont="1" applyFill="1" applyBorder="1" applyAlignment="1">
      <alignment vertical="center"/>
    </xf>
    <xf numFmtId="0" fontId="9" fillId="9" borderId="0" xfId="3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1" fillId="9" borderId="0" xfId="3" applyFont="1" applyFill="1" applyBorder="1" applyAlignment="1">
      <alignment vertical="center"/>
    </xf>
    <xf numFmtId="0" fontId="12" fillId="9" borderId="0" xfId="3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9" borderId="0" xfId="3" applyFont="1" applyFill="1" applyBorder="1" applyAlignment="1">
      <alignment vertical="center"/>
    </xf>
    <xf numFmtId="0" fontId="6" fillId="9" borderId="0" xfId="3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/>
    <xf numFmtId="0" fontId="17" fillId="0" borderId="0" xfId="0" applyFont="1"/>
    <xf numFmtId="0" fontId="1" fillId="0" borderId="0" xfId="0" applyFont="1"/>
    <xf numFmtId="0" fontId="0" fillId="0" borderId="0" xfId="0"/>
    <xf numFmtId="0" fontId="8" fillId="0" borderId="0" xfId="0" applyFont="1"/>
    <xf numFmtId="0" fontId="15" fillId="0" borderId="0" xfId="0" applyFont="1"/>
    <xf numFmtId="0" fontId="8" fillId="0" borderId="11" xfId="0" applyFont="1" applyBorder="1"/>
    <xf numFmtId="0" fontId="1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0" fontId="8" fillId="11" borderId="13" xfId="0" applyFont="1" applyFill="1" applyBorder="1"/>
    <xf numFmtId="0" fontId="1" fillId="0" borderId="14" xfId="0" applyFont="1" applyBorder="1"/>
    <xf numFmtId="0" fontId="8" fillId="11" borderId="15" xfId="0" applyFont="1" applyFill="1" applyBorder="1"/>
    <xf numFmtId="0" fontId="1" fillId="0" borderId="16" xfId="0" applyFont="1" applyBorder="1"/>
    <xf numFmtId="0" fontId="8" fillId="0" borderId="0" xfId="0" applyFont="1" applyFill="1"/>
    <xf numFmtId="0" fontId="1" fillId="0" borderId="12" xfId="0" applyFont="1" applyBorder="1"/>
    <xf numFmtId="0" fontId="15" fillId="12" borderId="15" xfId="0" applyFont="1" applyFill="1" applyBorder="1"/>
    <xf numFmtId="0" fontId="15" fillId="0" borderId="0" xfId="0" applyFont="1" applyFill="1" applyBorder="1"/>
    <xf numFmtId="0" fontId="1" fillId="0" borderId="0" xfId="0" applyFont="1" applyBorder="1"/>
    <xf numFmtId="0" fontId="13" fillId="0" borderId="0" xfId="0" applyFont="1"/>
    <xf numFmtId="0" fontId="14" fillId="13" borderId="11" xfId="0" applyFont="1" applyFill="1" applyBorder="1" applyAlignment="1">
      <alignment horizontal="left"/>
    </xf>
    <xf numFmtId="0" fontId="0" fillId="0" borderId="12" xfId="0" applyBorder="1"/>
    <xf numFmtId="165" fontId="14" fillId="7" borderId="15" xfId="0" applyNumberFormat="1" applyFont="1" applyFill="1" applyBorder="1"/>
    <xf numFmtId="0" fontId="0" fillId="0" borderId="16" xfId="0" applyBorder="1"/>
    <xf numFmtId="0" fontId="1" fillId="0" borderId="0" xfId="0" applyFont="1" applyFill="1"/>
    <xf numFmtId="0" fontId="8" fillId="0" borderId="15" xfId="0" applyFont="1" applyBorder="1"/>
    <xf numFmtId="0" fontId="1" fillId="0" borderId="16" xfId="0" applyFont="1" applyBorder="1" applyAlignment="1">
      <alignment horizontal="left"/>
    </xf>
    <xf numFmtId="0" fontId="0" fillId="6" borderId="0" xfId="0" applyFill="1"/>
    <xf numFmtId="0" fontId="1" fillId="14" borderId="11" xfId="0" applyFont="1" applyFill="1" applyBorder="1"/>
    <xf numFmtId="0" fontId="7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4" fontId="20" fillId="5" borderId="0" xfId="2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3" borderId="1" xfId="0" applyFont="1" applyFill="1" applyBorder="1" applyAlignment="1">
      <alignment vertical="center"/>
    </xf>
    <xf numFmtId="164" fontId="23" fillId="3" borderId="2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/>
    </xf>
    <xf numFmtId="0" fontId="24" fillId="4" borderId="8" xfId="0" applyFont="1" applyFill="1" applyBorder="1" applyAlignment="1">
      <alignment horizontal="left" vertical="center"/>
    </xf>
    <xf numFmtId="0" fontId="24" fillId="4" borderId="8" xfId="0" applyFont="1" applyFill="1" applyBorder="1" applyAlignment="1">
      <alignment vertical="center"/>
    </xf>
    <xf numFmtId="164" fontId="24" fillId="4" borderId="2" xfId="0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7" xfId="0" applyFont="1" applyFill="1" applyBorder="1" applyAlignment="1">
      <alignment vertical="center"/>
    </xf>
    <xf numFmtId="9" fontId="21" fillId="0" borderId="7" xfId="1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6" fillId="0" borderId="6" xfId="0" applyNumberFormat="1" applyFont="1" applyBorder="1" applyAlignment="1">
      <alignment vertical="center"/>
    </xf>
    <xf numFmtId="1" fontId="21" fillId="0" borderId="6" xfId="0" applyNumberFormat="1" applyFont="1" applyBorder="1" applyAlignment="1">
      <alignment vertical="center"/>
    </xf>
    <xf numFmtId="2" fontId="21" fillId="0" borderId="7" xfId="0" applyNumberFormat="1" applyFont="1" applyBorder="1" applyAlignment="1">
      <alignment vertical="center"/>
    </xf>
    <xf numFmtId="9" fontId="21" fillId="0" borderId="7" xfId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9" fontId="21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2" fontId="21" fillId="0" borderId="6" xfId="0" applyNumberFormat="1" applyFont="1" applyBorder="1" applyAlignment="1">
      <alignment vertical="center"/>
    </xf>
    <xf numFmtId="9" fontId="21" fillId="0" borderId="6" xfId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9" fontId="21" fillId="0" borderId="10" xfId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9" fontId="21" fillId="0" borderId="10" xfId="1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21" fillId="0" borderId="0" xfId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9" fontId="21" fillId="0" borderId="0" xfId="1" applyFont="1" applyFill="1" applyBorder="1" applyAlignment="1">
      <alignment vertical="center"/>
    </xf>
    <xf numFmtId="2" fontId="0" fillId="0" borderId="0" xfId="0" applyNumberFormat="1"/>
    <xf numFmtId="0" fontId="24" fillId="4" borderId="9" xfId="0" applyFont="1" applyFill="1" applyBorder="1" applyAlignment="1">
      <alignment horizontal="center" vertical="center" wrapText="1"/>
    </xf>
    <xf numFmtId="0" fontId="7" fillId="6" borderId="0" xfId="0" applyFont="1" applyFill="1"/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5" borderId="0" xfId="2" applyNumberFormat="1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3" borderId="1" xfId="0" applyFont="1" applyFill="1" applyBorder="1" applyAlignment="1">
      <alignment vertical="center"/>
    </xf>
    <xf numFmtId="164" fontId="31" fillId="3" borderId="2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vertical="center"/>
    </xf>
    <xf numFmtId="0" fontId="32" fillId="4" borderId="8" xfId="0" applyFont="1" applyFill="1" applyBorder="1" applyAlignment="1">
      <alignment horizontal="left" vertical="center"/>
    </xf>
    <xf numFmtId="0" fontId="32" fillId="4" borderId="8" xfId="0" applyFont="1" applyFill="1" applyBorder="1" applyAlignment="1">
      <alignment vertical="center"/>
    </xf>
    <xf numFmtId="0" fontId="32" fillId="4" borderId="9" xfId="0" applyFont="1" applyFill="1" applyBorder="1" applyAlignment="1">
      <alignment horizontal="center" vertical="center" wrapText="1"/>
    </xf>
    <xf numFmtId="164" fontId="32" fillId="4" borderId="2" xfId="0" applyNumberFormat="1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9" fontId="29" fillId="0" borderId="7" xfId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1" fontId="34" fillId="0" borderId="6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9" fontId="29" fillId="0" borderId="7" xfId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6" xfId="0" applyFont="1" applyBorder="1" applyAlignment="1">
      <alignment vertical="center"/>
    </xf>
    <xf numFmtId="9" fontId="29" fillId="0" borderId="6" xfId="1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2" fontId="29" fillId="0" borderId="6" xfId="0" applyNumberFormat="1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9" fontId="29" fillId="0" borderId="6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1" fontId="29" fillId="0" borderId="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9" fontId="29" fillId="0" borderId="0" xfId="1" applyFont="1" applyBorder="1" applyAlignment="1">
      <alignment vertical="center"/>
    </xf>
    <xf numFmtId="1" fontId="29" fillId="0" borderId="0" xfId="0" applyNumberFormat="1" applyFont="1" applyBorder="1" applyAlignment="1">
      <alignment vertical="center"/>
    </xf>
    <xf numFmtId="2" fontId="29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9" fontId="29" fillId="0" borderId="0" xfId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6" borderId="0" xfId="0" applyFont="1" applyFill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166" fontId="29" fillId="0" borderId="7" xfId="1" applyNumberFormat="1" applyFont="1" applyBorder="1" applyAlignment="1">
      <alignment vertical="center"/>
    </xf>
    <xf numFmtId="166" fontId="29" fillId="0" borderId="6" xfId="1" applyNumberFormat="1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36" fillId="6" borderId="0" xfId="0" applyFont="1" applyFill="1"/>
    <xf numFmtId="0" fontId="37" fillId="0" borderId="0" xfId="0" applyFont="1"/>
    <xf numFmtId="0" fontId="37" fillId="0" borderId="0" xfId="0" applyFont="1" applyFill="1"/>
    <xf numFmtId="0" fontId="35" fillId="0" borderId="0" xfId="0" applyFont="1" applyFill="1"/>
    <xf numFmtId="11" fontId="35" fillId="0" borderId="0" xfId="0" applyNumberFormat="1" applyFont="1"/>
    <xf numFmtId="0" fontId="0" fillId="0" borderId="0" xfId="0" quotePrefix="1" applyFont="1" applyAlignment="1">
      <alignment vertical="center"/>
    </xf>
    <xf numFmtId="2" fontId="34" fillId="0" borderId="6" xfId="0" applyNumberFormat="1" applyFont="1" applyBorder="1" applyAlignment="1">
      <alignment vertical="center"/>
    </xf>
    <xf numFmtId="167" fontId="34" fillId="0" borderId="6" xfId="0" applyNumberFormat="1" applyFont="1" applyBorder="1" applyAlignment="1">
      <alignment vertical="center"/>
    </xf>
    <xf numFmtId="167" fontId="29" fillId="0" borderId="6" xfId="0" applyNumberFormat="1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wrapText="1"/>
    </xf>
    <xf numFmtId="0" fontId="32" fillId="4" borderId="9" xfId="0" applyFont="1" applyFill="1" applyBorder="1" applyAlignment="1">
      <alignment vertical="center" wrapText="1"/>
    </xf>
    <xf numFmtId="0" fontId="32" fillId="4" borderId="9" xfId="0" applyFont="1" applyFill="1" applyBorder="1" applyAlignment="1">
      <alignment horizontal="left" vertical="center"/>
    </xf>
    <xf numFmtId="0" fontId="32" fillId="4" borderId="9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9" fontId="29" fillId="0" borderId="17" xfId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2" fontId="34" fillId="0" borderId="17" xfId="0" applyNumberFormat="1" applyFont="1" applyBorder="1" applyAlignment="1">
      <alignment vertical="center"/>
    </xf>
    <xf numFmtId="167" fontId="34" fillId="0" borderId="17" xfId="0" applyNumberFormat="1" applyFont="1" applyBorder="1" applyAlignment="1">
      <alignment vertical="center"/>
    </xf>
    <xf numFmtId="2" fontId="29" fillId="0" borderId="17" xfId="0" applyNumberFormat="1" applyFont="1" applyBorder="1" applyAlignment="1">
      <alignment vertical="center"/>
    </xf>
    <xf numFmtId="167" fontId="29" fillId="0" borderId="17" xfId="0" applyNumberFormat="1" applyFont="1" applyBorder="1" applyAlignment="1">
      <alignment horizontal="center" vertical="center"/>
    </xf>
    <xf numFmtId="0" fontId="24" fillId="4" borderId="9" xfId="0" applyFont="1" applyFill="1" applyBorder="1" applyAlignment="1">
      <alignment vertic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166" fontId="29" fillId="0" borderId="17" xfId="1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2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3" fillId="3" borderId="9" xfId="0" applyFont="1" applyFill="1" applyBorder="1" applyAlignment="1">
      <alignment vertical="center"/>
    </xf>
    <xf numFmtId="164" fontId="23" fillId="3" borderId="8" xfId="0" applyNumberFormat="1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8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17" xfId="0" applyFont="1" applyFill="1" applyBorder="1"/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9" fontId="1" fillId="0" borderId="17" xfId="1" applyFont="1" applyBorder="1"/>
    <xf numFmtId="0" fontId="1" fillId="0" borderId="17" xfId="0" applyFont="1" applyBorder="1"/>
    <xf numFmtId="0" fontId="14" fillId="0" borderId="17" xfId="0" applyFont="1" applyBorder="1"/>
    <xf numFmtId="1" fontId="1" fillId="0" borderId="17" xfId="0" applyNumberFormat="1" applyFont="1" applyBorder="1"/>
    <xf numFmtId="2" fontId="1" fillId="0" borderId="17" xfId="0" applyNumberFormat="1" applyFont="1" applyBorder="1"/>
    <xf numFmtId="0" fontId="1" fillId="0" borderId="17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9" fontId="21" fillId="0" borderId="6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6" fontId="21" fillId="0" borderId="6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21" fillId="0" borderId="17" xfId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" fontId="21" fillId="0" borderId="17" xfId="0" applyNumberFormat="1" applyFont="1" applyBorder="1" applyAlignment="1">
      <alignment vertical="center"/>
    </xf>
    <xf numFmtId="166" fontId="21" fillId="0" borderId="17" xfId="0" applyNumberFormat="1" applyFont="1" applyBorder="1" applyAlignment="1">
      <alignment vertical="center"/>
    </xf>
    <xf numFmtId="2" fontId="21" fillId="0" borderId="17" xfId="0" applyNumberFormat="1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9" fontId="21" fillId="0" borderId="17" xfId="1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/>
    <xf numFmtId="166" fontId="21" fillId="0" borderId="1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66" fontId="29" fillId="0" borderId="6" xfId="0" applyNumberFormat="1" applyFont="1" applyBorder="1" applyAlignment="1">
      <alignment vertical="center"/>
    </xf>
    <xf numFmtId="2" fontId="29" fillId="0" borderId="6" xfId="1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1" fillId="8" borderId="0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topLeftCell="A12" zoomScale="115" zoomScaleNormal="115" zoomScalePageLayoutView="70" workbookViewId="0">
      <selection activeCell="A25" sqref="A25"/>
    </sheetView>
  </sheetViews>
  <sheetFormatPr defaultColWidth="8.85546875" defaultRowHeight="15" x14ac:dyDescent="0.25"/>
  <cols>
    <col min="1" max="1" width="15.28515625" style="3" bestFit="1" customWidth="1"/>
    <col min="2" max="8" width="14.140625" style="3" customWidth="1"/>
    <col min="9" max="9" width="12.140625" style="3" customWidth="1"/>
    <col min="10" max="12" width="8.140625" style="3" customWidth="1"/>
    <col min="13" max="13" width="9.7109375" style="3" customWidth="1"/>
    <col min="14" max="14" width="8.140625" style="3" customWidth="1"/>
    <col min="15" max="15" width="10" style="3" customWidth="1"/>
    <col min="16" max="16" width="11.42578125" style="3" customWidth="1"/>
    <col min="17" max="17" width="13.42578125" style="3" customWidth="1"/>
    <col min="18" max="31" width="8.85546875" style="3"/>
    <col min="32" max="32" width="21.42578125" style="3" customWidth="1"/>
    <col min="33" max="38" width="8.85546875" style="3"/>
    <col min="39" max="39" width="21.28515625" style="3" customWidth="1"/>
    <col min="40" max="16384" width="8.85546875" style="3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239" t="s">
        <v>37</v>
      </c>
      <c r="B17" s="239"/>
      <c r="C17" s="239"/>
      <c r="D17" s="239"/>
      <c r="E17" s="239"/>
      <c r="F17" s="239"/>
      <c r="G17" s="4"/>
      <c r="H17" s="4"/>
      <c r="I17" s="5"/>
      <c r="J17" s="5"/>
      <c r="K17" s="5"/>
      <c r="L17" s="5"/>
      <c r="M17" s="5"/>
      <c r="N17" s="5"/>
    </row>
    <row r="18" spans="1:14" ht="17.25" customHeight="1" x14ac:dyDescent="0.25">
      <c r="A18" s="6"/>
      <c r="B18" s="6"/>
      <c r="C18" s="6"/>
      <c r="D18" s="6"/>
      <c r="E18" s="6"/>
      <c r="F18" s="6"/>
    </row>
    <row r="19" spans="1:14" ht="17.25" customHeight="1" x14ac:dyDescent="0.25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 x14ac:dyDescent="0.25">
      <c r="A20" s="9" t="s">
        <v>38</v>
      </c>
      <c r="B20" s="240" t="s">
        <v>81</v>
      </c>
      <c r="C20" s="240"/>
      <c r="D20" s="240"/>
      <c r="E20" s="240"/>
      <c r="F20" s="240"/>
      <c r="G20" s="10"/>
      <c r="H20" s="10"/>
      <c r="I20" s="11"/>
      <c r="J20" s="11"/>
      <c r="K20" s="11"/>
      <c r="L20" s="11"/>
      <c r="M20" s="11"/>
      <c r="N20" s="11"/>
    </row>
    <row r="21" spans="1:14" ht="17.25" customHeight="1" x14ac:dyDescent="0.25">
      <c r="A21" s="9" t="s">
        <v>39</v>
      </c>
      <c r="B21" s="241" t="s">
        <v>40</v>
      </c>
      <c r="C21" s="241"/>
      <c r="D21" s="241"/>
      <c r="E21" s="241"/>
      <c r="F21" s="241"/>
      <c r="G21" s="10"/>
      <c r="H21" s="10"/>
      <c r="I21" s="11"/>
      <c r="J21" s="11"/>
      <c r="K21" s="11"/>
      <c r="L21" s="11"/>
      <c r="M21" s="11"/>
      <c r="N21" s="11"/>
    </row>
    <row r="22" spans="1:14" ht="17.25" customHeight="1" x14ac:dyDescent="0.25">
      <c r="A22" s="9" t="s">
        <v>41</v>
      </c>
      <c r="B22" s="241" t="s">
        <v>42</v>
      </c>
      <c r="C22" s="241"/>
      <c r="D22" s="241"/>
      <c r="E22" s="241"/>
      <c r="F22" s="241"/>
    </row>
    <row r="23" spans="1:14" ht="17.25" customHeight="1" x14ac:dyDescent="0.25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 x14ac:dyDescent="0.25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5" tint="0.39997558519241921"/>
  </sheetPr>
  <dimension ref="A1:P31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88</v>
      </c>
      <c r="B3" s="155" t="s">
        <v>340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 x14ac:dyDescent="0.25">
      <c r="A4" s="155" t="s">
        <v>371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375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 x14ac:dyDescent="0.25">
      <c r="A5" s="155" t="s">
        <v>372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376</v>
      </c>
      <c r="O5" s="155" t="str">
        <f t="shared" si="0"/>
        <v>[ cooking gas stove ]</v>
      </c>
      <c r="P5" s="155" t="str">
        <f t="shared" si="1"/>
        <v>[ cooking gas stove</v>
      </c>
    </row>
    <row r="6" spans="1:16" x14ac:dyDescent="0.25">
      <c r="A6" s="155" t="s">
        <v>373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377</v>
      </c>
      <c r="O6" s="155" t="str">
        <f t="shared" si="0"/>
        <v>[ cooking LPG stove ]</v>
      </c>
      <c r="P6" s="155" t="str">
        <f t="shared" si="1"/>
        <v>[ cooking LPG stove</v>
      </c>
    </row>
    <row r="9" spans="1:16" x14ac:dyDescent="0.25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 x14ac:dyDescent="0.25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 x14ac:dyDescent="0.25">
      <c r="A11" s="165" t="s">
        <v>88</v>
      </c>
      <c r="B11" s="155" t="s">
        <v>340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 x14ac:dyDescent="0.25">
      <c r="A12" s="165" t="s">
        <v>378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383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 x14ac:dyDescent="0.25">
      <c r="A13" s="165" t="s">
        <v>379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384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 x14ac:dyDescent="0.25">
      <c r="A14" s="165" t="s">
        <v>380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385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 x14ac:dyDescent="0.25">
      <c r="A15" s="165" t="s">
        <v>381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386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 x14ac:dyDescent="0.25">
      <c r="A16" s="165" t="s">
        <v>382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387</v>
      </c>
      <c r="O16" s="155" t="str">
        <f t="shared" si="5"/>
        <v>[ Public lighting ]</v>
      </c>
      <c r="P16" s="155" t="str">
        <f t="shared" si="6"/>
        <v>[ Public lighting</v>
      </c>
    </row>
    <row r="19" spans="1:16" x14ac:dyDescent="0.25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 x14ac:dyDescent="0.25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 x14ac:dyDescent="0.25">
      <c r="A21" s="155" t="s">
        <v>88</v>
      </c>
      <c r="B21" s="155" t="s">
        <v>340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 x14ac:dyDescent="0.25">
      <c r="A22" s="155" t="s">
        <v>389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393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 x14ac:dyDescent="0.25">
      <c r="A23" s="155" t="s">
        <v>390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394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 x14ac:dyDescent="0.25">
      <c r="A24" s="155" t="s">
        <v>391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395</v>
      </c>
      <c r="O24" s="155" t="str">
        <f t="shared" si="8"/>
        <v>[ Freezers (B,A) ]</v>
      </c>
      <c r="P24" s="155" t="str">
        <f t="shared" si="9"/>
        <v>[ Freezers (B,A)</v>
      </c>
    </row>
    <row r="25" spans="1:16" x14ac:dyDescent="0.25">
      <c r="A25" s="155" t="s">
        <v>392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396</v>
      </c>
      <c r="O25" s="155" t="str">
        <f t="shared" si="8"/>
        <v>[ Freezers (A+,A++) ]</v>
      </c>
      <c r="P25" s="155" t="str">
        <f t="shared" si="9"/>
        <v>[ Freezers (A+,A++)</v>
      </c>
    </row>
    <row r="28" spans="1:16" x14ac:dyDescent="0.25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 x14ac:dyDescent="0.25">
      <c r="B29" s="155" t="s">
        <v>340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 x14ac:dyDescent="0.25">
      <c r="A30" s="155" t="s">
        <v>88</v>
      </c>
      <c r="B30" s="155" t="s">
        <v>388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 x14ac:dyDescent="0.25">
      <c r="A31" s="155" t="s">
        <v>397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398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C000"/>
  </sheetPr>
  <dimension ref="A1:AL6"/>
  <sheetViews>
    <sheetView topLeftCell="B1" zoomScaleNormal="100" workbookViewId="0">
      <selection activeCell="J7" sqref="J7"/>
    </sheetView>
  </sheetViews>
  <sheetFormatPr defaultRowHeight="15" x14ac:dyDescent="0.25"/>
  <cols>
    <col min="1" max="1" width="17.85546875" customWidth="1"/>
    <col min="2" max="2" width="54.140625" bestFit="1" customWidth="1"/>
    <col min="3" max="3" width="14" customWidth="1"/>
    <col min="4" max="4" width="13.7109375" bestFit="1" customWidth="1"/>
    <col min="29" max="29" width="9.140625" style="1"/>
    <col min="32" max="32" width="13.85546875" bestFit="1" customWidth="1"/>
    <col min="33" max="33" width="18.42578125" bestFit="1" customWidth="1"/>
  </cols>
  <sheetData>
    <row r="1" spans="1:38" ht="23.25" x14ac:dyDescent="0.25">
      <c r="A1" s="46" t="s">
        <v>459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 x14ac:dyDescent="0.25">
      <c r="A2" s="108" t="s">
        <v>435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 x14ac:dyDescent="0.25">
      <c r="A3" s="158"/>
      <c r="B3" s="158"/>
      <c r="C3" s="158"/>
      <c r="D3" s="191" t="s">
        <v>436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8.2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437</v>
      </c>
      <c r="G4" s="195" t="s">
        <v>438</v>
      </c>
      <c r="H4" s="195" t="s">
        <v>439</v>
      </c>
      <c r="I4" s="195" t="s">
        <v>440</v>
      </c>
      <c r="J4" s="196" t="s">
        <v>11</v>
      </c>
      <c r="K4" s="196" t="s">
        <v>7</v>
      </c>
      <c r="L4" s="196" t="s">
        <v>358</v>
      </c>
      <c r="M4" s="196" t="s">
        <v>441</v>
      </c>
      <c r="N4" s="196" t="s">
        <v>442</v>
      </c>
      <c r="O4" s="196" t="s">
        <v>443</v>
      </c>
      <c r="P4" s="196" t="s">
        <v>8</v>
      </c>
      <c r="Q4" s="196" t="s">
        <v>444</v>
      </c>
      <c r="R4" s="196" t="s">
        <v>445</v>
      </c>
      <c r="S4" s="196" t="s">
        <v>446</v>
      </c>
      <c r="T4" s="196" t="s">
        <v>447</v>
      </c>
      <c r="U4" s="196" t="s">
        <v>9</v>
      </c>
      <c r="V4" s="196" t="s">
        <v>448</v>
      </c>
      <c r="W4" s="196" t="s">
        <v>449</v>
      </c>
      <c r="X4" s="196" t="s">
        <v>450</v>
      </c>
      <c r="Y4" s="196" t="s">
        <v>451</v>
      </c>
      <c r="Z4" s="196" t="s">
        <v>10</v>
      </c>
      <c r="AA4" s="196" t="s">
        <v>12</v>
      </c>
      <c r="AB4" s="196" t="s">
        <v>6</v>
      </c>
      <c r="AC4" s="196" t="s">
        <v>457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452</v>
      </c>
      <c r="L5" s="203"/>
      <c r="M5" s="203"/>
      <c r="N5" s="203"/>
      <c r="O5" s="203"/>
      <c r="P5" s="62" t="s">
        <v>453</v>
      </c>
      <c r="Q5" s="203"/>
      <c r="R5" s="203"/>
      <c r="S5" s="203"/>
      <c r="T5" s="203"/>
      <c r="U5" s="61" t="s">
        <v>454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 x14ac:dyDescent="0.25">
      <c r="A6" s="204" t="s">
        <v>552</v>
      </c>
      <c r="B6" s="204" t="str">
        <f>"New Commercial - Commercial solar PV system 0.1-2 MW"</f>
        <v>New Commercial - Commercial solar PV system 0.1-2 MW</v>
      </c>
      <c r="C6" s="204" t="s">
        <v>335</v>
      </c>
      <c r="D6" s="200" t="s">
        <v>456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2019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458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455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 codeName="Sheet12">
    <tabColor rgb="FFFFC000"/>
  </sheetPr>
  <dimension ref="A1:AK25"/>
  <sheetViews>
    <sheetView topLeftCell="B1" workbookViewId="0">
      <selection activeCell="I6" sqref="I6:I20"/>
    </sheetView>
  </sheetViews>
  <sheetFormatPr defaultRowHeight="15" x14ac:dyDescent="0.25"/>
  <cols>
    <col min="1" max="1" width="25.42578125" customWidth="1"/>
    <col min="2" max="2" width="46.42578125" bestFit="1" customWidth="1"/>
    <col min="3" max="3" width="12.5703125" customWidth="1"/>
    <col min="4" max="4" width="17.42578125" bestFit="1" customWidth="1"/>
    <col min="28" max="28" width="21.85546875" bestFit="1" customWidth="1"/>
    <col min="29" max="29" width="46.42578125" bestFit="1" customWidth="1"/>
    <col min="32" max="32" width="12.5703125" bestFit="1" customWidth="1"/>
    <col min="33" max="33" width="15.5703125" bestFit="1" customWidth="1"/>
    <col min="40" max="40" width="18.42578125" bestFit="1" customWidth="1"/>
  </cols>
  <sheetData>
    <row r="1" spans="1:37" ht="23.25" x14ac:dyDescent="0.25">
      <c r="A1" s="46" t="s">
        <v>698</v>
      </c>
      <c r="B1" s="107"/>
      <c r="W1" s="234"/>
      <c r="X1" s="234"/>
    </row>
    <row r="2" spans="1:37" x14ac:dyDescent="0.25">
      <c r="A2" s="158" t="s">
        <v>697</v>
      </c>
      <c r="B2" s="108"/>
      <c r="W2" s="234"/>
    </row>
    <row r="3" spans="1:37" x14ac:dyDescent="0.25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5.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699</v>
      </c>
      <c r="G4" s="195" t="s">
        <v>700</v>
      </c>
      <c r="H4" s="195" t="s">
        <v>702</v>
      </c>
      <c r="I4" s="196" t="s">
        <v>11</v>
      </c>
      <c r="J4" s="196" t="s">
        <v>7</v>
      </c>
      <c r="K4" s="196" t="s">
        <v>687</v>
      </c>
      <c r="L4" s="196" t="s">
        <v>688</v>
      </c>
      <c r="M4" s="196" t="s">
        <v>689</v>
      </c>
      <c r="N4" s="196" t="s">
        <v>8</v>
      </c>
      <c r="O4" s="196" t="s">
        <v>690</v>
      </c>
      <c r="P4" s="196" t="s">
        <v>691</v>
      </c>
      <c r="Q4" s="196" t="s">
        <v>692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693</v>
      </c>
      <c r="W4" s="196" t="s">
        <v>694</v>
      </c>
      <c r="X4" s="196" t="s">
        <v>695</v>
      </c>
      <c r="Y4" s="196" t="s">
        <v>696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701</v>
      </c>
      <c r="F5" s="202"/>
      <c r="G5" s="202"/>
      <c r="H5" s="202"/>
      <c r="I5" s="203"/>
      <c r="J5" s="62" t="s">
        <v>452</v>
      </c>
      <c r="K5" s="203"/>
      <c r="L5" s="203"/>
      <c r="M5" s="203"/>
      <c r="N5" s="62" t="s">
        <v>453</v>
      </c>
      <c r="O5" s="203"/>
      <c r="P5" s="203"/>
      <c r="Q5" s="203"/>
      <c r="R5" s="61" t="s">
        <v>454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 x14ac:dyDescent="0.25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621</v>
      </c>
      <c r="D6" s="135" t="s">
        <v>703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656</v>
      </c>
      <c r="AB6" t="s">
        <v>655</v>
      </c>
      <c r="AC6" t="s">
        <v>685</v>
      </c>
      <c r="AD6" t="s">
        <v>34</v>
      </c>
      <c r="AE6" t="s">
        <v>1</v>
      </c>
      <c r="AF6" t="s">
        <v>455</v>
      </c>
      <c r="AG6" t="s">
        <v>309</v>
      </c>
      <c r="AJ6" t="str">
        <f>Raw_CCHP!A3</f>
        <v>CHPCOMFCHH2110</v>
      </c>
      <c r="AK6" s="234" t="str">
        <f>Raw_CCHP!B3</f>
        <v>CHP: Fuel Cell SOFC.HH2.COM</v>
      </c>
    </row>
    <row r="7" spans="1:37" x14ac:dyDescent="0.25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686</v>
      </c>
      <c r="D7" s="135" t="s">
        <v>703</v>
      </c>
      <c r="E7" s="138">
        <f>Raw_CCHP!H4</f>
        <v>0.34</v>
      </c>
      <c r="F7" s="139"/>
      <c r="G7" s="169"/>
      <c r="H7" s="170"/>
      <c r="I7" s="139">
        <v>2019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657</v>
      </c>
      <c r="AC7" t="s">
        <v>671</v>
      </c>
      <c r="AD7" s="234" t="s">
        <v>34</v>
      </c>
      <c r="AE7" s="234" t="s">
        <v>1</v>
      </c>
      <c r="AF7" s="234" t="s">
        <v>455</v>
      </c>
      <c r="AG7" s="234" t="s">
        <v>309</v>
      </c>
      <c r="AJ7" s="234" t="str">
        <f>Raw_CCHP!A4</f>
        <v>CHPCOMICBGS101</v>
      </c>
      <c r="AK7" s="234" t="str">
        <f>Raw_CCHP!B4</f>
        <v>CHP: Int Combust.BGS S.COM</v>
      </c>
    </row>
    <row r="8" spans="1:37" x14ac:dyDescent="0.25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686</v>
      </c>
      <c r="D8" s="135" t="s">
        <v>703</v>
      </c>
      <c r="E8" s="138">
        <f>Raw_CCHP!H5</f>
        <v>0.39</v>
      </c>
      <c r="F8" s="139"/>
      <c r="G8" s="169"/>
      <c r="H8" s="170"/>
      <c r="I8" s="139">
        <v>2019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658</v>
      </c>
      <c r="AC8" s="234" t="s">
        <v>672</v>
      </c>
      <c r="AD8" s="234" t="s">
        <v>34</v>
      </c>
      <c r="AE8" s="234" t="s">
        <v>1</v>
      </c>
      <c r="AF8" s="234" t="s">
        <v>455</v>
      </c>
      <c r="AG8" s="234" t="s">
        <v>309</v>
      </c>
      <c r="AJ8" s="234" t="str">
        <f>Raw_CCHP!A5</f>
        <v>CHPCOMICBGS201</v>
      </c>
      <c r="AK8" s="234" t="str">
        <f>Raw_CCHP!B5</f>
        <v>CHP: Int Combust.BGS L.COM</v>
      </c>
    </row>
    <row r="9" spans="1:37" x14ac:dyDescent="0.25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318</v>
      </c>
      <c r="D9" s="135" t="s">
        <v>703</v>
      </c>
      <c r="E9" s="138">
        <f>Raw_CCHP!H6</f>
        <v>0.38</v>
      </c>
      <c r="F9" s="139"/>
      <c r="G9" s="169"/>
      <c r="H9" s="170"/>
      <c r="I9" s="139">
        <v>2019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665</v>
      </c>
      <c r="AC9" t="s">
        <v>673</v>
      </c>
      <c r="AD9" s="234" t="s">
        <v>34</v>
      </c>
      <c r="AE9" s="234" t="s">
        <v>1</v>
      </c>
      <c r="AF9" s="234" t="s">
        <v>455</v>
      </c>
      <c r="AG9" s="234" t="s">
        <v>309</v>
      </c>
      <c r="AJ9" s="234" t="str">
        <f>Raw_CCHP!A6</f>
        <v>CHPCOMICDME101</v>
      </c>
      <c r="AK9" s="234" t="str">
        <f>Raw_CCHP!B6</f>
        <v>CHP: Int Combust.DME S.COM</v>
      </c>
    </row>
    <row r="10" spans="1:37" x14ac:dyDescent="0.25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318</v>
      </c>
      <c r="D10" s="135" t="s">
        <v>703</v>
      </c>
      <c r="E10" s="138">
        <f>Raw_CCHP!H7</f>
        <v>0.41</v>
      </c>
      <c r="F10" s="139"/>
      <c r="G10" s="169"/>
      <c r="H10" s="170"/>
      <c r="I10" s="139">
        <v>2019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666</v>
      </c>
      <c r="AC10" s="234" t="s">
        <v>674</v>
      </c>
      <c r="AD10" s="234" t="s">
        <v>34</v>
      </c>
      <c r="AE10" s="234" t="s">
        <v>1</v>
      </c>
      <c r="AF10" s="234" t="s">
        <v>455</v>
      </c>
      <c r="AG10" s="234" t="s">
        <v>309</v>
      </c>
      <c r="AJ10" s="234" t="str">
        <f>Raw_CCHP!A7</f>
        <v>CHPCOMICDME201</v>
      </c>
      <c r="AK10" s="234" t="str">
        <f>Raw_CCHP!B7</f>
        <v>CHP: Int Combust.DME L.COM</v>
      </c>
    </row>
    <row r="11" spans="1:37" x14ac:dyDescent="0.25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312</v>
      </c>
      <c r="D11" s="135" t="s">
        <v>703</v>
      </c>
      <c r="E11" s="138">
        <f>Raw_CCHP!H8</f>
        <v>0.3</v>
      </c>
      <c r="F11" s="139"/>
      <c r="G11" s="169"/>
      <c r="H11" s="170"/>
      <c r="I11" s="139">
        <v>2019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659</v>
      </c>
      <c r="AC11" t="s">
        <v>675</v>
      </c>
      <c r="AD11" s="234" t="s">
        <v>34</v>
      </c>
      <c r="AE11" s="234" t="s">
        <v>1</v>
      </c>
      <c r="AF11" s="234" t="s">
        <v>455</v>
      </c>
      <c r="AG11" s="234" t="s">
        <v>309</v>
      </c>
      <c r="AJ11" s="234" t="str">
        <f>Raw_CCHP!A8</f>
        <v>CHPCOMICGAS101</v>
      </c>
      <c r="AK11" s="234" t="str">
        <f>Raw_CCHP!B8</f>
        <v>CHP: Int Combust.Gas S.COM</v>
      </c>
    </row>
    <row r="12" spans="1:37" x14ac:dyDescent="0.25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312</v>
      </c>
      <c r="D12" s="135" t="s">
        <v>703</v>
      </c>
      <c r="E12" s="138">
        <f>Raw_CCHP!H9</f>
        <v>0.36</v>
      </c>
      <c r="F12" s="139"/>
      <c r="G12" s="169"/>
      <c r="H12" s="170"/>
      <c r="I12" s="139">
        <v>2019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660</v>
      </c>
      <c r="AC12" t="s">
        <v>676</v>
      </c>
      <c r="AD12" s="234" t="s">
        <v>34</v>
      </c>
      <c r="AE12" s="234" t="s">
        <v>1</v>
      </c>
      <c r="AF12" s="234" t="s">
        <v>455</v>
      </c>
      <c r="AG12" s="234" t="s">
        <v>309</v>
      </c>
      <c r="AJ12" s="234" t="str">
        <f>Raw_CCHP!A9</f>
        <v>CHPCOMICGAS201</v>
      </c>
      <c r="AK12" s="234" t="str">
        <f>Raw_CCHP!B9</f>
        <v>CHP: Int Combust.Gas M.COM</v>
      </c>
    </row>
    <row r="13" spans="1:37" x14ac:dyDescent="0.25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312</v>
      </c>
      <c r="D13" s="135" t="s">
        <v>703</v>
      </c>
      <c r="E13" s="138">
        <f>Raw_CCHP!H10</f>
        <v>0.39</v>
      </c>
      <c r="F13" s="139"/>
      <c r="G13" s="169"/>
      <c r="H13" s="170"/>
      <c r="I13" s="139">
        <v>2019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663</v>
      </c>
      <c r="AC13" t="s">
        <v>677</v>
      </c>
      <c r="AD13" s="234" t="s">
        <v>34</v>
      </c>
      <c r="AE13" s="234" t="s">
        <v>1</v>
      </c>
      <c r="AF13" s="234" t="s">
        <v>455</v>
      </c>
      <c r="AG13" s="234" t="s">
        <v>309</v>
      </c>
      <c r="AJ13" s="234" t="str">
        <f>Raw_CCHP!A10</f>
        <v>CHPCOMICGAS301</v>
      </c>
      <c r="AK13" s="234" t="str">
        <f>Raw_CCHP!B10</f>
        <v>CHP: Int Combust.Gas L.COM</v>
      </c>
    </row>
    <row r="14" spans="1:37" x14ac:dyDescent="0.25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314</v>
      </c>
      <c r="D14" s="135" t="s">
        <v>703</v>
      </c>
      <c r="E14" s="138">
        <f>Raw_CCHP!H11</f>
        <v>0.3</v>
      </c>
      <c r="F14" s="139"/>
      <c r="G14" s="169"/>
      <c r="H14" s="170"/>
      <c r="I14" s="139">
        <v>2019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661</v>
      </c>
      <c r="AC14" t="s">
        <v>678</v>
      </c>
      <c r="AD14" s="234" t="s">
        <v>34</v>
      </c>
      <c r="AE14" s="234" t="s">
        <v>1</v>
      </c>
      <c r="AF14" s="234" t="s">
        <v>455</v>
      </c>
      <c r="AG14" s="234" t="s">
        <v>309</v>
      </c>
      <c r="AJ14" s="234" t="str">
        <f>Raw_CCHP!A11</f>
        <v>CHPCOMICOIL101</v>
      </c>
      <c r="AK14" s="234" t="str">
        <f>Raw_CCHP!B11</f>
        <v>CHP: Int Combust.OIL S.COM</v>
      </c>
    </row>
    <row r="15" spans="1:37" x14ac:dyDescent="0.25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314</v>
      </c>
      <c r="D15" s="135" t="s">
        <v>703</v>
      </c>
      <c r="E15" s="138">
        <f>Raw_CCHP!H12</f>
        <v>0.36</v>
      </c>
      <c r="F15" s="139"/>
      <c r="G15" s="169"/>
      <c r="H15" s="170"/>
      <c r="I15" s="139">
        <v>2019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662</v>
      </c>
      <c r="AC15" t="s">
        <v>679</v>
      </c>
      <c r="AD15" s="234" t="s">
        <v>34</v>
      </c>
      <c r="AE15" s="234" t="s">
        <v>1</v>
      </c>
      <c r="AF15" s="234" t="s">
        <v>455</v>
      </c>
      <c r="AG15" s="234" t="s">
        <v>309</v>
      </c>
      <c r="AJ15" s="234" t="str">
        <f>Raw_CCHP!A12</f>
        <v>CHPCOMICOIL201</v>
      </c>
      <c r="AK15" s="234" t="str">
        <f>Raw_CCHP!B12</f>
        <v>CHP: Int Combust.OIL M.COM</v>
      </c>
    </row>
    <row r="16" spans="1:37" x14ac:dyDescent="0.25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314</v>
      </c>
      <c r="D16" s="135" t="s">
        <v>703</v>
      </c>
      <c r="E16" s="138">
        <f>Raw_CCHP!H13</f>
        <v>0.42</v>
      </c>
      <c r="F16" s="139"/>
      <c r="G16" s="169"/>
      <c r="H16" s="170"/>
      <c r="I16" s="139">
        <v>2019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664</v>
      </c>
      <c r="AC16" t="s">
        <v>680</v>
      </c>
      <c r="AD16" s="234" t="s">
        <v>34</v>
      </c>
      <c r="AE16" s="234" t="s">
        <v>1</v>
      </c>
      <c r="AF16" s="234" t="s">
        <v>455</v>
      </c>
      <c r="AG16" s="234" t="s">
        <v>309</v>
      </c>
      <c r="AJ16" s="234" t="str">
        <f>Raw_CCHP!A13</f>
        <v>CHPCOMICOIL301</v>
      </c>
      <c r="AK16" s="234" t="str">
        <f>Raw_CCHP!B13</f>
        <v>CHP: Int Combust.OIL L.COM</v>
      </c>
    </row>
    <row r="17" spans="1:37" x14ac:dyDescent="0.25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686</v>
      </c>
      <c r="D17" s="135" t="s">
        <v>703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667</v>
      </c>
      <c r="AC17" t="s">
        <v>681</v>
      </c>
      <c r="AD17" s="234" t="s">
        <v>34</v>
      </c>
      <c r="AE17" s="234" t="s">
        <v>1</v>
      </c>
      <c r="AF17" s="234" t="s">
        <v>455</v>
      </c>
      <c r="AG17" s="234" t="s">
        <v>309</v>
      </c>
      <c r="AJ17" s="234" t="str">
        <f>Raw_CCHP!A14</f>
        <v>CHPCOMMFBGS110</v>
      </c>
      <c r="AK17" s="234" t="str">
        <f>Raw_CCHP!B14</f>
        <v>CHP: Fuel Cell MCFC.BGS.COM</v>
      </c>
    </row>
    <row r="18" spans="1:37" x14ac:dyDescent="0.25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312</v>
      </c>
      <c r="D18" s="135" t="s">
        <v>703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668</v>
      </c>
      <c r="AC18" t="s">
        <v>682</v>
      </c>
      <c r="AD18" s="234" t="s">
        <v>34</v>
      </c>
      <c r="AE18" s="234" t="s">
        <v>1</v>
      </c>
      <c r="AF18" s="234" t="s">
        <v>455</v>
      </c>
      <c r="AG18" s="234" t="s">
        <v>309</v>
      </c>
      <c r="AJ18" s="234" t="str">
        <f>Raw_CCHP!A15</f>
        <v>CHPCOMMFGAS101</v>
      </c>
      <c r="AK18" s="234" t="str">
        <f>Raw_CCHP!B15</f>
        <v>CHP: Fuel Cell MCFC.GAS.COM</v>
      </c>
    </row>
    <row r="19" spans="1:37" x14ac:dyDescent="0.25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686</v>
      </c>
      <c r="D19" s="135" t="s">
        <v>703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669</v>
      </c>
      <c r="AC19" t="s">
        <v>683</v>
      </c>
      <c r="AD19" s="234" t="s">
        <v>34</v>
      </c>
      <c r="AE19" s="234" t="s">
        <v>1</v>
      </c>
      <c r="AF19" s="234" t="s">
        <v>455</v>
      </c>
      <c r="AG19" s="234" t="s">
        <v>309</v>
      </c>
      <c r="AJ19" s="234" t="str">
        <f>Raw_CCHP!A16</f>
        <v>CHPCOMSFBGS110</v>
      </c>
      <c r="AK19" s="234" t="str">
        <f>Raw_CCHP!B16</f>
        <v>CHP: Fuel Cell SOFC.BGS.COM</v>
      </c>
    </row>
    <row r="20" spans="1:37" x14ac:dyDescent="0.25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312</v>
      </c>
      <c r="D20" s="135" t="s">
        <v>703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670</v>
      </c>
      <c r="AC20" t="s">
        <v>684</v>
      </c>
      <c r="AD20" s="234" t="s">
        <v>34</v>
      </c>
      <c r="AE20" s="234" t="s">
        <v>1</v>
      </c>
      <c r="AF20" s="234" t="s">
        <v>455</v>
      </c>
      <c r="AG20" s="234" t="s">
        <v>309</v>
      </c>
      <c r="AJ20" s="234" t="str">
        <f>Raw_CCHP!A17</f>
        <v>CHPCOMSFGAS101</v>
      </c>
      <c r="AK20" s="234" t="str">
        <f>Raw_CCHP!B17</f>
        <v>CHP: Fuel Cell SOFC.GAS.COM</v>
      </c>
    </row>
    <row r="21" spans="1:37" x14ac:dyDescent="0.25">
      <c r="A21" s="234"/>
      <c r="B21" s="234"/>
      <c r="V21" s="234"/>
      <c r="W21" s="234"/>
      <c r="X21" s="234"/>
    </row>
    <row r="22" spans="1:37" x14ac:dyDescent="0.25">
      <c r="V22" s="234"/>
      <c r="W22" s="234"/>
      <c r="X22" s="234"/>
    </row>
    <row r="23" spans="1:37" x14ac:dyDescent="0.25">
      <c r="W23" s="234"/>
      <c r="X23" s="234"/>
    </row>
    <row r="24" spans="1:37" x14ac:dyDescent="0.25">
      <c r="W24" s="234"/>
      <c r="X24" s="234"/>
    </row>
    <row r="25" spans="1:37" x14ac:dyDescent="0.25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 codeName="Sheet13">
    <tabColor theme="5" tint="0.39997558519241921"/>
  </sheetPr>
  <dimension ref="A1:AJ17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2" width="28.28515625" bestFit="1" customWidth="1"/>
  </cols>
  <sheetData>
    <row r="1" spans="1:36" x14ac:dyDescent="0.25">
      <c r="C1" t="s">
        <v>85</v>
      </c>
      <c r="H1" t="s">
        <v>281</v>
      </c>
      <c r="M1" t="s">
        <v>622</v>
      </c>
      <c r="O1" t="s">
        <v>623</v>
      </c>
      <c r="T1" t="s">
        <v>86</v>
      </c>
      <c r="Y1" t="s">
        <v>87</v>
      </c>
      <c r="AD1" t="s">
        <v>283</v>
      </c>
    </row>
    <row r="2" spans="1:36" x14ac:dyDescent="0.25">
      <c r="A2" t="s">
        <v>88</v>
      </c>
      <c r="B2" t="s">
        <v>654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 x14ac:dyDescent="0.25">
      <c r="A3" t="s">
        <v>624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639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 x14ac:dyDescent="0.25">
      <c r="A4" t="s">
        <v>625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640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 x14ac:dyDescent="0.25">
      <c r="A5" t="s">
        <v>626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641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 x14ac:dyDescent="0.25">
      <c r="A6" t="s">
        <v>627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642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 x14ac:dyDescent="0.25">
      <c r="A7" t="s">
        <v>628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643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 x14ac:dyDescent="0.25">
      <c r="A8" t="s">
        <v>629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644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 x14ac:dyDescent="0.25">
      <c r="A9" t="s">
        <v>630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645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 x14ac:dyDescent="0.25">
      <c r="A10" t="s">
        <v>631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646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 x14ac:dyDescent="0.25">
      <c r="A11" t="s">
        <v>632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647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 x14ac:dyDescent="0.25">
      <c r="A12" t="s">
        <v>633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648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 x14ac:dyDescent="0.25">
      <c r="A13" t="s">
        <v>634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649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 x14ac:dyDescent="0.25">
      <c r="A14" t="s">
        <v>635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650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 x14ac:dyDescent="0.25">
      <c r="A15" t="s">
        <v>636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651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 x14ac:dyDescent="0.25">
      <c r="A16" t="s">
        <v>637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652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 x14ac:dyDescent="0.25">
      <c r="A17" t="s">
        <v>638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653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G32"/>
  <sheetViews>
    <sheetView zoomScale="80" zoomScaleNormal="80" workbookViewId="0">
      <selection activeCell="C38" sqref="C38"/>
    </sheetView>
  </sheetViews>
  <sheetFormatPr defaultColWidth="9.140625" defaultRowHeight="15" x14ac:dyDescent="0.25"/>
  <cols>
    <col min="1" max="1" width="3.7109375" style="19" customWidth="1"/>
    <col min="2" max="2" width="19.5703125" style="19" customWidth="1"/>
    <col min="3" max="3" width="68.42578125" style="19" bestFit="1" customWidth="1"/>
    <col min="4" max="4" width="9.140625" style="19"/>
    <col min="5" max="5" width="13.140625" style="19" bestFit="1" customWidth="1"/>
    <col min="6" max="16384" width="9.140625" style="19"/>
  </cols>
  <sheetData>
    <row r="2" spans="2:6" x14ac:dyDescent="0.25">
      <c r="B2" s="17" t="s">
        <v>44</v>
      </c>
      <c r="C2" s="18"/>
      <c r="D2" s="18"/>
      <c r="E2" s="18"/>
    </row>
    <row r="3" spans="2:6" x14ac:dyDescent="0.25">
      <c r="B3" s="18"/>
      <c r="C3" s="18"/>
      <c r="D3" s="18"/>
      <c r="E3" s="18"/>
    </row>
    <row r="4" spans="2:6" x14ac:dyDescent="0.25">
      <c r="C4" s="18"/>
      <c r="D4" s="20"/>
      <c r="E4" s="18"/>
    </row>
    <row r="5" spans="2:6" ht="15.75" thickBot="1" x14ac:dyDescent="0.3">
      <c r="B5" s="21" t="s">
        <v>45</v>
      </c>
      <c r="C5" s="18"/>
      <c r="D5" s="20"/>
      <c r="E5" s="18"/>
    </row>
    <row r="6" spans="2:6" x14ac:dyDescent="0.25">
      <c r="B6" s="22" t="s">
        <v>46</v>
      </c>
      <c r="C6" s="23" t="s">
        <v>47</v>
      </c>
      <c r="E6" s="18"/>
      <c r="F6" s="18"/>
    </row>
    <row r="7" spans="2:6" x14ac:dyDescent="0.25">
      <c r="B7" s="24" t="s">
        <v>48</v>
      </c>
      <c r="C7" s="25" t="s">
        <v>49</v>
      </c>
      <c r="E7" s="18"/>
      <c r="F7" s="18"/>
    </row>
    <row r="8" spans="2:6" x14ac:dyDescent="0.25">
      <c r="B8" s="26" t="s">
        <v>50</v>
      </c>
      <c r="C8" s="25" t="s">
        <v>51</v>
      </c>
      <c r="E8" s="18"/>
      <c r="F8" s="18"/>
    </row>
    <row r="9" spans="2:6" x14ac:dyDescent="0.25">
      <c r="B9" s="26" t="s">
        <v>52</v>
      </c>
      <c r="C9" s="25" t="s">
        <v>53</v>
      </c>
      <c r="E9" s="18"/>
      <c r="F9" s="18"/>
    </row>
    <row r="10" spans="2:6" x14ac:dyDescent="0.25">
      <c r="B10" s="26" t="s">
        <v>54</v>
      </c>
      <c r="C10" s="25" t="s">
        <v>55</v>
      </c>
      <c r="E10" s="18"/>
      <c r="F10" s="18"/>
    </row>
    <row r="11" spans="2:6" x14ac:dyDescent="0.25">
      <c r="B11" s="26" t="s">
        <v>56</v>
      </c>
      <c r="C11" s="27" t="s">
        <v>57</v>
      </c>
      <c r="E11" s="18"/>
      <c r="F11" s="18"/>
    </row>
    <row r="12" spans="2:6" x14ac:dyDescent="0.25">
      <c r="B12" s="26" t="s">
        <v>58</v>
      </c>
      <c r="C12" s="25" t="s">
        <v>59</v>
      </c>
      <c r="E12" s="18"/>
      <c r="F12" s="18"/>
    </row>
    <row r="13" spans="2:6" x14ac:dyDescent="0.25">
      <c r="B13" s="26" t="s">
        <v>60</v>
      </c>
      <c r="C13" s="25" t="s">
        <v>61</v>
      </c>
      <c r="E13" s="18"/>
      <c r="F13" s="18"/>
    </row>
    <row r="14" spans="2:6" x14ac:dyDescent="0.25">
      <c r="B14" s="26" t="s">
        <v>62</v>
      </c>
      <c r="C14" s="25" t="s">
        <v>63</v>
      </c>
      <c r="E14" s="18"/>
      <c r="F14" s="18"/>
    </row>
    <row r="15" spans="2:6" x14ac:dyDescent="0.25">
      <c r="B15" s="26" t="s">
        <v>64</v>
      </c>
      <c r="C15" s="25" t="s">
        <v>65</v>
      </c>
      <c r="E15" s="18"/>
      <c r="F15" s="18"/>
    </row>
    <row r="16" spans="2:6" ht="15.75" thickBot="1" x14ac:dyDescent="0.3">
      <c r="B16" s="28" t="s">
        <v>66</v>
      </c>
      <c r="C16" s="29" t="s">
        <v>67</v>
      </c>
      <c r="D16" s="18"/>
      <c r="E16" s="18"/>
    </row>
    <row r="17" spans="2:7" x14ac:dyDescent="0.25">
      <c r="B17" s="30"/>
      <c r="C17" s="18"/>
      <c r="D17" s="18"/>
      <c r="E17" s="18"/>
    </row>
    <row r="18" spans="2:7" ht="15.75" thickBot="1" x14ac:dyDescent="0.3">
      <c r="B18" s="21" t="s">
        <v>68</v>
      </c>
      <c r="C18" s="18"/>
      <c r="D18" s="18"/>
      <c r="E18" s="18"/>
      <c r="F18" s="18"/>
      <c r="G18" s="18"/>
    </row>
    <row r="19" spans="2:7" x14ac:dyDescent="0.25">
      <c r="B19" s="44"/>
      <c r="C19" s="31" t="s">
        <v>69</v>
      </c>
      <c r="D19" s="18"/>
      <c r="E19" s="18"/>
      <c r="F19" s="18"/>
      <c r="G19" s="18"/>
    </row>
    <row r="20" spans="2:7" ht="15.75" thickBot="1" x14ac:dyDescent="0.3">
      <c r="B20" s="32"/>
      <c r="C20" s="29" t="s">
        <v>70</v>
      </c>
      <c r="D20" s="18"/>
      <c r="E20" s="18"/>
      <c r="F20" s="18"/>
      <c r="G20" s="18"/>
    </row>
    <row r="21" spans="2:7" x14ac:dyDescent="0.25">
      <c r="B21" s="33"/>
      <c r="C21" s="34"/>
      <c r="D21" s="18"/>
      <c r="E21" s="18"/>
      <c r="F21" s="18"/>
      <c r="G21" s="18"/>
    </row>
    <row r="22" spans="2:7" ht="15.75" thickBot="1" x14ac:dyDescent="0.3">
      <c r="B22" s="35" t="s">
        <v>71</v>
      </c>
      <c r="C22" s="18"/>
      <c r="D22" s="18"/>
      <c r="E22" s="18"/>
      <c r="F22" s="18"/>
      <c r="G22" s="18"/>
    </row>
    <row r="23" spans="2:7" x14ac:dyDescent="0.25">
      <c r="B23" s="36"/>
      <c r="C23" s="37" t="s">
        <v>72</v>
      </c>
      <c r="D23" s="18"/>
      <c r="E23" s="18"/>
      <c r="F23" s="18"/>
      <c r="G23" s="18"/>
    </row>
    <row r="24" spans="2:7" ht="15.75" thickBot="1" x14ac:dyDescent="0.3">
      <c r="B24" s="38"/>
      <c r="C24" s="39" t="s">
        <v>73</v>
      </c>
      <c r="D24" s="18"/>
      <c r="E24" s="18"/>
      <c r="F24" s="18"/>
      <c r="G24" s="18"/>
    </row>
    <row r="25" spans="2:7" x14ac:dyDescent="0.25">
      <c r="C25" s="18"/>
      <c r="D25" s="18"/>
      <c r="E25" s="18"/>
      <c r="F25" s="18"/>
      <c r="G25" s="18"/>
    </row>
    <row r="26" spans="2:7" ht="15.75" thickBot="1" x14ac:dyDescent="0.3">
      <c r="B26" s="21" t="s">
        <v>74</v>
      </c>
      <c r="C26" s="18"/>
      <c r="D26" s="18"/>
      <c r="E26" s="18"/>
      <c r="F26" s="18"/>
      <c r="G26" s="18"/>
    </row>
    <row r="27" spans="2:7" x14ac:dyDescent="0.25">
      <c r="B27" s="22" t="s">
        <v>75</v>
      </c>
      <c r="C27" s="31" t="s">
        <v>76</v>
      </c>
      <c r="D27" s="18"/>
      <c r="E27" s="18"/>
      <c r="F27" s="18"/>
      <c r="G27" s="18"/>
    </row>
    <row r="28" spans="2:7" x14ac:dyDescent="0.25">
      <c r="B28" s="24" t="s">
        <v>77</v>
      </c>
      <c r="C28" s="25" t="s">
        <v>34</v>
      </c>
      <c r="D28" s="18"/>
      <c r="E28" s="18"/>
      <c r="F28" s="18"/>
      <c r="G28" s="18"/>
    </row>
    <row r="29" spans="2:7" x14ac:dyDescent="0.25">
      <c r="B29" s="24" t="s">
        <v>78</v>
      </c>
      <c r="C29" s="25" t="s">
        <v>79</v>
      </c>
      <c r="D29" s="40"/>
      <c r="F29" s="18"/>
      <c r="G29" s="18"/>
    </row>
    <row r="30" spans="2:7" ht="15.75" thickBot="1" x14ac:dyDescent="0.3">
      <c r="B30" s="41" t="s">
        <v>80</v>
      </c>
      <c r="C30" s="42">
        <v>2012</v>
      </c>
      <c r="D30" s="18"/>
      <c r="E30" s="18"/>
      <c r="F30" s="18"/>
      <c r="G30" s="18"/>
    </row>
    <row r="31" spans="2:7" x14ac:dyDescent="0.25">
      <c r="B31" s="18"/>
      <c r="C31" s="18"/>
      <c r="D31" s="18"/>
      <c r="E31" s="18"/>
      <c r="F31" s="18"/>
      <c r="G31" s="18"/>
    </row>
    <row r="32" spans="2:7" x14ac:dyDescent="0.25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C000"/>
  </sheetPr>
  <dimension ref="A1:AL107"/>
  <sheetViews>
    <sheetView tabSelected="1" topLeftCell="A35" zoomScaleNormal="100" workbookViewId="0">
      <selection activeCell="P19" sqref="P19"/>
    </sheetView>
  </sheetViews>
  <sheetFormatPr defaultColWidth="9.140625" defaultRowHeight="15" x14ac:dyDescent="0.25"/>
  <cols>
    <col min="1" max="1" width="22.5703125" style="47" customWidth="1"/>
    <col min="2" max="2" width="83" style="47" bestFit="1" customWidth="1"/>
    <col min="3" max="3" width="17.7109375" style="47" bestFit="1" customWidth="1"/>
    <col min="4" max="4" width="13.5703125" style="47" bestFit="1" customWidth="1"/>
    <col min="5" max="6" width="9.140625" style="47"/>
    <col min="7" max="7" width="9" style="47" customWidth="1"/>
    <col min="8" max="9" width="9.140625" style="47"/>
    <col min="10" max="10" width="9.140625" style="47" customWidth="1"/>
    <col min="11" max="18" width="9.140625" style="47"/>
    <col min="19" max="19" width="3.5703125" style="47" customWidth="1"/>
    <col min="20" max="20" width="12.42578125" style="47" bestFit="1" customWidth="1"/>
    <col min="21" max="21" width="20.7109375" style="47" bestFit="1" customWidth="1"/>
    <col min="22" max="22" width="83" style="47" bestFit="1" customWidth="1"/>
    <col min="23" max="24" width="9.140625" style="47"/>
    <col min="25" max="25" width="12.28515625" style="47" bestFit="1" customWidth="1"/>
    <col min="26" max="26" width="10.28515625" style="47" bestFit="1" customWidth="1"/>
    <col min="27" max="30" width="9.140625" style="47"/>
    <col min="31" max="31" width="15.140625" style="47" bestFit="1" customWidth="1"/>
    <col min="32" max="32" width="11.5703125" style="47" bestFit="1" customWidth="1"/>
    <col min="33" max="33" width="18" style="47" bestFit="1" customWidth="1"/>
    <col min="34" max="34" width="9.140625" style="47"/>
    <col min="35" max="35" width="13" style="47" bestFit="1" customWidth="1"/>
    <col min="36" max="36" width="13.5703125" style="47" bestFit="1" customWidth="1"/>
    <col min="37" max="37" width="11.42578125" style="47" bestFit="1" customWidth="1"/>
    <col min="38" max="38" width="10.140625" style="47" bestFit="1" customWidth="1"/>
    <col min="39" max="16384" width="9.140625" style="47"/>
  </cols>
  <sheetData>
    <row r="1" spans="1:38" ht="23.25" x14ac:dyDescent="0.25">
      <c r="A1" s="46" t="s">
        <v>285</v>
      </c>
      <c r="B1" s="77"/>
    </row>
    <row r="2" spans="1:38" x14ac:dyDescent="0.25">
      <c r="A2" s="47" t="s">
        <v>36</v>
      </c>
      <c r="D2" s="48"/>
      <c r="E2" s="48"/>
      <c r="F2" s="48"/>
      <c r="G2" s="48"/>
      <c r="H2" s="48"/>
      <c r="I2" s="49"/>
      <c r="J2" s="49"/>
    </row>
    <row r="3" spans="1:38" x14ac:dyDescent="0.25">
      <c r="D3" s="50" t="s">
        <v>83</v>
      </c>
      <c r="E3" s="48"/>
      <c r="F3" s="48"/>
      <c r="G3" s="48"/>
      <c r="H3" s="48"/>
      <c r="I3" s="49"/>
      <c r="J3" s="49"/>
      <c r="T3" s="50" t="s">
        <v>17</v>
      </c>
      <c r="U3" s="51"/>
      <c r="V3" s="52"/>
      <c r="W3" s="52"/>
      <c r="X3" s="52"/>
      <c r="Y3" s="52"/>
      <c r="Z3" s="52"/>
      <c r="AA3" s="52"/>
    </row>
    <row r="4" spans="1:38" ht="38.25" x14ac:dyDescent="0.2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328</v>
      </c>
      <c r="G4" s="55" t="s">
        <v>330</v>
      </c>
      <c r="H4" s="55" t="s">
        <v>331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704</v>
      </c>
      <c r="Q4" s="56" t="s">
        <v>337</v>
      </c>
      <c r="R4" s="56" t="s">
        <v>339</v>
      </c>
      <c r="T4" s="54" t="s">
        <v>18</v>
      </c>
      <c r="U4" s="54" t="s">
        <v>2</v>
      </c>
      <c r="V4" s="54" t="s">
        <v>19</v>
      </c>
      <c r="W4" s="54" t="s">
        <v>20</v>
      </c>
      <c r="X4" s="54" t="s">
        <v>21</v>
      </c>
      <c r="Y4" s="54" t="s">
        <v>22</v>
      </c>
      <c r="Z4" s="54" t="s">
        <v>23</v>
      </c>
      <c r="AA4" s="54" t="s">
        <v>24</v>
      </c>
    </row>
    <row r="5" spans="1:38" ht="38.25" customHeight="1" x14ac:dyDescent="0.25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321</v>
      </c>
      <c r="K5" s="60" t="s">
        <v>322</v>
      </c>
      <c r="L5" s="61" t="s">
        <v>323</v>
      </c>
      <c r="M5" s="59" t="s">
        <v>31</v>
      </c>
      <c r="N5" s="59"/>
      <c r="O5" s="62" t="s">
        <v>0</v>
      </c>
      <c r="P5" s="59"/>
      <c r="Q5" s="104"/>
      <c r="R5" s="59"/>
      <c r="T5" s="63" t="s">
        <v>25</v>
      </c>
      <c r="U5" s="63" t="s">
        <v>26</v>
      </c>
      <c r="V5" s="63" t="s">
        <v>14</v>
      </c>
      <c r="W5" s="63" t="s">
        <v>27</v>
      </c>
      <c r="X5" s="63" t="s">
        <v>28</v>
      </c>
      <c r="Y5" s="63" t="s">
        <v>35</v>
      </c>
      <c r="Z5" s="63" t="s">
        <v>29</v>
      </c>
      <c r="AA5" s="63" t="s">
        <v>30</v>
      </c>
    </row>
    <row r="6" spans="1:38" x14ac:dyDescent="0.25">
      <c r="A6" s="64" t="str">
        <f>U6</f>
        <v>CHCSELC_01_Rad</v>
      </c>
      <c r="B6" s="64" t="str">
        <f>V6</f>
        <v>New commercial - CS Space Heat ELC Electric radiator</v>
      </c>
      <c r="C6" s="64" t="s">
        <v>309</v>
      </c>
      <c r="D6" s="78" t="s">
        <v>319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2019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 t="str">
        <f>IF(Raw_CH!S30=0,"",Raw_CH!S30)</f>
        <v/>
      </c>
      <c r="R6" s="84" t="str">
        <f>IF(Raw_CH!Q30=0,"",Raw_CH!Q30)</f>
        <v/>
      </c>
      <c r="T6" s="47" t="s">
        <v>286</v>
      </c>
      <c r="U6" s="158" t="s">
        <v>483</v>
      </c>
      <c r="V6" s="47" t="str">
        <f>"New commercial - CS Space Heat "&amp;RIGHT(C6,3)&amp;" "&amp;AC6</f>
        <v>New commercial - CS Space Heat ELC Electric radiator</v>
      </c>
      <c r="W6" s="47" t="s">
        <v>34</v>
      </c>
      <c r="X6" s="47" t="s">
        <v>1</v>
      </c>
      <c r="Y6" s="85"/>
      <c r="AC6" s="47" t="s">
        <v>310</v>
      </c>
    </row>
    <row r="7" spans="1:38" x14ac:dyDescent="0.25">
      <c r="A7" s="86" t="str">
        <f t="shared" ref="A7:A43" si="0">U7</f>
        <v>CHCSELC_02_Boi</v>
      </c>
      <c r="B7" s="66" t="str">
        <f t="shared" ref="B7:B43" si="1">V7</f>
        <v>New commercial - CS Space Heat ELC Electric boiler</v>
      </c>
      <c r="C7" s="67" t="s">
        <v>309</v>
      </c>
      <c r="D7" s="86" t="s">
        <v>319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2019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 t="str">
        <f>IF(Raw_CH!S31=0,"",Raw_CH!S31)</f>
        <v/>
      </c>
      <c r="R7" s="90" t="str">
        <f>IF(Raw_CH!Q31=0,"",Raw_CH!Q31)</f>
        <v/>
      </c>
      <c r="U7" s="158" t="s">
        <v>484</v>
      </c>
      <c r="V7" s="47" t="str">
        <f>"New commercial - CS Space Heat "&amp;RIGHT(C7,3)&amp;" "&amp;AC7</f>
        <v>New commercial - CS Space Heat ELC Electric boiler</v>
      </c>
      <c r="W7" s="47" t="s">
        <v>34</v>
      </c>
      <c r="X7" s="47" t="s">
        <v>1</v>
      </c>
      <c r="Y7" s="85"/>
      <c r="AC7" s="47" t="s">
        <v>301</v>
      </c>
    </row>
    <row r="8" spans="1:38" x14ac:dyDescent="0.25">
      <c r="A8" s="86" t="str">
        <f t="shared" si="0"/>
        <v>CHCSELC_03_HP</v>
      </c>
      <c r="B8" s="66" t="str">
        <f t="shared" si="1"/>
        <v>New commercial - CS Space Heat ELC Air heat pump with electric boiler</v>
      </c>
      <c r="C8" s="67" t="s">
        <v>705</v>
      </c>
      <c r="D8" s="86" t="s">
        <v>319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2019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90" t="str">
        <f>IF(Raw_CH!S32=0,"",Raw_CH!S32)</f>
        <v/>
      </c>
      <c r="R8" s="90" t="str">
        <f>IF(Raw_CH!Q32=0,"",Raw_CH!Q32)</f>
        <v/>
      </c>
      <c r="U8" s="158" t="s">
        <v>485</v>
      </c>
      <c r="V8" s="47" t="str">
        <f>"New commercial - CS Space Heat "&amp;RIGHT(C8,3)&amp;" "&amp;AC8</f>
        <v>New commercial - CS Space Heat ELC Air heat pump with electric boiler</v>
      </c>
      <c r="W8" s="47" t="s">
        <v>34</v>
      </c>
      <c r="X8" s="47" t="s">
        <v>1</v>
      </c>
      <c r="Y8" s="85"/>
      <c r="AC8" s="47" t="s">
        <v>302</v>
      </c>
      <c r="AF8" s="69"/>
    </row>
    <row r="9" spans="1:38" x14ac:dyDescent="0.25">
      <c r="A9" s="86" t="str">
        <f t="shared" si="0"/>
        <v>CHCSELC_04_DHP</v>
      </c>
      <c r="B9" s="66" t="str">
        <f t="shared" si="1"/>
        <v>New commercial - CS Space Heat ELC Air heat pump with electric boiler.HeatCool</v>
      </c>
      <c r="C9" s="67" t="s">
        <v>705</v>
      </c>
      <c r="D9" s="86" t="s">
        <v>324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2019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90" t="str">
        <f>IF(Raw_CH!S33=0,"",Raw_CH!S33)</f>
        <v/>
      </c>
      <c r="R9" s="90" t="str">
        <f>IF(Raw_CH!Q33=0,"",Raw_CH!Q33)</f>
        <v/>
      </c>
      <c r="U9" s="158" t="s">
        <v>486</v>
      </c>
      <c r="V9" s="47" t="str">
        <f>"New commercial - CS Space Heat "&amp;RIGHT(C9,3)&amp;" "&amp;AC9</f>
        <v>New commercial - CS Space Heat ELC Air heat pump with electric boiler.HeatCool</v>
      </c>
      <c r="W9" s="47" t="s">
        <v>34</v>
      </c>
      <c r="X9" s="47" t="s">
        <v>1</v>
      </c>
      <c r="Y9" s="85"/>
      <c r="AC9" s="47" t="s">
        <v>303</v>
      </c>
      <c r="AF9" s="70"/>
    </row>
    <row r="10" spans="1:38" x14ac:dyDescent="0.25">
      <c r="A10" s="86" t="str">
        <f t="shared" si="0"/>
        <v>CHCSELC_05_HP</v>
      </c>
      <c r="B10" s="66" t="str">
        <f t="shared" si="1"/>
        <v>New commercial - CS Space Heat ELC Adv Air heat pump with electric boiler</v>
      </c>
      <c r="C10" s="67" t="s">
        <v>705</v>
      </c>
      <c r="D10" s="86" t="s">
        <v>319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2019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90" t="str">
        <f>IF(Raw_CH!S34=0,"",Raw_CH!S34)</f>
        <v/>
      </c>
      <c r="R10" s="90" t="str">
        <f>IF(Raw_CH!Q34=0,"",Raw_CH!Q34)</f>
        <v/>
      </c>
      <c r="U10" s="158" t="s">
        <v>487</v>
      </c>
      <c r="V10" s="47" t="str">
        <f>"New commercial - CS Space Heat "&amp;RIGHT(C10,3)&amp;" "&amp;AC10</f>
        <v>New commercial - CS Space Heat ELC Adv Air heat pump with electric boiler</v>
      </c>
      <c r="W10" s="47" t="s">
        <v>34</v>
      </c>
      <c r="X10" s="47" t="s">
        <v>1</v>
      </c>
      <c r="Y10" s="85"/>
      <c r="AC10" s="47" t="s">
        <v>304</v>
      </c>
    </row>
    <row r="11" spans="1:38" x14ac:dyDescent="0.25">
      <c r="A11" s="86" t="str">
        <f t="shared" si="0"/>
        <v>CHCSELC_06_DHP</v>
      </c>
      <c r="B11" s="66" t="str">
        <f t="shared" si="1"/>
        <v>New commercial - CS Space Heat ELC Adv Air heat pump with electric boiler.HeatCool</v>
      </c>
      <c r="C11" s="67" t="s">
        <v>705</v>
      </c>
      <c r="D11" s="86" t="s">
        <v>324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2019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90" t="str">
        <f>IF(Raw_CH!S35=0,"",Raw_CH!S35)</f>
        <v/>
      </c>
      <c r="R11" s="90" t="str">
        <f>IF(Raw_CH!Q35=0,"",Raw_CH!Q35)</f>
        <v/>
      </c>
      <c r="U11" s="158" t="s">
        <v>488</v>
      </c>
      <c r="V11" s="47" t="str">
        <f>"New commercial - CS Space Heat "&amp;RIGHT(C11,3)&amp;" "&amp;AC11</f>
        <v>New commercial - CS Space Heat ELC Adv Air heat pump with electric boiler.HeatCool</v>
      </c>
      <c r="W11" s="47" t="s">
        <v>34</v>
      </c>
      <c r="X11" s="47" t="s">
        <v>1</v>
      </c>
      <c r="Y11" s="85"/>
      <c r="AC11" s="47" t="s">
        <v>305</v>
      </c>
      <c r="AE11" s="72"/>
      <c r="AF11" s="71"/>
      <c r="AG11" s="72"/>
      <c r="AH11" s="72"/>
      <c r="AI11" s="72"/>
      <c r="AJ11" s="72"/>
      <c r="AK11" s="72"/>
      <c r="AL11" s="72"/>
    </row>
    <row r="12" spans="1:38" x14ac:dyDescent="0.25">
      <c r="A12" s="86" t="str">
        <f t="shared" si="0"/>
        <v>CHCSELC_07_HP</v>
      </c>
      <c r="B12" s="66" t="str">
        <f t="shared" si="1"/>
        <v>New commercial - CS Space Heat ELC Ground heat pump with electric boiler</v>
      </c>
      <c r="C12" s="67" t="s">
        <v>705</v>
      </c>
      <c r="D12" s="86" t="s">
        <v>319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2019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>
        <f>IF(Raw_CH!R36=0,"",Raw_CH!R36)</f>
        <v>0.8</v>
      </c>
      <c r="Q12" s="90" t="str">
        <f>IF(Raw_CH!S36=0,"",Raw_CH!S36)</f>
        <v/>
      </c>
      <c r="R12" s="90" t="str">
        <f>IF(Raw_CH!Q36=0,"",Raw_CH!Q36)</f>
        <v/>
      </c>
      <c r="U12" s="158" t="s">
        <v>489</v>
      </c>
      <c r="V12" s="47" t="str">
        <f>"New commercial - CS Space Heat "&amp;RIGHT(C12,3)&amp;" "&amp;AC12</f>
        <v>New commercial - CS Space Heat ELC Ground heat pump with electric boiler</v>
      </c>
      <c r="W12" s="47" t="s">
        <v>34</v>
      </c>
      <c r="X12" s="47" t="s">
        <v>1</v>
      </c>
      <c r="Y12" s="85"/>
      <c r="AC12" s="47" t="s">
        <v>287</v>
      </c>
      <c r="AE12" s="72"/>
      <c r="AF12" s="72"/>
      <c r="AG12" s="72"/>
      <c r="AH12" s="72"/>
      <c r="AI12" s="72"/>
      <c r="AJ12" s="72"/>
      <c r="AK12" s="72"/>
      <c r="AL12" s="72"/>
    </row>
    <row r="13" spans="1:38" x14ac:dyDescent="0.25">
      <c r="A13" s="86" t="str">
        <f t="shared" si="0"/>
        <v>CHCSELC_08_DHP</v>
      </c>
      <c r="B13" s="67" t="str">
        <f t="shared" si="1"/>
        <v>New commercial - CS Space Heat ELC Ground heat pump with electric boiler.HeatCool</v>
      </c>
      <c r="C13" s="67" t="s">
        <v>705</v>
      </c>
      <c r="D13" s="86" t="s">
        <v>324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2019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>
        <f>IF(Raw_CH!R37=0,"",Raw_CH!R37)</f>
        <v>0.8</v>
      </c>
      <c r="Q13" s="90" t="str">
        <f>IF(Raw_CH!S37=0,"",Raw_CH!S37)</f>
        <v/>
      </c>
      <c r="R13" s="90" t="str">
        <f>IF(Raw_CH!Q37=0,"",Raw_CH!Q37)</f>
        <v/>
      </c>
      <c r="U13" s="158" t="s">
        <v>490</v>
      </c>
      <c r="V13" s="47" t="str">
        <f>"New commercial - CS Space Heat "&amp;RIGHT(C13,3)&amp;" "&amp;AC13</f>
        <v>New commercial - CS Space Heat ELC Ground heat pump with electric boiler.HeatCool</v>
      </c>
      <c r="W13" s="47" t="s">
        <v>34</v>
      </c>
      <c r="X13" s="47" t="s">
        <v>1</v>
      </c>
      <c r="Y13" s="85"/>
      <c r="AC13" s="47" t="s">
        <v>306</v>
      </c>
      <c r="AE13" s="72"/>
      <c r="AF13" s="72"/>
      <c r="AG13" s="72"/>
      <c r="AH13" s="72"/>
      <c r="AI13" s="72"/>
      <c r="AJ13" s="72"/>
      <c r="AK13" s="72"/>
      <c r="AL13" s="72"/>
    </row>
    <row r="14" spans="1:38" x14ac:dyDescent="0.25">
      <c r="A14" s="86" t="str">
        <f t="shared" si="0"/>
        <v>*CHCSFCH_01</v>
      </c>
      <c r="B14" s="67" t="str">
        <f t="shared" si="1"/>
        <v>New commercial - CS Space Heat HET FC output to Heat demand</v>
      </c>
      <c r="C14" s="238" t="s">
        <v>311</v>
      </c>
      <c r="D14" s="86" t="s">
        <v>319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2019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 t="str">
        <f>IF(Raw_CH!S38=0,"",Raw_CH!S38)</f>
        <v/>
      </c>
      <c r="R14" s="90" t="str">
        <f>IF(Raw_CH!Q38=0,"",Raw_CH!Q38)</f>
        <v/>
      </c>
      <c r="U14" s="158" t="s">
        <v>424</v>
      </c>
      <c r="V14" s="47" t="str">
        <f>"New commercial - CS Space Heat "&amp;RIGHT(C14,3)&amp;" "&amp;AC14</f>
        <v>New commercial - CS Space Heat HET FC output to Heat demand</v>
      </c>
      <c r="W14" s="47" t="s">
        <v>34</v>
      </c>
      <c r="X14" s="47" t="s">
        <v>1</v>
      </c>
      <c r="Y14" s="85"/>
      <c r="AC14" s="47" t="s">
        <v>307</v>
      </c>
      <c r="AE14" s="72"/>
      <c r="AF14" s="72"/>
      <c r="AG14" s="72"/>
      <c r="AH14" s="72"/>
      <c r="AI14" s="72"/>
      <c r="AJ14" s="72"/>
      <c r="AK14" s="72"/>
      <c r="AL14" s="72"/>
    </row>
    <row r="15" spans="1:38" x14ac:dyDescent="0.25">
      <c r="A15" s="86" t="str">
        <f t="shared" si="0"/>
        <v>CHCSGAS_01_Boi</v>
      </c>
      <c r="B15" s="67" t="str">
        <f t="shared" si="1"/>
        <v>New commercial - CS Space Heat GAS Natural gas boiler</v>
      </c>
      <c r="C15" s="67" t="s">
        <v>312</v>
      </c>
      <c r="D15" s="86" t="s">
        <v>319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2019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 t="str">
        <f>IF(Raw_CH!S39=0,"",Raw_CH!S39)</f>
        <v/>
      </c>
      <c r="R15" s="90" t="str">
        <f>IF(Raw_CH!Q39=0,"",Raw_CH!Q39)</f>
        <v/>
      </c>
      <c r="U15" s="158" t="s">
        <v>491</v>
      </c>
      <c r="V15" s="47" t="str">
        <f>"New commercial - CS Space Heat "&amp;RIGHT(C15,3)&amp;" "&amp;AC15</f>
        <v>New commercial - CS Space Heat GAS Natural gas boiler</v>
      </c>
      <c r="W15" s="47" t="s">
        <v>34</v>
      </c>
      <c r="X15" s="47" t="s">
        <v>1</v>
      </c>
      <c r="Y15" s="85"/>
      <c r="AC15" s="47" t="s">
        <v>288</v>
      </c>
      <c r="AE15" s="72"/>
      <c r="AF15" s="72"/>
      <c r="AG15" s="72"/>
      <c r="AH15" s="72"/>
      <c r="AI15" s="72"/>
      <c r="AJ15" s="72"/>
      <c r="AK15" s="72"/>
      <c r="AL15" s="72"/>
    </row>
    <row r="16" spans="1:38" x14ac:dyDescent="0.25">
      <c r="A16" s="86" t="str">
        <f t="shared" si="0"/>
        <v>CHCSGAS_02_DBoi</v>
      </c>
      <c r="B16" s="67" t="str">
        <f t="shared" si="1"/>
        <v>New commercial - CS Space Heat GAS Natural gas boiler.HeatHotwater</v>
      </c>
      <c r="C16" s="67" t="s">
        <v>312</v>
      </c>
      <c r="D16" s="86" t="s">
        <v>325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2019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 t="str">
        <f>IF(Raw_CH!S40=0,"",Raw_CH!S40)</f>
        <v/>
      </c>
      <c r="R16" s="90">
        <f>IF(Raw_CH!Q40=0,"",Raw_CH!Q40)</f>
        <v>0.6</v>
      </c>
      <c r="U16" s="158" t="s">
        <v>492</v>
      </c>
      <c r="V16" s="47" t="str">
        <f>"New commercial - CS Space Heat "&amp;RIGHT(C16,3)&amp;" "&amp;AC16</f>
        <v>New commercial - CS Space Heat GAS Natural gas boiler.HeatHotwater</v>
      </c>
      <c r="W16" s="47" t="s">
        <v>34</v>
      </c>
      <c r="X16" s="47" t="s">
        <v>1</v>
      </c>
      <c r="Y16" s="85"/>
      <c r="AC16" s="47" t="s">
        <v>289</v>
      </c>
    </row>
    <row r="17" spans="1:29" x14ac:dyDescent="0.25">
      <c r="A17" s="86" t="str">
        <f t="shared" si="0"/>
        <v>CHCSGAS_03_Boi</v>
      </c>
      <c r="B17" s="66" t="str">
        <f t="shared" si="1"/>
        <v>New commercial - CS Space Heat GAS Natural gas boiler condensing</v>
      </c>
      <c r="C17" s="67" t="s">
        <v>312</v>
      </c>
      <c r="D17" s="86" t="s">
        <v>319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2019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 t="str">
        <f>IF(Raw_CH!S41=0,"",Raw_CH!S41)</f>
        <v/>
      </c>
      <c r="R17" s="90" t="str">
        <f>IF(Raw_CH!Q41=0,"",Raw_CH!Q41)</f>
        <v/>
      </c>
      <c r="U17" s="158" t="s">
        <v>493</v>
      </c>
      <c r="V17" s="47" t="str">
        <f>"New commercial - CS Space Heat "&amp;RIGHT(C17,3)&amp;" "&amp;AC17</f>
        <v>New commercial - CS Space Heat GAS Natural gas boiler condensing</v>
      </c>
      <c r="W17" s="47" t="s">
        <v>34</v>
      </c>
      <c r="X17" s="47" t="s">
        <v>1</v>
      </c>
      <c r="Y17" s="85"/>
      <c r="AC17" s="47" t="s">
        <v>290</v>
      </c>
    </row>
    <row r="18" spans="1:29" x14ac:dyDescent="0.25">
      <c r="A18" s="86" t="str">
        <f t="shared" si="0"/>
        <v>CHCSGAS_04_DBoi</v>
      </c>
      <c r="B18" s="66" t="str">
        <f t="shared" si="1"/>
        <v>New commercial - CS Space Heat GAS Natural gas boiler condensing.HeatHotwater</v>
      </c>
      <c r="C18" s="67" t="s">
        <v>312</v>
      </c>
      <c r="D18" s="86" t="s">
        <v>325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2019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 t="str">
        <f>IF(Raw_CH!S42=0,"",Raw_CH!S42)</f>
        <v/>
      </c>
      <c r="R18" s="90">
        <f>IF(Raw_CH!Q42=0,"",Raw_CH!Q42)</f>
        <v>0.6</v>
      </c>
      <c r="U18" s="158" t="s">
        <v>494</v>
      </c>
      <c r="V18" s="47" t="str">
        <f>"New commercial - CS Space Heat "&amp;RIGHT(C18,3)&amp;" "&amp;AC18</f>
        <v>New commercial - CS Space Heat GAS Natural gas boiler condensing.HeatHotwater</v>
      </c>
      <c r="W18" s="47" t="s">
        <v>34</v>
      </c>
      <c r="X18" s="47" t="s">
        <v>1</v>
      </c>
      <c r="Y18" s="85"/>
      <c r="AC18" s="47" t="s">
        <v>291</v>
      </c>
    </row>
    <row r="19" spans="1:29" x14ac:dyDescent="0.25">
      <c r="A19" s="86" t="str">
        <f t="shared" si="0"/>
        <v>CHCSGAS_05_HP</v>
      </c>
      <c r="B19" s="66" t="str">
        <f t="shared" si="1"/>
        <v>New commercial - CS Space Heat GAS Natural gas air heat pump</v>
      </c>
      <c r="C19" s="67" t="s">
        <v>706</v>
      </c>
      <c r="D19" s="86" t="s">
        <v>319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2019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90" t="str">
        <f>IF(Raw_CH!S43=0,"",Raw_CH!S43)</f>
        <v/>
      </c>
      <c r="R19" s="90" t="str">
        <f>IF(Raw_CH!Q43=0,"",Raw_CH!Q43)</f>
        <v/>
      </c>
      <c r="U19" s="158" t="s">
        <v>495</v>
      </c>
      <c r="V19" s="47" t="str">
        <f>"New commercial - CS Space Heat "&amp;RIGHT(C19,3)&amp;" "&amp;AC19</f>
        <v>New commercial - CS Space Heat GAS Natural gas air heat pump</v>
      </c>
      <c r="W19" s="47" t="s">
        <v>34</v>
      </c>
      <c r="X19" s="47" t="s">
        <v>1</v>
      </c>
      <c r="Y19" s="85"/>
      <c r="AC19" s="158" t="s">
        <v>567</v>
      </c>
    </row>
    <row r="20" spans="1:29" x14ac:dyDescent="0.25">
      <c r="A20" s="86" t="str">
        <f t="shared" si="0"/>
        <v>CHCSGAS_06_DHP</v>
      </c>
      <c r="B20" s="66" t="str">
        <f t="shared" si="1"/>
        <v>New commercial - CS Space Heat GAS Natural gas air heat pump.HeatCool</v>
      </c>
      <c r="C20" s="67" t="s">
        <v>706</v>
      </c>
      <c r="D20" s="86" t="s">
        <v>324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2019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90" t="str">
        <f>IF(Raw_CH!S44=0,"",Raw_CH!S44)</f>
        <v/>
      </c>
      <c r="R20" s="90" t="str">
        <f>IF(Raw_CH!Q44=0,"",Raw_CH!Q44)</f>
        <v/>
      </c>
      <c r="U20" s="158" t="s">
        <v>496</v>
      </c>
      <c r="V20" s="47" t="str">
        <f>"New commercial - CS Space Heat "&amp;RIGHT(C20,3)&amp;" "&amp;AC20</f>
        <v>New commercial - CS Space Heat GAS Natural gas air heat pump.HeatCool</v>
      </c>
      <c r="W20" s="47" t="s">
        <v>34</v>
      </c>
      <c r="X20" s="47" t="s">
        <v>1</v>
      </c>
      <c r="Y20" s="85"/>
      <c r="AC20" s="158" t="s">
        <v>568</v>
      </c>
    </row>
    <row r="21" spans="1:29" x14ac:dyDescent="0.25">
      <c r="A21" s="86" t="str">
        <f t="shared" si="0"/>
        <v>CHCSLPG_01_Boi</v>
      </c>
      <c r="B21" s="66" t="str">
        <f t="shared" si="1"/>
        <v>New commercial - CS Space Heat LPG boiler</v>
      </c>
      <c r="C21" s="66" t="s">
        <v>313</v>
      </c>
      <c r="D21" s="86" t="s">
        <v>319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2019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 t="str">
        <f>IF(Raw_CH!S45=0,"",Raw_CH!S45)</f>
        <v/>
      </c>
      <c r="R21" s="90" t="str">
        <f>IF(Raw_CH!Q45=0,"",Raw_CH!Q45)</f>
        <v/>
      </c>
      <c r="U21" s="158" t="s">
        <v>497</v>
      </c>
      <c r="V21" s="47" t="str">
        <f>"New commercial - CS Space Heat "&amp;AC21</f>
        <v>New commercial - CS Space Heat LPG boiler</v>
      </c>
      <c r="W21" s="47" t="s">
        <v>34</v>
      </c>
      <c r="X21" s="47" t="s">
        <v>1</v>
      </c>
      <c r="Y21" s="85"/>
      <c r="AC21" s="47" t="s">
        <v>292</v>
      </c>
    </row>
    <row r="22" spans="1:29" x14ac:dyDescent="0.25">
      <c r="A22" s="86" t="str">
        <f t="shared" si="0"/>
        <v>CHCSLPG_02_DBoi</v>
      </c>
      <c r="B22" s="67" t="str">
        <f t="shared" si="1"/>
        <v>New commercial - CS Space Heat LPG boiler.HeatHotwater</v>
      </c>
      <c r="C22" s="66" t="s">
        <v>313</v>
      </c>
      <c r="D22" s="86" t="s">
        <v>325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2019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 t="str">
        <f>IF(Raw_CH!S46=0,"",Raw_CH!S46)</f>
        <v/>
      </c>
      <c r="R22" s="90">
        <f>IF(Raw_CH!Q46=0,"",Raw_CH!Q46)</f>
        <v>0.6</v>
      </c>
      <c r="U22" s="158" t="s">
        <v>498</v>
      </c>
      <c r="V22" s="47" t="str">
        <f t="shared" ref="V22" si="2">"New commercial - CS Space Heat "&amp;AC22</f>
        <v>New commercial - CS Space Heat LPG boiler.HeatHotwater</v>
      </c>
      <c r="W22" s="47" t="s">
        <v>34</v>
      </c>
      <c r="X22" s="47" t="s">
        <v>1</v>
      </c>
      <c r="Y22" s="85"/>
      <c r="AC22" s="47" t="s">
        <v>293</v>
      </c>
    </row>
    <row r="23" spans="1:29" x14ac:dyDescent="0.25">
      <c r="A23" s="86" t="str">
        <f t="shared" si="0"/>
        <v>CHCSLPG_04_DHP</v>
      </c>
      <c r="B23" s="67" t="str">
        <f t="shared" si="1"/>
        <v>New commercial - CS Space Heat LPG LPG air heat pump.HeatCool</v>
      </c>
      <c r="C23" s="67" t="s">
        <v>707</v>
      </c>
      <c r="D23" s="86" t="s">
        <v>324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2019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90" t="str">
        <f>IF(Raw_CH!S47=0,"",Raw_CH!S47)</f>
        <v/>
      </c>
      <c r="R23" s="90" t="str">
        <f>IF(Raw_CH!Q47=0,"",Raw_CH!Q47)</f>
        <v/>
      </c>
      <c r="U23" s="158" t="s">
        <v>499</v>
      </c>
      <c r="V23" s="47" t="str">
        <f>"New commercial - CS Space Heat "&amp;RIGHT(C23,3)&amp;" "&amp;AC23</f>
        <v>New commercial - CS Space Heat LPG LPG air heat pump.HeatCool</v>
      </c>
      <c r="W23" s="47" t="s">
        <v>34</v>
      </c>
      <c r="X23" s="47" t="s">
        <v>1</v>
      </c>
      <c r="Y23" s="85"/>
      <c r="AC23" s="158" t="s">
        <v>569</v>
      </c>
    </row>
    <row r="24" spans="1:29" x14ac:dyDescent="0.25">
      <c r="A24" s="86" t="str">
        <f t="shared" si="0"/>
        <v>CHCSHET_01_DH</v>
      </c>
      <c r="B24" s="67" t="str">
        <f t="shared" si="1"/>
        <v>New commercial - CS Space Heat HET District heat exchanger.HeatHotwater</v>
      </c>
      <c r="C24" s="67" t="s">
        <v>311</v>
      </c>
      <c r="D24" s="86" t="s">
        <v>325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2019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 t="str">
        <f>IF(Raw_CH!S48=0,"",Raw_CH!S48)</f>
        <v/>
      </c>
      <c r="R24" s="90">
        <f>IF(Raw_CH!Q48=0,"",Raw_CH!Q48)</f>
        <v>0.6</v>
      </c>
      <c r="U24" s="158" t="s">
        <v>500</v>
      </c>
      <c r="V24" s="47" t="str">
        <f>"New commercial - CS Space Heat "&amp;RIGHT(C24,3)&amp;" "&amp;AC24</f>
        <v>New commercial - CS Space Heat HET District heat exchanger.HeatHotwater</v>
      </c>
      <c r="W24" s="47" t="s">
        <v>34</v>
      </c>
      <c r="X24" s="47" t="s">
        <v>1</v>
      </c>
      <c r="Y24" s="85"/>
      <c r="AC24" s="47" t="s">
        <v>294</v>
      </c>
    </row>
    <row r="25" spans="1:29" x14ac:dyDescent="0.25">
      <c r="A25" s="86" t="str">
        <f t="shared" si="0"/>
        <v>CHCSOIL_01_Boi</v>
      </c>
      <c r="B25" s="67" t="str">
        <f t="shared" si="1"/>
        <v>New commercial - CS Space Heat OIL Oil boiler</v>
      </c>
      <c r="C25" s="67" t="s">
        <v>314</v>
      </c>
      <c r="D25" s="86" t="s">
        <v>319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2019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 t="str">
        <f>IF(Raw_CH!S49=0,"",Raw_CH!S49)</f>
        <v/>
      </c>
      <c r="R25" s="90" t="str">
        <f>IF(Raw_CH!Q49=0,"",Raw_CH!Q49)</f>
        <v/>
      </c>
      <c r="U25" s="158" t="s">
        <v>501</v>
      </c>
      <c r="V25" s="47" t="str">
        <f>"New commercial - CS Space Heat "&amp;RIGHT(C25,3)&amp;" "&amp;AC25</f>
        <v>New commercial - CS Space Heat OIL Oil boiler</v>
      </c>
      <c r="W25" s="47" t="s">
        <v>34</v>
      </c>
      <c r="X25" s="47" t="s">
        <v>1</v>
      </c>
      <c r="Y25" s="85"/>
      <c r="AC25" s="47" t="s">
        <v>295</v>
      </c>
    </row>
    <row r="26" spans="1:29" x14ac:dyDescent="0.25">
      <c r="A26" s="86" t="str">
        <f t="shared" si="0"/>
        <v>CHCSOIL_02_DBoi</v>
      </c>
      <c r="B26" s="67" t="str">
        <f t="shared" si="1"/>
        <v>New commercial - CS Space Heat OIL Oil boiler.HeatHotwater</v>
      </c>
      <c r="C26" s="67" t="s">
        <v>314</v>
      </c>
      <c r="D26" s="86" t="s">
        <v>325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2019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 t="str">
        <f>IF(Raw_CH!S50=0,"",Raw_CH!S50)</f>
        <v/>
      </c>
      <c r="R26" s="90">
        <f>IF(Raw_CH!Q50=0,"",Raw_CH!Q50)</f>
        <v>0.6</v>
      </c>
      <c r="U26" s="158" t="s">
        <v>502</v>
      </c>
      <c r="V26" s="47" t="str">
        <f>"New commercial - CS Space Heat "&amp;RIGHT(C26,3)&amp;" "&amp;AC26</f>
        <v>New commercial - CS Space Heat OIL Oil boiler.HeatHotwater</v>
      </c>
      <c r="W26" s="47" t="s">
        <v>34</v>
      </c>
      <c r="X26" s="47" t="s">
        <v>1</v>
      </c>
      <c r="Y26" s="85"/>
      <c r="AC26" s="47" t="s">
        <v>296</v>
      </c>
    </row>
    <row r="27" spans="1:29" x14ac:dyDescent="0.25">
      <c r="A27" s="86" t="str">
        <f t="shared" si="0"/>
        <v>CHCSOIL_03_DBoi</v>
      </c>
      <c r="B27" s="67" t="str">
        <f t="shared" si="1"/>
        <v>New commercial - CS Space Heat OIL Oil boiler condensing.HeatHotwater</v>
      </c>
      <c r="C27" s="67" t="s">
        <v>314</v>
      </c>
      <c r="D27" s="86" t="s">
        <v>325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2019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 t="str">
        <f>IF(Raw_CH!S51=0,"",Raw_CH!S51)</f>
        <v/>
      </c>
      <c r="R27" s="90">
        <f>IF(Raw_CH!Q51=0,"",Raw_CH!Q51)</f>
        <v>0.6</v>
      </c>
      <c r="U27" s="158" t="s">
        <v>503</v>
      </c>
      <c r="V27" s="47" t="str">
        <f>"New commercial - CS Space Heat "&amp;RIGHT(C27,3)&amp;" "&amp;AC27</f>
        <v>New commercial - CS Space Heat OIL Oil boiler condensing.HeatHotwater</v>
      </c>
      <c r="W27" s="47" t="s">
        <v>34</v>
      </c>
      <c r="X27" s="47" t="s">
        <v>1</v>
      </c>
      <c r="Y27" s="85"/>
      <c r="AC27" s="47" t="s">
        <v>308</v>
      </c>
    </row>
    <row r="28" spans="1:29" x14ac:dyDescent="0.25">
      <c r="A28" s="86" t="str">
        <f t="shared" si="0"/>
        <v>CHCSSOL_01_EBkp</v>
      </c>
      <c r="B28" s="67" t="str">
        <f t="shared" si="1"/>
        <v>New commercial - CS Space Heat SOL Solar collector with electric backup.HeatHotwater</v>
      </c>
      <c r="C28" s="67" t="s">
        <v>316</v>
      </c>
      <c r="D28" s="86" t="s">
        <v>325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2019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90">
        <f>IF(Raw_CH!S52=0,"",Raw_CH!S52)</f>
        <v>0.68</v>
      </c>
      <c r="R28" s="90">
        <f>IF(Raw_CH!Q52=0,"",Raw_CH!Q52)</f>
        <v>0.6</v>
      </c>
      <c r="U28" s="158" t="s">
        <v>504</v>
      </c>
      <c r="V28" s="47" t="str">
        <f>"New commercial - CS Space Heat "&amp;RIGHT(C28,3)&amp;" "&amp;AC28</f>
        <v>New commercial - CS Space Heat SOL Solar collector with electric backup.HeatHotwater</v>
      </c>
      <c r="W28" s="47" t="s">
        <v>34</v>
      </c>
      <c r="X28" s="47" t="s">
        <v>1</v>
      </c>
      <c r="Y28" s="85"/>
      <c r="AC28" s="47" t="s">
        <v>297</v>
      </c>
    </row>
    <row r="29" spans="1:29" x14ac:dyDescent="0.25">
      <c r="A29" s="86" t="str">
        <f t="shared" si="0"/>
        <v>CHCSSOL_02_DBkp</v>
      </c>
      <c r="B29" s="67" t="str">
        <f t="shared" si="1"/>
        <v>New commercial - CS Space Heat SOL Solar collector with diesel backup.HeatHotwater</v>
      </c>
      <c r="C29" s="67" t="s">
        <v>315</v>
      </c>
      <c r="D29" s="86" t="s">
        <v>325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2019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90">
        <f>IF(Raw_CH!S53=0,"",Raw_CH!S53)</f>
        <v>0.71</v>
      </c>
      <c r="R29" s="90">
        <f>IF(Raw_CH!Q53=0,"",Raw_CH!Q53)</f>
        <v>0.6</v>
      </c>
      <c r="U29" s="158" t="s">
        <v>516</v>
      </c>
      <c r="V29" s="47" t="str">
        <f>"New commercial - CS Space Heat "&amp;RIGHT(C29,3)&amp;" "&amp;AC29</f>
        <v>New commercial - CS Space Heat SOL Solar collector with diesel backup.HeatHotwater</v>
      </c>
      <c r="W29" s="47" t="s">
        <v>34</v>
      </c>
      <c r="X29" s="47" t="s">
        <v>1</v>
      </c>
      <c r="Y29" s="85"/>
      <c r="AC29" s="47" t="s">
        <v>298</v>
      </c>
    </row>
    <row r="30" spans="1:29" x14ac:dyDescent="0.25">
      <c r="A30" s="86" t="str">
        <f t="shared" si="0"/>
        <v>CHCSSOL_03_GBkp</v>
      </c>
      <c r="B30" s="67" t="str">
        <f t="shared" si="1"/>
        <v>New commercial - CS Space Heat SOL Solar collector with gas backup.HeatHotwater</v>
      </c>
      <c r="C30" s="67" t="s">
        <v>317</v>
      </c>
      <c r="D30" s="86" t="s">
        <v>325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2019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90">
        <f>IF(Raw_CH!S54=0,"",Raw_CH!S54)</f>
        <v>0.68</v>
      </c>
      <c r="R30" s="90">
        <f>IF(Raw_CH!Q54=0,"",Raw_CH!Q54)</f>
        <v>0.6</v>
      </c>
      <c r="U30" s="158" t="s">
        <v>517</v>
      </c>
      <c r="V30" s="47" t="str">
        <f>"New commercial - CS Space Heat "&amp;RIGHT(C30,3)&amp;" "&amp;AC30</f>
        <v>New commercial - CS Space Heat SOL Solar collector with gas backup.HeatHotwater</v>
      </c>
      <c r="W30" s="47" t="s">
        <v>34</v>
      </c>
      <c r="X30" s="47" t="s">
        <v>1</v>
      </c>
      <c r="Y30" s="85"/>
      <c r="AC30" s="47" t="s">
        <v>299</v>
      </c>
    </row>
    <row r="31" spans="1:29" x14ac:dyDescent="0.25">
      <c r="A31" s="91" t="str">
        <f t="shared" si="0"/>
        <v>CHCSBIO_01_DBoi</v>
      </c>
      <c r="B31" s="73" t="str">
        <f t="shared" si="1"/>
        <v>New commercial - CS Space Heat BIO Wood-pellets boiler.HeatHotwater</v>
      </c>
      <c r="C31" s="73" t="s">
        <v>318</v>
      </c>
      <c r="D31" s="91" t="s">
        <v>325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2019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 t="str">
        <f>IF(Raw_CH!S55=0,"",Raw_CH!S55)</f>
        <v/>
      </c>
      <c r="R31" s="96">
        <f>IF(Raw_CH!Q55=0,"",Raw_CH!Q55)</f>
        <v>0.6</v>
      </c>
      <c r="T31" s="97"/>
      <c r="U31" s="188" t="s">
        <v>505</v>
      </c>
      <c r="V31" s="97" t="str">
        <f>"New commercial - CS Space Heat "&amp;RIGHT(C31,3)&amp;" "&amp;AC31</f>
        <v>New commercial - CS Space Heat BIO Wood-pellets boiler.HeatHotwater</v>
      </c>
      <c r="W31" s="97" t="s">
        <v>34</v>
      </c>
      <c r="X31" s="97" t="s">
        <v>1</v>
      </c>
      <c r="Y31" s="97"/>
      <c r="Z31" s="97"/>
      <c r="AA31" s="97"/>
      <c r="AC31" s="47" t="s">
        <v>300</v>
      </c>
    </row>
    <row r="32" spans="1:29" x14ac:dyDescent="0.25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T32" s="85"/>
      <c r="U32" s="189"/>
      <c r="V32" s="85"/>
      <c r="W32" s="85"/>
      <c r="X32" s="85"/>
      <c r="Y32" s="85"/>
      <c r="Z32" s="85"/>
      <c r="AA32" s="85"/>
    </row>
    <row r="33" spans="1:29" x14ac:dyDescent="0.25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T33" s="85"/>
      <c r="U33" s="85"/>
      <c r="V33" s="85"/>
      <c r="W33" s="85"/>
      <c r="X33" s="85"/>
      <c r="Y33" s="85"/>
      <c r="Z33" s="85"/>
      <c r="AA33" s="85"/>
    </row>
    <row r="34" spans="1:29" x14ac:dyDescent="0.25">
      <c r="D34" s="50" t="s">
        <v>83</v>
      </c>
      <c r="E34" s="48"/>
      <c r="F34" s="48"/>
      <c r="G34" s="48"/>
      <c r="H34" s="48"/>
      <c r="I34" s="49"/>
      <c r="J34" s="49"/>
      <c r="T34" s="50" t="s">
        <v>17</v>
      </c>
      <c r="U34" s="51"/>
      <c r="V34" s="52"/>
      <c r="W34" s="52"/>
      <c r="X34" s="52"/>
      <c r="Y34" s="52"/>
      <c r="Z34" s="52"/>
      <c r="AA34" s="52"/>
    </row>
    <row r="35" spans="1:29" ht="38.25" x14ac:dyDescent="0.2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329</v>
      </c>
      <c r="G35" s="55" t="s">
        <v>332</v>
      </c>
      <c r="H35" s="55" t="s">
        <v>333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704</v>
      </c>
      <c r="Q35" s="56" t="s">
        <v>337</v>
      </c>
      <c r="R35" s="56" t="s">
        <v>357</v>
      </c>
      <c r="T35" s="54" t="s">
        <v>18</v>
      </c>
      <c r="U35" s="54" t="s">
        <v>2</v>
      </c>
      <c r="V35" s="54" t="s">
        <v>19</v>
      </c>
      <c r="W35" s="54" t="s">
        <v>20</v>
      </c>
      <c r="X35" s="54" t="s">
        <v>21</v>
      </c>
      <c r="Y35" s="54" t="s">
        <v>22</v>
      </c>
      <c r="Z35" s="54" t="s">
        <v>23</v>
      </c>
      <c r="AA35" s="54" t="s">
        <v>24</v>
      </c>
    </row>
    <row r="36" spans="1:29" ht="25.5" x14ac:dyDescent="0.2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321</v>
      </c>
      <c r="K36" s="60" t="s">
        <v>322</v>
      </c>
      <c r="L36" s="61" t="s">
        <v>323</v>
      </c>
      <c r="M36" s="59" t="s">
        <v>31</v>
      </c>
      <c r="N36" s="59"/>
      <c r="O36" s="62" t="s">
        <v>0</v>
      </c>
      <c r="P36" s="59"/>
      <c r="Q36" s="104"/>
      <c r="R36" s="59"/>
      <c r="T36" s="63" t="s">
        <v>25</v>
      </c>
      <c r="U36" s="63" t="s">
        <v>26</v>
      </c>
      <c r="V36" s="63" t="s">
        <v>14</v>
      </c>
      <c r="W36" s="63" t="s">
        <v>27</v>
      </c>
      <c r="X36" s="63" t="s">
        <v>28</v>
      </c>
      <c r="Y36" s="63" t="s">
        <v>35</v>
      </c>
      <c r="Z36" s="63" t="s">
        <v>29</v>
      </c>
      <c r="AA36" s="63" t="s">
        <v>30</v>
      </c>
    </row>
    <row r="37" spans="1:29" x14ac:dyDescent="0.25">
      <c r="A37" s="64" t="str">
        <f t="shared" si="0"/>
        <v>CHPSELC_01_Rad</v>
      </c>
      <c r="B37" s="64" t="str">
        <f t="shared" si="1"/>
        <v>New commercial - PS Space Heat ELC Electric radiator</v>
      </c>
      <c r="C37" s="64" t="str">
        <f t="shared" ref="C37:C62" si="3">C6</f>
        <v>COMELC</v>
      </c>
      <c r="D37" s="78" t="s">
        <v>320</v>
      </c>
      <c r="E37" s="79">
        <f t="shared" ref="E37:E62" si="4">IF(E6=0,"",E6)</f>
        <v>0.93</v>
      </c>
      <c r="F37" s="79" t="str">
        <f t="shared" ref="F37:H62" si="5">IF(F6="","",F6)</f>
        <v/>
      </c>
      <c r="G37" s="79" t="str">
        <f t="shared" si="5"/>
        <v/>
      </c>
      <c r="H37" s="79" t="str">
        <f t="shared" si="5"/>
        <v/>
      </c>
      <c r="I37" s="80">
        <f t="shared" ref="I37:O43" si="6">I6</f>
        <v>2019</v>
      </c>
      <c r="J37" s="81">
        <f t="shared" si="6"/>
        <v>180</v>
      </c>
      <c r="K37" s="82">
        <f t="shared" si="6"/>
        <v>1</v>
      </c>
      <c r="L37" s="83">
        <f t="shared" si="6"/>
        <v>0.01</v>
      </c>
      <c r="M37" s="80">
        <f t="shared" si="6"/>
        <v>20</v>
      </c>
      <c r="N37" s="65">
        <f t="shared" si="6"/>
        <v>31.536000000000001</v>
      </c>
      <c r="O37" s="79">
        <f t="shared" si="6"/>
        <v>0.15</v>
      </c>
      <c r="P37" s="84" t="str">
        <f t="shared" ref="P37:R43" si="7">IF(P6=0,"",P6)</f>
        <v/>
      </c>
      <c r="Q37" s="84" t="str">
        <f t="shared" si="7"/>
        <v/>
      </c>
      <c r="R37" s="84" t="str">
        <f t="shared" si="7"/>
        <v/>
      </c>
      <c r="T37" s="47" t="s">
        <v>286</v>
      </c>
      <c r="U37" s="158" t="s">
        <v>460</v>
      </c>
      <c r="V37" s="47" t="str">
        <f>"New commercial - PS Space Heat "&amp;RIGHT(C6,3)&amp;" "&amp;AC6</f>
        <v>New commercial - PS Space Heat ELC Electric radiator</v>
      </c>
      <c r="W37" s="47" t="s">
        <v>34</v>
      </c>
      <c r="X37" s="47" t="s">
        <v>1</v>
      </c>
      <c r="Y37" s="85"/>
      <c r="AC37" s="158"/>
    </row>
    <row r="38" spans="1:29" x14ac:dyDescent="0.25">
      <c r="A38" s="86" t="str">
        <f t="shared" si="0"/>
        <v>CHPSELC_02_Boi</v>
      </c>
      <c r="B38" s="67" t="str">
        <f t="shared" si="1"/>
        <v>New commercial - PS Space Heat ELC Electric boiler</v>
      </c>
      <c r="C38" s="67" t="str">
        <f t="shared" si="3"/>
        <v>COMELC</v>
      </c>
      <c r="D38" s="86" t="s">
        <v>320</v>
      </c>
      <c r="E38" s="87">
        <f t="shared" si="4"/>
        <v>0.88349999999999995</v>
      </c>
      <c r="F38" s="87" t="str">
        <f t="shared" si="5"/>
        <v/>
      </c>
      <c r="G38" s="87" t="str">
        <f t="shared" si="5"/>
        <v/>
      </c>
      <c r="H38" s="87" t="str">
        <f t="shared" si="5"/>
        <v/>
      </c>
      <c r="I38" s="88">
        <f t="shared" si="6"/>
        <v>2019</v>
      </c>
      <c r="J38" s="82">
        <f t="shared" si="6"/>
        <v>220</v>
      </c>
      <c r="K38" s="82">
        <f t="shared" si="6"/>
        <v>2</v>
      </c>
      <c r="L38" s="89">
        <f t="shared" si="6"/>
        <v>0.01</v>
      </c>
      <c r="M38" s="88">
        <f t="shared" si="6"/>
        <v>20</v>
      </c>
      <c r="N38" s="68">
        <f t="shared" si="6"/>
        <v>31.536000000000001</v>
      </c>
      <c r="O38" s="87">
        <f t="shared" si="6"/>
        <v>0.15</v>
      </c>
      <c r="P38" s="90" t="str">
        <f t="shared" si="7"/>
        <v/>
      </c>
      <c r="Q38" s="90" t="str">
        <f t="shared" si="7"/>
        <v/>
      </c>
      <c r="R38" s="90" t="str">
        <f t="shared" si="7"/>
        <v/>
      </c>
      <c r="U38" s="158" t="s">
        <v>461</v>
      </c>
      <c r="V38" s="47" t="str">
        <f>"New commercial - PS Space Heat "&amp;RIGHT(C7,3)&amp;" "&amp;AC7</f>
        <v>New commercial - PS Space Heat ELC Electric boiler</v>
      </c>
      <c r="W38" s="47" t="s">
        <v>34</v>
      </c>
      <c r="X38" s="47" t="s">
        <v>1</v>
      </c>
      <c r="Y38" s="85"/>
      <c r="AC38" s="158"/>
    </row>
    <row r="39" spans="1:29" x14ac:dyDescent="0.25">
      <c r="A39" s="86" t="str">
        <f t="shared" si="0"/>
        <v>CHPSELC_03_HP</v>
      </c>
      <c r="B39" s="67" t="str">
        <f t="shared" si="1"/>
        <v>New commercial - PS Space Heat ELC Air heat pump with electric boiler</v>
      </c>
      <c r="C39" s="67" t="str">
        <f t="shared" si="3"/>
        <v>COMAMB, COMELC</v>
      </c>
      <c r="D39" s="86" t="s">
        <v>320</v>
      </c>
      <c r="E39" s="87">
        <f t="shared" si="4"/>
        <v>0.93</v>
      </c>
      <c r="F39" s="87" t="str">
        <f t="shared" si="5"/>
        <v/>
      </c>
      <c r="G39" s="87" t="str">
        <f t="shared" si="5"/>
        <v/>
      </c>
      <c r="H39" s="87" t="str">
        <f t="shared" si="5"/>
        <v/>
      </c>
      <c r="I39" s="88">
        <f t="shared" si="6"/>
        <v>2019</v>
      </c>
      <c r="J39" s="82">
        <f t="shared" si="6"/>
        <v>600</v>
      </c>
      <c r="K39" s="82">
        <f t="shared" si="6"/>
        <v>5</v>
      </c>
      <c r="L39" s="89">
        <f t="shared" si="6"/>
        <v>0.01</v>
      </c>
      <c r="M39" s="88">
        <f t="shared" si="6"/>
        <v>20</v>
      </c>
      <c r="N39" s="68">
        <f t="shared" si="6"/>
        <v>31.536000000000001</v>
      </c>
      <c r="O39" s="87">
        <f t="shared" si="6"/>
        <v>0.15</v>
      </c>
      <c r="P39" s="90">
        <f t="shared" si="7"/>
        <v>0.69696969696969702</v>
      </c>
      <c r="Q39" s="90" t="str">
        <f t="shared" si="7"/>
        <v/>
      </c>
      <c r="R39" s="90" t="str">
        <f t="shared" si="7"/>
        <v/>
      </c>
      <c r="U39" s="158" t="s">
        <v>468</v>
      </c>
      <c r="V39" s="47" t="str">
        <f>"New commercial - PS Space Heat "&amp;RIGHT(C8,3)&amp;" "&amp;AC8</f>
        <v>New commercial - PS Space Heat ELC Air heat pump with electric boiler</v>
      </c>
      <c r="W39" s="47" t="s">
        <v>34</v>
      </c>
      <c r="X39" s="47" t="s">
        <v>1</v>
      </c>
      <c r="Y39" s="85"/>
      <c r="AC39" s="158"/>
    </row>
    <row r="40" spans="1:29" x14ac:dyDescent="0.25">
      <c r="A40" s="86" t="str">
        <f t="shared" si="0"/>
        <v>CHPSELC_04_DHP</v>
      </c>
      <c r="B40" s="67" t="str">
        <f t="shared" si="1"/>
        <v>New commercial - PS Space Heat ELC Air heat pump with electric boiler.HeatCool</v>
      </c>
      <c r="C40" s="67" t="str">
        <f t="shared" si="3"/>
        <v>COMAMB, COMELC</v>
      </c>
      <c r="D40" s="86" t="s">
        <v>326</v>
      </c>
      <c r="E40" s="87" t="str">
        <f t="shared" si="4"/>
        <v/>
      </c>
      <c r="F40" s="87">
        <f t="shared" si="5"/>
        <v>0.93</v>
      </c>
      <c r="G40" s="87" t="str">
        <f t="shared" si="5"/>
        <v/>
      </c>
      <c r="H40" s="87">
        <f t="shared" si="5"/>
        <v>1</v>
      </c>
      <c r="I40" s="88">
        <f t="shared" si="6"/>
        <v>2019</v>
      </c>
      <c r="J40" s="82">
        <f t="shared" si="6"/>
        <v>600</v>
      </c>
      <c r="K40" s="82">
        <f t="shared" si="6"/>
        <v>5</v>
      </c>
      <c r="L40" s="89">
        <f t="shared" si="6"/>
        <v>0.01</v>
      </c>
      <c r="M40" s="88">
        <f t="shared" si="6"/>
        <v>20</v>
      </c>
      <c r="N40" s="68">
        <f t="shared" si="6"/>
        <v>31.536000000000001</v>
      </c>
      <c r="O40" s="87">
        <f t="shared" si="6"/>
        <v>0.15</v>
      </c>
      <c r="P40" s="90">
        <f t="shared" si="7"/>
        <v>0.69696969696969702</v>
      </c>
      <c r="Q40" s="90" t="str">
        <f t="shared" si="7"/>
        <v/>
      </c>
      <c r="R40" s="90" t="str">
        <f t="shared" si="7"/>
        <v/>
      </c>
      <c r="U40" s="158" t="s">
        <v>469</v>
      </c>
      <c r="V40" s="47" t="str">
        <f>"New commercial - PS Space Heat "&amp;RIGHT(C9,3)&amp;" "&amp;AC9</f>
        <v>New commercial - PS Space Heat ELC Air heat pump with electric boiler.HeatCool</v>
      </c>
      <c r="W40" s="47" t="s">
        <v>34</v>
      </c>
      <c r="X40" s="47" t="s">
        <v>1</v>
      </c>
      <c r="Y40" s="85"/>
      <c r="AC40" s="158"/>
    </row>
    <row r="41" spans="1:29" x14ac:dyDescent="0.25">
      <c r="A41" s="86" t="str">
        <f t="shared" si="0"/>
        <v>CHPSELC_05_HP</v>
      </c>
      <c r="B41" s="67" t="str">
        <f t="shared" si="1"/>
        <v>New commercial - PS Space Heat ELC Adv Air heat pump with electric boiler</v>
      </c>
      <c r="C41" s="67" t="str">
        <f t="shared" si="3"/>
        <v>COMAMB, COMELC</v>
      </c>
      <c r="D41" s="86" t="s">
        <v>320</v>
      </c>
      <c r="E41" s="87">
        <f t="shared" si="4"/>
        <v>0.93</v>
      </c>
      <c r="F41" s="87" t="str">
        <f t="shared" si="5"/>
        <v/>
      </c>
      <c r="G41" s="87" t="str">
        <f t="shared" si="5"/>
        <v/>
      </c>
      <c r="H41" s="87" t="str">
        <f t="shared" si="5"/>
        <v/>
      </c>
      <c r="I41" s="88">
        <f t="shared" si="6"/>
        <v>2019</v>
      </c>
      <c r="J41" s="82">
        <f t="shared" si="6"/>
        <v>1200</v>
      </c>
      <c r="K41" s="82">
        <f t="shared" si="6"/>
        <v>5</v>
      </c>
      <c r="L41" s="89">
        <f t="shared" si="6"/>
        <v>0.01</v>
      </c>
      <c r="M41" s="88">
        <f t="shared" si="6"/>
        <v>20</v>
      </c>
      <c r="N41" s="68">
        <f t="shared" si="6"/>
        <v>31.536000000000001</v>
      </c>
      <c r="O41" s="87">
        <f t="shared" si="6"/>
        <v>0.15</v>
      </c>
      <c r="P41" s="90">
        <f t="shared" si="7"/>
        <v>0.79166666666666696</v>
      </c>
      <c r="Q41" s="90" t="str">
        <f t="shared" si="7"/>
        <v/>
      </c>
      <c r="R41" s="90" t="str">
        <f t="shared" si="7"/>
        <v/>
      </c>
      <c r="U41" s="158" t="s">
        <v>470</v>
      </c>
      <c r="V41" s="47" t="str">
        <f>"New commercial - PS Space Heat "&amp;RIGHT(C10,3)&amp;" "&amp;AC10</f>
        <v>New commercial - PS Space Heat ELC Adv Air heat pump with electric boiler</v>
      </c>
      <c r="W41" s="47" t="s">
        <v>34</v>
      </c>
      <c r="X41" s="47" t="s">
        <v>1</v>
      </c>
      <c r="Y41" s="85"/>
      <c r="AC41" s="158"/>
    </row>
    <row r="42" spans="1:29" x14ac:dyDescent="0.25">
      <c r="A42" s="86" t="str">
        <f t="shared" si="0"/>
        <v>CHPSELC_06_DHP</v>
      </c>
      <c r="B42" s="67" t="str">
        <f t="shared" si="1"/>
        <v>New commercial - PS Space Heat ELC Adv Air heat pump with electric boiler.HeatCool</v>
      </c>
      <c r="C42" s="67" t="str">
        <f t="shared" si="3"/>
        <v>COMAMB, COMELC</v>
      </c>
      <c r="D42" s="86" t="s">
        <v>326</v>
      </c>
      <c r="E42" s="87" t="str">
        <f t="shared" si="4"/>
        <v/>
      </c>
      <c r="F42" s="87">
        <f t="shared" si="5"/>
        <v>0.93</v>
      </c>
      <c r="G42" s="87" t="str">
        <f t="shared" si="5"/>
        <v/>
      </c>
      <c r="H42" s="87">
        <f t="shared" si="5"/>
        <v>1</v>
      </c>
      <c r="I42" s="88">
        <f t="shared" si="6"/>
        <v>2019</v>
      </c>
      <c r="J42" s="82">
        <f t="shared" si="6"/>
        <v>1200</v>
      </c>
      <c r="K42" s="82">
        <f t="shared" si="6"/>
        <v>20</v>
      </c>
      <c r="L42" s="89">
        <f t="shared" si="6"/>
        <v>0.01</v>
      </c>
      <c r="M42" s="88">
        <f t="shared" si="6"/>
        <v>20</v>
      </c>
      <c r="N42" s="68">
        <f t="shared" si="6"/>
        <v>31.536000000000001</v>
      </c>
      <c r="O42" s="87">
        <f t="shared" si="6"/>
        <v>0.15</v>
      </c>
      <c r="P42" s="90">
        <f t="shared" si="7"/>
        <v>0.82758620689655205</v>
      </c>
      <c r="Q42" s="90" t="str">
        <f t="shared" si="7"/>
        <v/>
      </c>
      <c r="R42" s="90" t="str">
        <f t="shared" si="7"/>
        <v/>
      </c>
      <c r="U42" s="158" t="s">
        <v>471</v>
      </c>
      <c r="V42" s="47" t="str">
        <f>"New commercial - PS Space Heat "&amp;RIGHT(C11,3)&amp;" "&amp;AC11</f>
        <v>New commercial - PS Space Heat ELC Adv Air heat pump with electric boiler.HeatCool</v>
      </c>
      <c r="W42" s="47" t="s">
        <v>34</v>
      </c>
      <c r="X42" s="47" t="s">
        <v>1</v>
      </c>
      <c r="Y42" s="85"/>
      <c r="AC42" s="158"/>
    </row>
    <row r="43" spans="1:29" x14ac:dyDescent="0.25">
      <c r="A43" s="86" t="str">
        <f t="shared" si="0"/>
        <v>CHPSELC_07_HP</v>
      </c>
      <c r="B43" s="67" t="str">
        <f t="shared" si="1"/>
        <v>New commercial - PS Space Heat ELC Ground heat pump with electric boiler</v>
      </c>
      <c r="C43" s="67" t="str">
        <f t="shared" si="3"/>
        <v>COMAMB, COMELC</v>
      </c>
      <c r="D43" s="86" t="s">
        <v>320</v>
      </c>
      <c r="E43" s="87">
        <f t="shared" si="4"/>
        <v>0.93</v>
      </c>
      <c r="F43" s="87" t="str">
        <f t="shared" si="5"/>
        <v/>
      </c>
      <c r="G43" s="87" t="str">
        <f t="shared" si="5"/>
        <v/>
      </c>
      <c r="H43" s="87" t="str">
        <f t="shared" si="5"/>
        <v/>
      </c>
      <c r="I43" s="88">
        <f t="shared" si="6"/>
        <v>2019</v>
      </c>
      <c r="J43" s="82">
        <f t="shared" si="6"/>
        <v>700</v>
      </c>
      <c r="K43" s="82">
        <f t="shared" si="6"/>
        <v>10</v>
      </c>
      <c r="L43" s="89">
        <f t="shared" si="6"/>
        <v>0.01</v>
      </c>
      <c r="M43" s="88">
        <f t="shared" si="6"/>
        <v>20</v>
      </c>
      <c r="N43" s="68">
        <f t="shared" si="6"/>
        <v>31.536000000000001</v>
      </c>
      <c r="O43" s="87">
        <f t="shared" si="6"/>
        <v>0.15</v>
      </c>
      <c r="P43" s="90">
        <f>IF(P12=0,"",P12)</f>
        <v>0.8</v>
      </c>
      <c r="Q43" s="90" t="str">
        <f t="shared" si="7"/>
        <v/>
      </c>
      <c r="R43" s="90" t="str">
        <f t="shared" si="7"/>
        <v/>
      </c>
      <c r="U43" s="158" t="s">
        <v>472</v>
      </c>
      <c r="V43" s="47" t="str">
        <f>"New commercial - PS Space Heat "&amp;RIGHT(C12,3)&amp;" "&amp;AC12</f>
        <v>New commercial - PS Space Heat ELC Ground heat pump with electric boiler</v>
      </c>
      <c r="W43" s="47" t="s">
        <v>34</v>
      </c>
      <c r="X43" s="47" t="s">
        <v>1</v>
      </c>
      <c r="Y43" s="85"/>
      <c r="AC43" s="158"/>
    </row>
    <row r="44" spans="1:29" x14ac:dyDescent="0.25">
      <c r="A44" s="86" t="str">
        <f t="shared" ref="A44:A62" si="8">U44</f>
        <v>CHPSELC_08_DHP</v>
      </c>
      <c r="B44" s="67" t="str">
        <f t="shared" ref="B44:B62" si="9">V44</f>
        <v>New commercial - PS Space Heat ELC Ground heat pump with electric boiler.HeatCool</v>
      </c>
      <c r="C44" s="67" t="str">
        <f t="shared" si="3"/>
        <v>COMAMB, COMELC</v>
      </c>
      <c r="D44" s="86" t="s">
        <v>326</v>
      </c>
      <c r="E44" s="87" t="str">
        <f t="shared" si="4"/>
        <v/>
      </c>
      <c r="F44" s="87">
        <f t="shared" si="5"/>
        <v>0.93</v>
      </c>
      <c r="G44" s="87" t="str">
        <f t="shared" si="5"/>
        <v/>
      </c>
      <c r="H44" s="87">
        <f t="shared" si="5"/>
        <v>1</v>
      </c>
      <c r="I44" s="88">
        <f t="shared" ref="I44:O44" si="10">I13</f>
        <v>2019</v>
      </c>
      <c r="J44" s="82">
        <f t="shared" si="10"/>
        <v>700</v>
      </c>
      <c r="K44" s="82">
        <f t="shared" si="10"/>
        <v>10</v>
      </c>
      <c r="L44" s="89">
        <f t="shared" si="10"/>
        <v>0.01</v>
      </c>
      <c r="M44" s="88">
        <f t="shared" si="10"/>
        <v>20</v>
      </c>
      <c r="N44" s="68">
        <f t="shared" si="10"/>
        <v>31.536000000000001</v>
      </c>
      <c r="O44" s="87">
        <f t="shared" si="10"/>
        <v>0.15</v>
      </c>
      <c r="P44" s="90">
        <f>IF(P13=0,"",P13)</f>
        <v>0.8</v>
      </c>
      <c r="Q44" s="90" t="str">
        <f t="shared" ref="Q44:R44" si="11">IF(Q13=0,"",Q13)</f>
        <v/>
      </c>
      <c r="R44" s="90" t="str">
        <f t="shared" si="11"/>
        <v/>
      </c>
      <c r="U44" s="158" t="s">
        <v>473</v>
      </c>
      <c r="V44" s="47" t="str">
        <f>"New commercial - PS Space Heat "&amp;RIGHT(C13,3)&amp;" "&amp;AC13</f>
        <v>New commercial - PS Space Heat ELC Ground heat pump with electric boiler.HeatCool</v>
      </c>
      <c r="W44" s="47" t="s">
        <v>34</v>
      </c>
      <c r="X44" s="47" t="s">
        <v>1</v>
      </c>
      <c r="Y44" s="85"/>
      <c r="AC44" s="158"/>
    </row>
    <row r="45" spans="1:29" x14ac:dyDescent="0.25">
      <c r="A45" s="86" t="str">
        <f t="shared" si="8"/>
        <v>*CHPSFCH_01</v>
      </c>
      <c r="B45" s="67" t="str">
        <f t="shared" si="9"/>
        <v>New commercial - PS Space Heat HET FC output to Heat demand</v>
      </c>
      <c r="C45" s="67" t="str">
        <f t="shared" si="3"/>
        <v>COMHET</v>
      </c>
      <c r="D45" s="86" t="s">
        <v>320</v>
      </c>
      <c r="E45" s="87">
        <f t="shared" si="4"/>
        <v>0.93</v>
      </c>
      <c r="F45" s="87" t="str">
        <f t="shared" si="5"/>
        <v/>
      </c>
      <c r="G45" s="87" t="str">
        <f t="shared" si="5"/>
        <v/>
      </c>
      <c r="H45" s="87" t="str">
        <f t="shared" si="5"/>
        <v/>
      </c>
      <c r="I45" s="88">
        <f t="shared" ref="I45:O45" si="12">I14</f>
        <v>2019</v>
      </c>
      <c r="J45" s="82">
        <f t="shared" si="12"/>
        <v>0.01</v>
      </c>
      <c r="K45" s="82">
        <f t="shared" si="12"/>
        <v>0</v>
      </c>
      <c r="L45" s="89">
        <f t="shared" si="12"/>
        <v>0.01</v>
      </c>
      <c r="M45" s="88">
        <f t="shared" si="12"/>
        <v>20</v>
      </c>
      <c r="N45" s="68">
        <f t="shared" si="12"/>
        <v>31.536000000000001</v>
      </c>
      <c r="O45" s="87">
        <f t="shared" si="12"/>
        <v>0.15</v>
      </c>
      <c r="P45" s="90" t="str">
        <f t="shared" ref="P45:R45" si="13">IF(P14=0,"",P14)</f>
        <v/>
      </c>
      <c r="Q45" s="90" t="str">
        <f t="shared" si="13"/>
        <v/>
      </c>
      <c r="R45" s="90" t="str">
        <f t="shared" si="13"/>
        <v/>
      </c>
      <c r="U45" s="158" t="s">
        <v>425</v>
      </c>
      <c r="V45" s="47" t="str">
        <f>"New commercial - PS Space Heat "&amp;RIGHT(C14,3)&amp;" "&amp;AC14</f>
        <v>New commercial - PS Space Heat HET FC output to Heat demand</v>
      </c>
      <c r="W45" s="47" t="s">
        <v>34</v>
      </c>
      <c r="X45" s="47" t="s">
        <v>1</v>
      </c>
      <c r="Y45" s="85"/>
      <c r="AC45" s="158"/>
    </row>
    <row r="46" spans="1:29" x14ac:dyDescent="0.25">
      <c r="A46" s="86" t="str">
        <f t="shared" si="8"/>
        <v>CHPSGAS_01_Boi</v>
      </c>
      <c r="B46" s="67" t="str">
        <f t="shared" si="9"/>
        <v>New commercial - PS Space Heat GAS Natural gas boiler</v>
      </c>
      <c r="C46" s="67" t="str">
        <f t="shared" si="3"/>
        <v>COMGAS</v>
      </c>
      <c r="D46" s="86" t="s">
        <v>320</v>
      </c>
      <c r="E46" s="87">
        <f t="shared" si="4"/>
        <v>0.81840000000000002</v>
      </c>
      <c r="F46" s="87" t="str">
        <f t="shared" si="5"/>
        <v/>
      </c>
      <c r="G46" s="87" t="str">
        <f t="shared" si="5"/>
        <v/>
      </c>
      <c r="H46" s="87" t="str">
        <f t="shared" si="5"/>
        <v/>
      </c>
      <c r="I46" s="88">
        <f t="shared" ref="I46:O46" si="14">I15</f>
        <v>2019</v>
      </c>
      <c r="J46" s="82">
        <f t="shared" si="14"/>
        <v>109</v>
      </c>
      <c r="K46" s="82">
        <f t="shared" si="14"/>
        <v>7.3</v>
      </c>
      <c r="L46" s="89">
        <f t="shared" si="14"/>
        <v>0.01</v>
      </c>
      <c r="M46" s="88">
        <f t="shared" si="14"/>
        <v>20</v>
      </c>
      <c r="N46" s="68">
        <f t="shared" si="14"/>
        <v>31.536000000000001</v>
      </c>
      <c r="O46" s="87">
        <f t="shared" si="14"/>
        <v>0.15</v>
      </c>
      <c r="P46" s="90" t="str">
        <f t="shared" ref="P46:R46" si="15">IF(P15=0,"",P15)</f>
        <v/>
      </c>
      <c r="Q46" s="90" t="str">
        <f t="shared" si="15"/>
        <v/>
      </c>
      <c r="R46" s="90" t="str">
        <f t="shared" si="15"/>
        <v/>
      </c>
      <c r="U46" s="158" t="s">
        <v>462</v>
      </c>
      <c r="V46" s="47" t="str">
        <f>"New commercial - PS Space Heat "&amp;RIGHT(C15,3)&amp;" "&amp;AC15</f>
        <v>New commercial - PS Space Heat GAS Natural gas boiler</v>
      </c>
      <c r="W46" s="47" t="s">
        <v>34</v>
      </c>
      <c r="X46" s="47" t="s">
        <v>1</v>
      </c>
      <c r="Y46" s="85"/>
      <c r="AC46" s="158"/>
    </row>
    <row r="47" spans="1:29" x14ac:dyDescent="0.25">
      <c r="A47" s="86" t="str">
        <f t="shared" si="8"/>
        <v>CHPSGAS_02_DBoi</v>
      </c>
      <c r="B47" s="67" t="str">
        <f t="shared" si="9"/>
        <v>New commercial - PS Space Heat GAS Natural gas boiler.HeatHotwater</v>
      </c>
      <c r="C47" s="67" t="str">
        <f t="shared" si="3"/>
        <v>COMGAS</v>
      </c>
      <c r="D47" s="86" t="s">
        <v>327</v>
      </c>
      <c r="E47" s="87" t="str">
        <f t="shared" si="4"/>
        <v/>
      </c>
      <c r="F47" s="87">
        <f t="shared" si="5"/>
        <v>0.88349999999999995</v>
      </c>
      <c r="G47" s="87">
        <f t="shared" si="5"/>
        <v>0.59670000000000001</v>
      </c>
      <c r="H47" s="87" t="str">
        <f t="shared" si="5"/>
        <v/>
      </c>
      <c r="I47" s="88">
        <f t="shared" ref="I47:O47" si="16">I16</f>
        <v>2019</v>
      </c>
      <c r="J47" s="82">
        <f t="shared" si="16"/>
        <v>119.9</v>
      </c>
      <c r="K47" s="82">
        <f t="shared" si="16"/>
        <v>4</v>
      </c>
      <c r="L47" s="89">
        <f t="shared" si="16"/>
        <v>0.01</v>
      </c>
      <c r="M47" s="88">
        <f t="shared" si="16"/>
        <v>20</v>
      </c>
      <c r="N47" s="68">
        <f t="shared" si="16"/>
        <v>31.536000000000001</v>
      </c>
      <c r="O47" s="87">
        <f t="shared" si="16"/>
        <v>0.16</v>
      </c>
      <c r="P47" s="90" t="str">
        <f t="shared" ref="P47:R47" si="17">IF(P16=0,"",P16)</f>
        <v/>
      </c>
      <c r="Q47" s="90" t="str">
        <f t="shared" si="17"/>
        <v/>
      </c>
      <c r="R47" s="90">
        <f t="shared" si="17"/>
        <v>0.6</v>
      </c>
      <c r="U47" s="158" t="s">
        <v>463</v>
      </c>
      <c r="V47" s="47" t="str">
        <f>"New commercial - PS Space Heat "&amp;RIGHT(C16,3)&amp;" "&amp;AC16</f>
        <v>New commercial - PS Space Heat GAS Natural gas boiler.HeatHotwater</v>
      </c>
      <c r="W47" s="47" t="s">
        <v>34</v>
      </c>
      <c r="X47" s="47" t="s">
        <v>1</v>
      </c>
      <c r="Y47" s="85"/>
      <c r="AC47" s="158"/>
    </row>
    <row r="48" spans="1:29" x14ac:dyDescent="0.25">
      <c r="A48" s="86" t="str">
        <f t="shared" si="8"/>
        <v>CHPSGAS_03_Boi</v>
      </c>
      <c r="B48" s="67" t="str">
        <f t="shared" si="9"/>
        <v>New commercial - PS Space Heat GAS Natural gas boiler condensing</v>
      </c>
      <c r="C48" s="67" t="str">
        <f t="shared" si="3"/>
        <v>COMGAS</v>
      </c>
      <c r="D48" s="86" t="s">
        <v>320</v>
      </c>
      <c r="E48" s="87">
        <f t="shared" si="4"/>
        <v>1.0229999999999999</v>
      </c>
      <c r="F48" s="87" t="str">
        <f t="shared" si="5"/>
        <v/>
      </c>
      <c r="G48" s="87" t="str">
        <f t="shared" si="5"/>
        <v/>
      </c>
      <c r="H48" s="87" t="str">
        <f t="shared" si="5"/>
        <v/>
      </c>
      <c r="I48" s="88">
        <f t="shared" ref="I48:O48" si="18">I17</f>
        <v>2019</v>
      </c>
      <c r="J48" s="82">
        <f t="shared" si="18"/>
        <v>256</v>
      </c>
      <c r="K48" s="82">
        <f t="shared" si="18"/>
        <v>7.3</v>
      </c>
      <c r="L48" s="89">
        <f t="shared" si="18"/>
        <v>0.01</v>
      </c>
      <c r="M48" s="88">
        <f t="shared" si="18"/>
        <v>20</v>
      </c>
      <c r="N48" s="68">
        <f t="shared" si="18"/>
        <v>31.536000000000001</v>
      </c>
      <c r="O48" s="87">
        <f t="shared" si="18"/>
        <v>0.15</v>
      </c>
      <c r="P48" s="90" t="str">
        <f t="shared" ref="P48:R48" si="19">IF(P17=0,"",P17)</f>
        <v/>
      </c>
      <c r="Q48" s="90" t="str">
        <f t="shared" si="19"/>
        <v/>
      </c>
      <c r="R48" s="90" t="str">
        <f t="shared" si="19"/>
        <v/>
      </c>
      <c r="U48" s="158" t="s">
        <v>464</v>
      </c>
      <c r="V48" s="47" t="str">
        <f>"New commercial - PS Space Heat "&amp;RIGHT(C17,3)&amp;" "&amp;AC17</f>
        <v>New commercial - PS Space Heat GAS Natural gas boiler condensing</v>
      </c>
      <c r="W48" s="47" t="s">
        <v>34</v>
      </c>
      <c r="X48" s="47" t="s">
        <v>1</v>
      </c>
      <c r="Y48" s="85"/>
      <c r="AC48" s="158"/>
    </row>
    <row r="49" spans="1:29" x14ac:dyDescent="0.25">
      <c r="A49" s="86" t="str">
        <f t="shared" si="8"/>
        <v>CHPSGAS_04_DBoi</v>
      </c>
      <c r="B49" s="67" t="str">
        <f t="shared" si="9"/>
        <v>New commercial - PS Space Heat GAS Natural gas boiler condensing.HeatHotwater</v>
      </c>
      <c r="C49" s="67" t="str">
        <f t="shared" si="3"/>
        <v>COMGAS</v>
      </c>
      <c r="D49" s="86" t="s">
        <v>327</v>
      </c>
      <c r="E49" s="87" t="str">
        <f t="shared" si="4"/>
        <v/>
      </c>
      <c r="F49" s="87">
        <f t="shared" si="5"/>
        <v>0.99509999999999998</v>
      </c>
      <c r="G49" s="87">
        <f t="shared" si="5"/>
        <v>0.50467289719626196</v>
      </c>
      <c r="H49" s="87" t="str">
        <f t="shared" si="5"/>
        <v/>
      </c>
      <c r="I49" s="88">
        <f t="shared" ref="I49:O49" si="20">I18</f>
        <v>2019</v>
      </c>
      <c r="J49" s="82">
        <f t="shared" si="20"/>
        <v>281.60000000000002</v>
      </c>
      <c r="K49" s="82">
        <f t="shared" si="20"/>
        <v>7.3</v>
      </c>
      <c r="L49" s="89">
        <f t="shared" si="20"/>
        <v>0.01</v>
      </c>
      <c r="M49" s="88">
        <f t="shared" si="20"/>
        <v>20</v>
      </c>
      <c r="N49" s="68">
        <f t="shared" si="20"/>
        <v>31.536000000000001</v>
      </c>
      <c r="O49" s="87">
        <f t="shared" si="20"/>
        <v>0.16</v>
      </c>
      <c r="P49" s="90" t="str">
        <f t="shared" ref="P49:R49" si="21">IF(P18=0,"",P18)</f>
        <v/>
      </c>
      <c r="Q49" s="90" t="str">
        <f t="shared" si="21"/>
        <v/>
      </c>
      <c r="R49" s="90">
        <f t="shared" si="21"/>
        <v>0.6</v>
      </c>
      <c r="U49" s="158" t="s">
        <v>465</v>
      </c>
      <c r="V49" s="47" t="str">
        <f>"New commercial - PS Space Heat "&amp;RIGHT(C18,3)&amp;" "&amp;AC18</f>
        <v>New commercial - PS Space Heat GAS Natural gas boiler condensing.HeatHotwater</v>
      </c>
      <c r="W49" s="47" t="s">
        <v>34</v>
      </c>
      <c r="X49" s="47" t="s">
        <v>1</v>
      </c>
      <c r="Y49" s="85"/>
      <c r="AC49" s="158"/>
    </row>
    <row r="50" spans="1:29" x14ac:dyDescent="0.25">
      <c r="A50" s="86" t="str">
        <f t="shared" si="8"/>
        <v>CHPSGAS_05_HP</v>
      </c>
      <c r="B50" s="67" t="str">
        <f t="shared" si="9"/>
        <v>New commercial - PS Space Heat GAS Natural gas air heat pump</v>
      </c>
      <c r="C50" s="67" t="str">
        <f t="shared" si="3"/>
        <v>COMAMB, COMGAS</v>
      </c>
      <c r="D50" s="86" t="s">
        <v>320</v>
      </c>
      <c r="E50" s="87">
        <f t="shared" si="4"/>
        <v>0.93</v>
      </c>
      <c r="F50" s="87" t="str">
        <f t="shared" si="5"/>
        <v/>
      </c>
      <c r="G50" s="87" t="str">
        <f t="shared" si="5"/>
        <v/>
      </c>
      <c r="H50" s="87" t="str">
        <f t="shared" si="5"/>
        <v/>
      </c>
      <c r="I50" s="88">
        <f t="shared" ref="I50:O50" si="22">I19</f>
        <v>2019</v>
      </c>
      <c r="J50" s="82">
        <f t="shared" si="22"/>
        <v>509</v>
      </c>
      <c r="K50" s="82">
        <f t="shared" si="22"/>
        <v>9</v>
      </c>
      <c r="L50" s="89">
        <f t="shared" si="22"/>
        <v>0.01</v>
      </c>
      <c r="M50" s="88">
        <f t="shared" si="22"/>
        <v>20</v>
      </c>
      <c r="N50" s="68">
        <f t="shared" si="22"/>
        <v>31.536000000000001</v>
      </c>
      <c r="O50" s="87">
        <f t="shared" si="22"/>
        <v>0.15</v>
      </c>
      <c r="P50" s="90">
        <f t="shared" ref="P50:R50" si="23">IF(P19=0,"",P19)</f>
        <v>0.42857142857142899</v>
      </c>
      <c r="Q50" s="90" t="str">
        <f t="shared" si="23"/>
        <v/>
      </c>
      <c r="R50" s="90" t="str">
        <f t="shared" si="23"/>
        <v/>
      </c>
      <c r="U50" s="158" t="s">
        <v>466</v>
      </c>
      <c r="V50" s="47" t="str">
        <f>"New commercial - PS Space Heat "&amp;RIGHT(C19,3)&amp;" "&amp;AC19</f>
        <v>New commercial - PS Space Heat GAS Natural gas air heat pump</v>
      </c>
      <c r="W50" s="47" t="s">
        <v>34</v>
      </c>
      <c r="X50" s="47" t="s">
        <v>1</v>
      </c>
      <c r="Y50" s="85"/>
      <c r="AC50" s="158"/>
    </row>
    <row r="51" spans="1:29" x14ac:dyDescent="0.25">
      <c r="A51" s="86" t="str">
        <f t="shared" si="8"/>
        <v>CHPSGAS_06_DHP</v>
      </c>
      <c r="B51" s="67" t="str">
        <f t="shared" si="9"/>
        <v>New commercial - PS Space Heat GAS Natural gas air heat pump.HeatCool</v>
      </c>
      <c r="C51" s="67" t="str">
        <f t="shared" si="3"/>
        <v>COMAMB, COMGAS</v>
      </c>
      <c r="D51" s="86" t="s">
        <v>326</v>
      </c>
      <c r="E51" s="87" t="str">
        <f t="shared" si="4"/>
        <v/>
      </c>
      <c r="F51" s="87">
        <f t="shared" si="5"/>
        <v>0.93</v>
      </c>
      <c r="G51" s="87" t="str">
        <f t="shared" si="5"/>
        <v/>
      </c>
      <c r="H51" s="87">
        <f t="shared" si="5"/>
        <v>1</v>
      </c>
      <c r="I51" s="88">
        <f t="shared" ref="I51:O51" si="24">I20</f>
        <v>2019</v>
      </c>
      <c r="J51" s="82">
        <f t="shared" si="24"/>
        <v>509</v>
      </c>
      <c r="K51" s="82">
        <f t="shared" si="24"/>
        <v>9</v>
      </c>
      <c r="L51" s="89">
        <f t="shared" si="24"/>
        <v>0.01</v>
      </c>
      <c r="M51" s="88">
        <f t="shared" si="24"/>
        <v>20</v>
      </c>
      <c r="N51" s="68">
        <f t="shared" si="24"/>
        <v>31.536000000000001</v>
      </c>
      <c r="O51" s="87">
        <f t="shared" si="24"/>
        <v>0.15</v>
      </c>
      <c r="P51" s="90">
        <f t="shared" ref="P51:R51" si="25">IF(P20=0,"",P20)</f>
        <v>0.42857142857142899</v>
      </c>
      <c r="Q51" s="90" t="str">
        <f t="shared" si="25"/>
        <v/>
      </c>
      <c r="R51" s="90" t="str">
        <f t="shared" si="25"/>
        <v/>
      </c>
      <c r="U51" s="158" t="s">
        <v>467</v>
      </c>
      <c r="V51" s="47" t="str">
        <f>"New commercial - PS Space Heat "&amp;RIGHT(C20,3)&amp;" "&amp;AC20</f>
        <v>New commercial - PS Space Heat GAS Natural gas air heat pump.HeatCool</v>
      </c>
      <c r="W51" s="47" t="s">
        <v>34</v>
      </c>
      <c r="X51" s="47" t="s">
        <v>1</v>
      </c>
      <c r="Y51" s="85"/>
      <c r="AC51" s="158"/>
    </row>
    <row r="52" spans="1:29" x14ac:dyDescent="0.25">
      <c r="A52" s="86" t="str">
        <f t="shared" si="8"/>
        <v>CHPSLPG_01_Boi</v>
      </c>
      <c r="B52" s="67" t="str">
        <f t="shared" si="9"/>
        <v>New commercial - PS Space Heat LPG LPG boiler</v>
      </c>
      <c r="C52" s="67" t="str">
        <f t="shared" si="3"/>
        <v>COMLPG</v>
      </c>
      <c r="D52" s="86" t="s">
        <v>320</v>
      </c>
      <c r="E52" s="87">
        <f t="shared" si="4"/>
        <v>0.79049999999999998</v>
      </c>
      <c r="F52" s="87" t="str">
        <f t="shared" si="5"/>
        <v/>
      </c>
      <c r="G52" s="87" t="str">
        <f t="shared" si="5"/>
        <v/>
      </c>
      <c r="H52" s="87" t="str">
        <f t="shared" si="5"/>
        <v/>
      </c>
      <c r="I52" s="88">
        <f t="shared" ref="I52:O52" si="26">I21</f>
        <v>2019</v>
      </c>
      <c r="J52" s="82">
        <f t="shared" si="26"/>
        <v>147</v>
      </c>
      <c r="K52" s="82">
        <f t="shared" si="26"/>
        <v>8.5</v>
      </c>
      <c r="L52" s="89">
        <f t="shared" si="26"/>
        <v>0.01</v>
      </c>
      <c r="M52" s="88">
        <f t="shared" si="26"/>
        <v>20</v>
      </c>
      <c r="N52" s="68">
        <f t="shared" si="26"/>
        <v>31.536000000000001</v>
      </c>
      <c r="O52" s="87">
        <f t="shared" si="26"/>
        <v>0.15</v>
      </c>
      <c r="P52" s="90" t="str">
        <f t="shared" ref="P52:R52" si="27">IF(P21=0,"",P21)</f>
        <v/>
      </c>
      <c r="Q52" s="90" t="str">
        <f t="shared" si="27"/>
        <v/>
      </c>
      <c r="R52" s="90" t="str">
        <f t="shared" si="27"/>
        <v/>
      </c>
      <c r="U52" s="158" t="s">
        <v>474</v>
      </c>
      <c r="V52" s="47" t="str">
        <f>"New commercial - PS Space Heat "&amp;RIGHT(C21,3)&amp;" "&amp;AC21</f>
        <v>New commercial - PS Space Heat LPG LPG boiler</v>
      </c>
      <c r="W52" s="47" t="s">
        <v>34</v>
      </c>
      <c r="X52" s="47" t="s">
        <v>1</v>
      </c>
      <c r="AC52" s="158"/>
    </row>
    <row r="53" spans="1:29" x14ac:dyDescent="0.25">
      <c r="A53" s="86" t="str">
        <f t="shared" si="8"/>
        <v>CHPSLPG_02_DBoi</v>
      </c>
      <c r="B53" s="67" t="str">
        <f t="shared" si="9"/>
        <v>New commercial - PS Space Heat LPG LPG boiler.HeatHotwater</v>
      </c>
      <c r="C53" s="67" t="str">
        <f t="shared" si="3"/>
        <v>COMLPG</v>
      </c>
      <c r="D53" s="86" t="s">
        <v>327</v>
      </c>
      <c r="E53" s="87" t="str">
        <f t="shared" si="4"/>
        <v/>
      </c>
      <c r="F53" s="87">
        <f t="shared" si="5"/>
        <v>0.68262</v>
      </c>
      <c r="G53" s="87">
        <f t="shared" si="5"/>
        <v>0.73569482288828403</v>
      </c>
      <c r="H53" s="87" t="str">
        <f t="shared" si="5"/>
        <v/>
      </c>
      <c r="I53" s="88">
        <f t="shared" ref="I53:O53" si="28">I22</f>
        <v>2019</v>
      </c>
      <c r="J53" s="82">
        <f t="shared" si="28"/>
        <v>161.69999999999999</v>
      </c>
      <c r="K53" s="82">
        <f t="shared" si="28"/>
        <v>1.32</v>
      </c>
      <c r="L53" s="89">
        <f t="shared" si="28"/>
        <v>0.01</v>
      </c>
      <c r="M53" s="88">
        <f t="shared" si="28"/>
        <v>20</v>
      </c>
      <c r="N53" s="68">
        <f t="shared" si="28"/>
        <v>31.536000000000001</v>
      </c>
      <c r="O53" s="87">
        <f t="shared" si="28"/>
        <v>0.16</v>
      </c>
      <c r="P53" s="90" t="str">
        <f t="shared" ref="P53:R53" si="29">IF(P22=0,"",P22)</f>
        <v/>
      </c>
      <c r="Q53" s="90" t="str">
        <f t="shared" si="29"/>
        <v/>
      </c>
      <c r="R53" s="90">
        <f t="shared" si="29"/>
        <v>0.6</v>
      </c>
      <c r="U53" s="158" t="s">
        <v>475</v>
      </c>
      <c r="V53" s="47" t="str">
        <f>"New commercial - PS Space Heat "&amp;RIGHT(C22,3)&amp;" "&amp;AC22</f>
        <v>New commercial - PS Space Heat LPG LPG boiler.HeatHotwater</v>
      </c>
      <c r="W53" s="47" t="s">
        <v>34</v>
      </c>
      <c r="X53" s="47" t="s">
        <v>1</v>
      </c>
      <c r="AC53" s="158"/>
    </row>
    <row r="54" spans="1:29" x14ac:dyDescent="0.25">
      <c r="A54" s="86" t="str">
        <f t="shared" si="8"/>
        <v>CHPSLPG_04_DHP</v>
      </c>
      <c r="B54" s="67" t="str">
        <f t="shared" si="9"/>
        <v>New commercial - PS Space Heat LPG LPG air heat pump.HeatCool</v>
      </c>
      <c r="C54" s="67" t="str">
        <f t="shared" si="3"/>
        <v>COMAMB, COMLPG</v>
      </c>
      <c r="D54" s="86" t="s">
        <v>326</v>
      </c>
      <c r="E54" s="87" t="str">
        <f t="shared" si="4"/>
        <v/>
      </c>
      <c r="F54" s="87">
        <f t="shared" si="5"/>
        <v>0.93</v>
      </c>
      <c r="G54" s="87" t="str">
        <f t="shared" si="5"/>
        <v/>
      </c>
      <c r="H54" s="87">
        <f t="shared" si="5"/>
        <v>1</v>
      </c>
      <c r="I54" s="88">
        <f t="shared" ref="I54:O54" si="30">I23</f>
        <v>2019</v>
      </c>
      <c r="J54" s="82">
        <f t="shared" si="30"/>
        <v>600</v>
      </c>
      <c r="K54" s="82">
        <f t="shared" si="30"/>
        <v>7.84</v>
      </c>
      <c r="L54" s="89">
        <f t="shared" si="30"/>
        <v>0.01</v>
      </c>
      <c r="M54" s="88">
        <f t="shared" si="30"/>
        <v>20</v>
      </c>
      <c r="N54" s="68">
        <f t="shared" si="30"/>
        <v>31.536000000000001</v>
      </c>
      <c r="O54" s="87">
        <f t="shared" si="30"/>
        <v>0.15</v>
      </c>
      <c r="P54" s="90">
        <f t="shared" ref="P54:R54" si="31">IF(P23=0,"",P23)</f>
        <v>0.5</v>
      </c>
      <c r="Q54" s="90" t="str">
        <f t="shared" si="31"/>
        <v/>
      </c>
      <c r="R54" s="90" t="str">
        <f t="shared" si="31"/>
        <v/>
      </c>
      <c r="U54" s="158" t="s">
        <v>476</v>
      </c>
      <c r="V54" s="47" t="str">
        <f>"New commercial - PS Space Heat "&amp;RIGHT(C23,3)&amp;" "&amp;AC23</f>
        <v>New commercial - PS Space Heat LPG LPG air heat pump.HeatCool</v>
      </c>
      <c r="W54" s="47" t="s">
        <v>34</v>
      </c>
      <c r="X54" s="47" t="s">
        <v>1</v>
      </c>
      <c r="AC54" s="158"/>
    </row>
    <row r="55" spans="1:29" x14ac:dyDescent="0.25">
      <c r="A55" s="86" t="str">
        <f t="shared" si="8"/>
        <v>CHPSHET_01_DH</v>
      </c>
      <c r="B55" s="67" t="str">
        <f t="shared" si="9"/>
        <v>New commercial - PS Space Heat HET District heat exchanger.HeatHotwater</v>
      </c>
      <c r="C55" s="67" t="str">
        <f t="shared" si="3"/>
        <v>COMHET</v>
      </c>
      <c r="D55" s="86" t="s">
        <v>327</v>
      </c>
      <c r="E55" s="87" t="str">
        <f t="shared" si="4"/>
        <v/>
      </c>
      <c r="F55" s="87">
        <f t="shared" si="5"/>
        <v>0.88349999999999995</v>
      </c>
      <c r="G55" s="87">
        <f t="shared" si="5"/>
        <v>0.9</v>
      </c>
      <c r="H55" s="87" t="str">
        <f t="shared" si="5"/>
        <v/>
      </c>
      <c r="I55" s="88">
        <f t="shared" ref="I55:O55" si="32">I24</f>
        <v>2019</v>
      </c>
      <c r="J55" s="82">
        <f t="shared" si="32"/>
        <v>70</v>
      </c>
      <c r="K55" s="82">
        <f t="shared" si="32"/>
        <v>1</v>
      </c>
      <c r="L55" s="89">
        <f t="shared" si="32"/>
        <v>0.01</v>
      </c>
      <c r="M55" s="88">
        <f t="shared" si="32"/>
        <v>20</v>
      </c>
      <c r="N55" s="68">
        <f t="shared" si="32"/>
        <v>31.536000000000001</v>
      </c>
      <c r="O55" s="87">
        <f t="shared" si="32"/>
        <v>0.16</v>
      </c>
      <c r="P55" s="90" t="str">
        <f t="shared" ref="P55:R55" si="33">IF(P24=0,"",P24)</f>
        <v/>
      </c>
      <c r="Q55" s="90" t="str">
        <f t="shared" si="33"/>
        <v/>
      </c>
      <c r="R55" s="90">
        <f t="shared" si="33"/>
        <v>0.6</v>
      </c>
      <c r="U55" s="158" t="s">
        <v>477</v>
      </c>
      <c r="V55" s="47" t="str">
        <f>"New commercial - PS Space Heat "&amp;RIGHT(C24,3)&amp;" "&amp;AC24</f>
        <v>New commercial - PS Space Heat HET District heat exchanger.HeatHotwater</v>
      </c>
      <c r="W55" s="47" t="s">
        <v>34</v>
      </c>
      <c r="X55" s="47" t="s">
        <v>1</v>
      </c>
      <c r="AC55" s="158"/>
    </row>
    <row r="56" spans="1:29" x14ac:dyDescent="0.25">
      <c r="A56" s="86" t="str">
        <f t="shared" si="8"/>
        <v>CHPSOIL_01_Boi</v>
      </c>
      <c r="B56" s="67" t="str">
        <f t="shared" si="9"/>
        <v>New commercial - PS Space Heat OIL Oil boiler</v>
      </c>
      <c r="C56" s="67" t="str">
        <f t="shared" si="3"/>
        <v>COMOIL</v>
      </c>
      <c r="D56" s="86" t="s">
        <v>320</v>
      </c>
      <c r="E56" s="87">
        <f t="shared" si="4"/>
        <v>0.67889999999999995</v>
      </c>
      <c r="F56" s="87" t="str">
        <f t="shared" si="5"/>
        <v/>
      </c>
      <c r="G56" s="87" t="str">
        <f t="shared" si="5"/>
        <v/>
      </c>
      <c r="H56" s="87" t="str">
        <f t="shared" si="5"/>
        <v/>
      </c>
      <c r="I56" s="88">
        <f t="shared" ref="I56:O56" si="34">I25</f>
        <v>2019</v>
      </c>
      <c r="J56" s="82">
        <f t="shared" si="34"/>
        <v>62.45</v>
      </c>
      <c r="K56" s="82">
        <f t="shared" si="34"/>
        <v>1.25</v>
      </c>
      <c r="L56" s="89">
        <f t="shared" si="34"/>
        <v>0.01</v>
      </c>
      <c r="M56" s="88">
        <f t="shared" si="34"/>
        <v>20</v>
      </c>
      <c r="N56" s="68">
        <f t="shared" si="34"/>
        <v>31.536000000000001</v>
      </c>
      <c r="O56" s="87">
        <f t="shared" si="34"/>
        <v>0.15</v>
      </c>
      <c r="P56" s="90" t="str">
        <f t="shared" ref="P56:R56" si="35">IF(P25=0,"",P25)</f>
        <v/>
      </c>
      <c r="Q56" s="90" t="str">
        <f t="shared" si="35"/>
        <v/>
      </c>
      <c r="R56" s="90" t="str">
        <f t="shared" si="35"/>
        <v/>
      </c>
      <c r="U56" s="158" t="s">
        <v>478</v>
      </c>
      <c r="V56" s="47" t="str">
        <f>"New commercial - PS Space Heat "&amp;RIGHT(C25,3)&amp;" "&amp;AC25</f>
        <v>New commercial - PS Space Heat OIL Oil boiler</v>
      </c>
      <c r="W56" s="47" t="s">
        <v>34</v>
      </c>
      <c r="X56" s="47" t="s">
        <v>1</v>
      </c>
      <c r="AC56" s="158"/>
    </row>
    <row r="57" spans="1:29" x14ac:dyDescent="0.25">
      <c r="A57" s="86" t="str">
        <f t="shared" si="8"/>
        <v>CHPSOIL_02_DBoi</v>
      </c>
      <c r="B57" s="67" t="str">
        <f t="shared" si="9"/>
        <v>New commercial - PS Space Heat OIL Oil boiler.HeatHotwater</v>
      </c>
      <c r="C57" s="67" t="str">
        <f t="shared" si="3"/>
        <v>COMOIL</v>
      </c>
      <c r="D57" s="86" t="s">
        <v>327</v>
      </c>
      <c r="E57" s="87" t="str">
        <f t="shared" si="4"/>
        <v/>
      </c>
      <c r="F57" s="87">
        <f t="shared" si="5"/>
        <v>0.79049999999999998</v>
      </c>
      <c r="G57" s="87">
        <f t="shared" si="5"/>
        <v>0.59670000000000001</v>
      </c>
      <c r="H57" s="87" t="str">
        <f t="shared" si="5"/>
        <v/>
      </c>
      <c r="I57" s="88">
        <f t="shared" ref="I57:O57" si="36">I26</f>
        <v>2019</v>
      </c>
      <c r="J57" s="82">
        <f t="shared" si="36"/>
        <v>68.694999999999993</v>
      </c>
      <c r="K57" s="82">
        <f t="shared" si="36"/>
        <v>1</v>
      </c>
      <c r="L57" s="89">
        <f t="shared" si="36"/>
        <v>0.01</v>
      </c>
      <c r="M57" s="88">
        <f t="shared" si="36"/>
        <v>20</v>
      </c>
      <c r="N57" s="68">
        <f t="shared" si="36"/>
        <v>31.536000000000001</v>
      </c>
      <c r="O57" s="87">
        <f t="shared" si="36"/>
        <v>0.16</v>
      </c>
      <c r="P57" s="90" t="str">
        <f t="shared" ref="P57:R57" si="37">IF(P26=0,"",P26)</f>
        <v/>
      </c>
      <c r="Q57" s="90" t="str">
        <f t="shared" si="37"/>
        <v/>
      </c>
      <c r="R57" s="90">
        <f t="shared" si="37"/>
        <v>0.6</v>
      </c>
      <c r="U57" s="158" t="s">
        <v>479</v>
      </c>
      <c r="V57" s="47" t="str">
        <f>"New commercial - PS Space Heat "&amp;RIGHT(C26,3)&amp;" "&amp;AC26</f>
        <v>New commercial - PS Space Heat OIL Oil boiler.HeatHotwater</v>
      </c>
      <c r="W57" s="47" t="s">
        <v>34</v>
      </c>
      <c r="X57" s="47" t="s">
        <v>1</v>
      </c>
      <c r="AC57" s="158"/>
    </row>
    <row r="58" spans="1:29" x14ac:dyDescent="0.25">
      <c r="A58" s="86" t="str">
        <f t="shared" si="8"/>
        <v>CHPSOIL_03_DBoi</v>
      </c>
      <c r="B58" s="67" t="str">
        <f t="shared" si="9"/>
        <v>New commercial - PS Space Heat OIL Oil boiler condensing.HeatHotwater</v>
      </c>
      <c r="C58" s="67" t="str">
        <f t="shared" si="3"/>
        <v>COMOIL</v>
      </c>
      <c r="D58" s="86" t="s">
        <v>327</v>
      </c>
      <c r="E58" s="87" t="str">
        <f t="shared" si="4"/>
        <v/>
      </c>
      <c r="F58" s="87">
        <f t="shared" si="5"/>
        <v>0.93</v>
      </c>
      <c r="G58" s="87">
        <f t="shared" si="5"/>
        <v>0.34200000000000003</v>
      </c>
      <c r="H58" s="87" t="str">
        <f t="shared" si="5"/>
        <v/>
      </c>
      <c r="I58" s="88">
        <f t="shared" ref="I58:O58" si="38">I27</f>
        <v>2019</v>
      </c>
      <c r="J58" s="82">
        <f t="shared" si="38"/>
        <v>279</v>
      </c>
      <c r="K58" s="82">
        <f t="shared" si="38"/>
        <v>4</v>
      </c>
      <c r="L58" s="89">
        <f t="shared" si="38"/>
        <v>0.01</v>
      </c>
      <c r="M58" s="88">
        <f t="shared" si="38"/>
        <v>20</v>
      </c>
      <c r="N58" s="68">
        <f t="shared" si="38"/>
        <v>31.536000000000001</v>
      </c>
      <c r="O58" s="87">
        <f t="shared" si="38"/>
        <v>0.16</v>
      </c>
      <c r="P58" s="90" t="str">
        <f t="shared" ref="P58:R58" si="39">IF(P27=0,"",P27)</f>
        <v/>
      </c>
      <c r="Q58" s="90" t="str">
        <f t="shared" si="39"/>
        <v/>
      </c>
      <c r="R58" s="90">
        <f t="shared" si="39"/>
        <v>0.6</v>
      </c>
      <c r="U58" s="158" t="s">
        <v>480</v>
      </c>
      <c r="V58" s="47" t="str">
        <f>"New commercial - PS Space Heat "&amp;RIGHT(C27,3)&amp;" "&amp;AC27</f>
        <v>New commercial - PS Space Heat OIL Oil boiler condensing.HeatHotwater</v>
      </c>
      <c r="W58" s="47" t="s">
        <v>34</v>
      </c>
      <c r="X58" s="47" t="s">
        <v>1</v>
      </c>
      <c r="AC58" s="158"/>
    </row>
    <row r="59" spans="1:29" x14ac:dyDescent="0.25">
      <c r="A59" s="86" t="str">
        <f t="shared" si="8"/>
        <v>CHPSSOL_01_EBkp</v>
      </c>
      <c r="B59" s="67" t="str">
        <f t="shared" si="9"/>
        <v>New commercial - PS Space Heat SOL Solar collector with electric backup.HeatHotwater</v>
      </c>
      <c r="C59" s="67" t="str">
        <f t="shared" si="3"/>
        <v>COMELC, COMSOL</v>
      </c>
      <c r="D59" s="86" t="s">
        <v>327</v>
      </c>
      <c r="E59" s="87" t="str">
        <f t="shared" si="4"/>
        <v/>
      </c>
      <c r="F59" s="87">
        <f t="shared" si="5"/>
        <v>0.76259999999999994</v>
      </c>
      <c r="G59" s="87">
        <f t="shared" si="5"/>
        <v>0.965853658536588</v>
      </c>
      <c r="H59" s="87" t="str">
        <f t="shared" si="5"/>
        <v/>
      </c>
      <c r="I59" s="88">
        <f t="shared" ref="I59:O59" si="40">I28</f>
        <v>2019</v>
      </c>
      <c r="J59" s="82">
        <f t="shared" si="40"/>
        <v>964.81651376146999</v>
      </c>
      <c r="K59" s="82">
        <f t="shared" si="40"/>
        <v>185</v>
      </c>
      <c r="L59" s="89">
        <f t="shared" si="40"/>
        <v>0.01</v>
      </c>
      <c r="M59" s="88">
        <f t="shared" si="40"/>
        <v>20</v>
      </c>
      <c r="N59" s="68">
        <f t="shared" si="40"/>
        <v>31.536000000000001</v>
      </c>
      <c r="O59" s="87">
        <f t="shared" si="40"/>
        <v>0.16</v>
      </c>
      <c r="P59" s="90" t="str">
        <f t="shared" ref="P59:R59" si="41">IF(P28=0,"",P28)</f>
        <v/>
      </c>
      <c r="Q59" s="90">
        <f t="shared" si="41"/>
        <v>0.68</v>
      </c>
      <c r="R59" s="90">
        <f t="shared" si="41"/>
        <v>0.6</v>
      </c>
      <c r="U59" s="158" t="s">
        <v>481</v>
      </c>
      <c r="V59" s="47" t="str">
        <f>"New commercial - PS Space Heat "&amp;RIGHT(C28,3)&amp;" "&amp;AC28</f>
        <v>New commercial - PS Space Heat SOL Solar collector with electric backup.HeatHotwater</v>
      </c>
      <c r="W59" s="47" t="s">
        <v>34</v>
      </c>
      <c r="X59" s="47" t="s">
        <v>1</v>
      </c>
      <c r="AC59" s="158"/>
    </row>
    <row r="60" spans="1:29" x14ac:dyDescent="0.25">
      <c r="A60" s="86" t="str">
        <f t="shared" si="8"/>
        <v>CHPSSOL_02_DBkp</v>
      </c>
      <c r="B60" s="67" t="str">
        <f t="shared" si="9"/>
        <v>New commercial - PS Space Heat SOL Solar collector with diesel backup.HeatHotwater</v>
      </c>
      <c r="C60" s="67" t="str">
        <f t="shared" si="3"/>
        <v>COMOIL, COMSOL</v>
      </c>
      <c r="D60" s="86" t="s">
        <v>327</v>
      </c>
      <c r="E60" s="87" t="str">
        <f t="shared" si="4"/>
        <v/>
      </c>
      <c r="F60" s="87">
        <f t="shared" si="5"/>
        <v>0.76259999999999994</v>
      </c>
      <c r="G60" s="87">
        <f t="shared" si="5"/>
        <v>0.59268292682926904</v>
      </c>
      <c r="H60" s="87" t="str">
        <f t="shared" si="5"/>
        <v/>
      </c>
      <c r="I60" s="88">
        <f t="shared" ref="I60:O60" si="42">I29</f>
        <v>2019</v>
      </c>
      <c r="J60" s="82">
        <f t="shared" si="42"/>
        <v>964.81651376146999</v>
      </c>
      <c r="K60" s="82">
        <f t="shared" si="42"/>
        <v>185</v>
      </c>
      <c r="L60" s="89">
        <f t="shared" si="42"/>
        <v>0.01</v>
      </c>
      <c r="M60" s="88">
        <f t="shared" si="42"/>
        <v>20</v>
      </c>
      <c r="N60" s="68">
        <f t="shared" si="42"/>
        <v>31.536000000000001</v>
      </c>
      <c r="O60" s="87">
        <f t="shared" si="42"/>
        <v>0.16</v>
      </c>
      <c r="P60" s="90" t="str">
        <f t="shared" ref="P60:R60" si="43">IF(P29=0,"",P29)</f>
        <v/>
      </c>
      <c r="Q60" s="90">
        <f t="shared" si="43"/>
        <v>0.71</v>
      </c>
      <c r="R60" s="90">
        <f t="shared" si="43"/>
        <v>0.6</v>
      </c>
      <c r="U60" s="158" t="s">
        <v>518</v>
      </c>
      <c r="V60" s="47" t="str">
        <f>"New commercial - PS Space Heat "&amp;RIGHT(C29,3)&amp;" "&amp;AC29</f>
        <v>New commercial - PS Space Heat SOL Solar collector with diesel backup.HeatHotwater</v>
      </c>
      <c r="W60" s="47" t="s">
        <v>34</v>
      </c>
      <c r="X60" s="47" t="s">
        <v>1</v>
      </c>
      <c r="AC60" s="158"/>
    </row>
    <row r="61" spans="1:29" x14ac:dyDescent="0.25">
      <c r="A61" s="86" t="str">
        <f t="shared" si="8"/>
        <v>CHPSSOL_03_GBkp</v>
      </c>
      <c r="B61" s="67" t="str">
        <f t="shared" si="9"/>
        <v>New commercial - PS Space Heat SOL Solar collector with gas backup.HeatHotwater</v>
      </c>
      <c r="C61" s="67" t="str">
        <f t="shared" si="3"/>
        <v>COMGAS, COMSOL</v>
      </c>
      <c r="D61" s="86" t="s">
        <v>327</v>
      </c>
      <c r="E61" s="87" t="str">
        <f t="shared" si="4"/>
        <v/>
      </c>
      <c r="F61" s="87">
        <f t="shared" si="5"/>
        <v>0.79049999999999998</v>
      </c>
      <c r="G61" s="87">
        <f t="shared" si="5"/>
        <v>0.59268292682926904</v>
      </c>
      <c r="H61" s="87" t="str">
        <f t="shared" si="5"/>
        <v/>
      </c>
      <c r="I61" s="88">
        <f t="shared" ref="I61:O61" si="44">I30</f>
        <v>2019</v>
      </c>
      <c r="J61" s="82">
        <f t="shared" si="44"/>
        <v>964.81651376146999</v>
      </c>
      <c r="K61" s="82">
        <f t="shared" si="44"/>
        <v>185</v>
      </c>
      <c r="L61" s="89">
        <f t="shared" si="44"/>
        <v>0.01</v>
      </c>
      <c r="M61" s="88">
        <f t="shared" si="44"/>
        <v>20</v>
      </c>
      <c r="N61" s="68">
        <f t="shared" si="44"/>
        <v>31.536000000000001</v>
      </c>
      <c r="O61" s="87">
        <f t="shared" si="44"/>
        <v>0.16</v>
      </c>
      <c r="P61" s="90" t="str">
        <f t="shared" ref="P61:R61" si="45">IF(P30=0,"",P30)</f>
        <v/>
      </c>
      <c r="Q61" s="90">
        <f t="shared" si="45"/>
        <v>0.68</v>
      </c>
      <c r="R61" s="90">
        <f t="shared" si="45"/>
        <v>0.6</v>
      </c>
      <c r="U61" s="158" t="s">
        <v>519</v>
      </c>
      <c r="V61" s="47" t="str">
        <f>"New commercial - PS Space Heat "&amp;RIGHT(C30,3)&amp;" "&amp;AC30</f>
        <v>New commercial - PS Space Heat SOL Solar collector with gas backup.HeatHotwater</v>
      </c>
      <c r="W61" s="47" t="s">
        <v>34</v>
      </c>
      <c r="X61" s="47" t="s">
        <v>1</v>
      </c>
      <c r="AC61" s="158"/>
    </row>
    <row r="62" spans="1:29" x14ac:dyDescent="0.25">
      <c r="A62" s="91" t="str">
        <f t="shared" si="8"/>
        <v>CHPSBIO_01_DBoi</v>
      </c>
      <c r="B62" s="73" t="str">
        <f t="shared" si="9"/>
        <v>New commercial - PS Space Heat BIO Wood-pellets boiler.HeatHotwater</v>
      </c>
      <c r="C62" s="73" t="str">
        <f t="shared" si="3"/>
        <v>COMBIO</v>
      </c>
      <c r="D62" s="91" t="s">
        <v>327</v>
      </c>
      <c r="E62" s="97" t="str">
        <f t="shared" si="4"/>
        <v/>
      </c>
      <c r="F62" s="92">
        <f t="shared" si="5"/>
        <v>0.79049999999999998</v>
      </c>
      <c r="G62" s="92">
        <f t="shared" si="5"/>
        <v>0.37619999999999998</v>
      </c>
      <c r="H62" s="92" t="str">
        <f t="shared" si="5"/>
        <v/>
      </c>
      <c r="I62" s="93">
        <f t="shared" ref="I62:O62" si="46">I31</f>
        <v>2019</v>
      </c>
      <c r="J62" s="94">
        <f t="shared" si="46"/>
        <v>300</v>
      </c>
      <c r="K62" s="94">
        <f t="shared" si="46"/>
        <v>2</v>
      </c>
      <c r="L62" s="95">
        <f t="shared" si="46"/>
        <v>0.01</v>
      </c>
      <c r="M62" s="93">
        <f t="shared" si="46"/>
        <v>20</v>
      </c>
      <c r="N62" s="74">
        <f t="shared" si="46"/>
        <v>31.536000000000001</v>
      </c>
      <c r="O62" s="92">
        <f t="shared" si="46"/>
        <v>0.16</v>
      </c>
      <c r="P62" s="96" t="str">
        <f t="shared" ref="P62:R62" si="47">IF(P31=0,"",P31)</f>
        <v/>
      </c>
      <c r="Q62" s="96" t="str">
        <f t="shared" si="47"/>
        <v/>
      </c>
      <c r="R62" s="96">
        <f t="shared" si="47"/>
        <v>0.6</v>
      </c>
      <c r="T62" s="97"/>
      <c r="U62" s="188" t="s">
        <v>482</v>
      </c>
      <c r="V62" s="97" t="str">
        <f>"New commercial - PS Space Heat "&amp;RIGHT(C31,3)&amp;" "&amp;AC31</f>
        <v>New commercial - PS Space Heat BIO Wood-pellets boiler.HeatHotwater</v>
      </c>
      <c r="W62" s="97" t="s">
        <v>34</v>
      </c>
      <c r="X62" s="97" t="s">
        <v>1</v>
      </c>
      <c r="Y62" s="97"/>
      <c r="Z62" s="97"/>
      <c r="AA62" s="97"/>
      <c r="AC62" s="188"/>
    </row>
    <row r="65" spans="1:33" x14ac:dyDescent="0.25">
      <c r="A65" s="216" t="s">
        <v>579</v>
      </c>
      <c r="B65" s="216"/>
    </row>
    <row r="66" spans="1:33" x14ac:dyDescent="0.25">
      <c r="D66" s="191" t="s">
        <v>566</v>
      </c>
      <c r="E66" s="48"/>
      <c r="F66" s="48"/>
      <c r="G66" s="48"/>
      <c r="H66" s="48"/>
      <c r="I66" s="49"/>
      <c r="J66" s="49"/>
      <c r="T66" s="50" t="s">
        <v>17</v>
      </c>
      <c r="U66" s="51"/>
      <c r="V66" s="52"/>
      <c r="W66" s="52"/>
      <c r="X66" s="52"/>
      <c r="Y66" s="52"/>
      <c r="Z66" s="52"/>
      <c r="AA66" s="52"/>
    </row>
    <row r="67" spans="1:33" ht="38.25" x14ac:dyDescent="0.2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328</v>
      </c>
      <c r="G67" s="55" t="s">
        <v>330</v>
      </c>
      <c r="H67" s="55" t="s">
        <v>331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704</v>
      </c>
      <c r="Q67" s="56" t="s">
        <v>337</v>
      </c>
      <c r="R67" s="56" t="s">
        <v>339</v>
      </c>
      <c r="T67" s="54" t="s">
        <v>18</v>
      </c>
      <c r="U67" s="54" t="s">
        <v>2</v>
      </c>
      <c r="V67" s="54" t="s">
        <v>19</v>
      </c>
      <c r="W67" s="54" t="s">
        <v>20</v>
      </c>
      <c r="X67" s="54" t="s">
        <v>21</v>
      </c>
      <c r="Y67" s="54" t="s">
        <v>22</v>
      </c>
      <c r="Z67" s="54" t="s">
        <v>23</v>
      </c>
      <c r="AA67" s="54" t="s">
        <v>24</v>
      </c>
    </row>
    <row r="68" spans="1:33" ht="25.5" x14ac:dyDescent="0.2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584</v>
      </c>
      <c r="K68" s="62" t="s">
        <v>585</v>
      </c>
      <c r="L68" s="61" t="s">
        <v>586</v>
      </c>
      <c r="M68" s="203" t="s">
        <v>31</v>
      </c>
      <c r="N68" s="203"/>
      <c r="O68" s="62" t="s">
        <v>0</v>
      </c>
      <c r="P68" s="203"/>
      <c r="Q68" s="203"/>
      <c r="R68" s="203"/>
      <c r="T68" s="63" t="s">
        <v>25</v>
      </c>
      <c r="U68" s="63" t="s">
        <v>26</v>
      </c>
      <c r="V68" s="63" t="s">
        <v>14</v>
      </c>
      <c r="W68" s="63" t="s">
        <v>27</v>
      </c>
      <c r="X68" s="63" t="s">
        <v>28</v>
      </c>
      <c r="Y68" s="63" t="s">
        <v>35</v>
      </c>
      <c r="Z68" s="63" t="s">
        <v>29</v>
      </c>
      <c r="AA68" s="63" t="s">
        <v>30</v>
      </c>
    </row>
    <row r="69" spans="1:33" x14ac:dyDescent="0.25">
      <c r="A69" s="217" t="str">
        <f t="shared" ref="A69:A72" si="48">U69</f>
        <v>CHCSGH2_01_Boi</v>
      </c>
      <c r="B69" s="218" t="str">
        <f t="shared" ref="B69:B72" si="49">V69</f>
        <v>New commercial - CS Space Heat H2G Gaseous hydrogen boiler</v>
      </c>
      <c r="C69" s="219" t="s">
        <v>621</v>
      </c>
      <c r="D69" s="217" t="s">
        <v>319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21" t="e">
        <f>#REF!</f>
        <v>#REF!</v>
      </c>
      <c r="N69" s="225">
        <f>G90</f>
        <v>1</v>
      </c>
      <c r="O69" s="220">
        <v>0.15</v>
      </c>
      <c r="P69" s="226"/>
      <c r="Q69" s="226"/>
      <c r="R69" s="226"/>
      <c r="T69" s="189" t="s">
        <v>286</v>
      </c>
      <c r="U69" s="158" t="s">
        <v>570</v>
      </c>
      <c r="V69" s="47" t="str">
        <f>"New commercial - CS Space Heat "&amp;RIGHT(C69,3)&amp;" "&amp;AC69</f>
        <v>New commercial - CS Space Heat H2G Gaseous hydrogen boiler</v>
      </c>
      <c r="W69" s="47" t="s">
        <v>34</v>
      </c>
      <c r="X69" s="158" t="s">
        <v>578</v>
      </c>
      <c r="Y69" s="85"/>
      <c r="Z69" s="85"/>
      <c r="AA69" s="85"/>
      <c r="AC69" s="158" t="s">
        <v>574</v>
      </c>
    </row>
    <row r="70" spans="1:33" x14ac:dyDescent="0.25">
      <c r="A70" s="86" t="str">
        <f t="shared" si="48"/>
        <v>CHCSGH2_02_DBoi</v>
      </c>
      <c r="B70" s="67" t="str">
        <f t="shared" si="49"/>
        <v>New commercial - CS Space Heat H2G Gaseous hydrogen boiler.HeatHotwater</v>
      </c>
      <c r="C70" s="159" t="s">
        <v>621</v>
      </c>
      <c r="D70" s="86" t="s">
        <v>325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88" t="e">
        <f>M69</f>
        <v>#REF!</v>
      </c>
      <c r="N70" s="68">
        <f>N69</f>
        <v>1</v>
      </c>
      <c r="O70" s="87">
        <v>0.15</v>
      </c>
      <c r="P70" s="90"/>
      <c r="Q70" s="90"/>
      <c r="R70" s="90">
        <f>R16</f>
        <v>0.6</v>
      </c>
      <c r="S70" s="211"/>
      <c r="T70" s="211"/>
      <c r="U70" s="158" t="s">
        <v>571</v>
      </c>
      <c r="V70" s="47" t="str">
        <f>"New commercial - CS Space Heat "&amp;RIGHT(C70,3)&amp;" "&amp;AC70</f>
        <v>New commercial - CS Space Heat H2G Gaseous hydrogen boiler.HeatHotwater</v>
      </c>
      <c r="W70" s="47" t="s">
        <v>34</v>
      </c>
      <c r="X70" s="47" t="s">
        <v>578</v>
      </c>
      <c r="Y70" s="211"/>
      <c r="Z70" s="211"/>
      <c r="AA70" s="211"/>
      <c r="AB70" s="211"/>
      <c r="AC70" s="158" t="s">
        <v>575</v>
      </c>
      <c r="AD70" s="211"/>
      <c r="AE70" s="211"/>
      <c r="AF70" s="211"/>
      <c r="AG70" s="211"/>
    </row>
    <row r="71" spans="1:33" x14ac:dyDescent="0.25">
      <c r="A71" s="86" t="str">
        <f t="shared" si="48"/>
        <v>CHCSGH2_03_HP</v>
      </c>
      <c r="B71" s="67" t="str">
        <f t="shared" si="49"/>
        <v>New commercial - CS Space Heat H2G Gaseous hydrogen air heat pump</v>
      </c>
      <c r="C71" s="159" t="s">
        <v>708</v>
      </c>
      <c r="D71" s="86" t="s">
        <v>319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88" t="e">
        <f>#REF!</f>
        <v>#REF!</v>
      </c>
      <c r="N71" s="68">
        <f>G96</f>
        <v>1</v>
      </c>
      <c r="O71" s="87">
        <v>0.15</v>
      </c>
      <c r="P71" s="90">
        <f>P19</f>
        <v>0.42857142857142899</v>
      </c>
      <c r="Q71" s="90"/>
      <c r="R71" s="90"/>
      <c r="S71" s="211"/>
      <c r="T71" s="211"/>
      <c r="U71" s="158" t="s">
        <v>572</v>
      </c>
      <c r="V71" s="47" t="str">
        <f>"New commercial - CS Space Heat "&amp;RIGHT(C71,3)&amp;" "&amp;AC71</f>
        <v>New commercial - CS Space Heat H2G Gaseous hydrogen air heat pump</v>
      </c>
      <c r="W71" s="47" t="s">
        <v>34</v>
      </c>
      <c r="X71" s="47" t="s">
        <v>578</v>
      </c>
      <c r="Y71" s="211"/>
      <c r="Z71" s="211"/>
      <c r="AA71" s="211"/>
      <c r="AB71" s="211"/>
      <c r="AC71" s="158" t="s">
        <v>576</v>
      </c>
      <c r="AD71" s="211"/>
      <c r="AE71" s="211"/>
      <c r="AF71" s="211"/>
      <c r="AG71" s="211"/>
    </row>
    <row r="72" spans="1:33" x14ac:dyDescent="0.25">
      <c r="A72" s="91" t="str">
        <f t="shared" si="48"/>
        <v>CHCSGH2_04_DHP</v>
      </c>
      <c r="B72" s="73" t="str">
        <f t="shared" si="49"/>
        <v>New commercial - CS Space Heat H2G Gaseous hydrogen heat pump.HeatCool</v>
      </c>
      <c r="C72" s="214" t="s">
        <v>708</v>
      </c>
      <c r="D72" s="91" t="s">
        <v>324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93" t="e">
        <f>M71</f>
        <v>#REF!</v>
      </c>
      <c r="N72" s="74">
        <f>N71</f>
        <v>1</v>
      </c>
      <c r="O72" s="92">
        <v>0.15</v>
      </c>
      <c r="P72" s="96">
        <f>P20</f>
        <v>0.42857142857142899</v>
      </c>
      <c r="Q72" s="96"/>
      <c r="R72" s="96"/>
      <c r="S72" s="211"/>
      <c r="T72" s="212"/>
      <c r="U72" s="188" t="s">
        <v>573</v>
      </c>
      <c r="V72" s="97" t="str">
        <f>"New commercial - CS Space Heat "&amp;RIGHT(C72,3)&amp;" "&amp;AC72</f>
        <v>New commercial - CS Space Heat H2G Gaseous hydrogen heat pump.HeatCool</v>
      </c>
      <c r="W72" s="97" t="s">
        <v>34</v>
      </c>
      <c r="X72" s="97" t="s">
        <v>578</v>
      </c>
      <c r="Y72" s="212"/>
      <c r="Z72" s="212"/>
      <c r="AA72" s="212"/>
      <c r="AB72" s="211"/>
      <c r="AC72" s="158" t="s">
        <v>577</v>
      </c>
      <c r="AD72" s="211"/>
      <c r="AE72" s="211"/>
      <c r="AF72" s="211"/>
      <c r="AG72" s="211"/>
    </row>
    <row r="73" spans="1:33" x14ac:dyDescent="0.25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211"/>
      <c r="T73" s="230"/>
      <c r="U73" s="189"/>
      <c r="V73" s="85"/>
      <c r="W73" s="85"/>
      <c r="X73" s="85"/>
      <c r="Y73" s="230"/>
      <c r="Z73" s="230"/>
      <c r="AA73" s="230"/>
      <c r="AB73" s="211"/>
      <c r="AC73" s="158"/>
      <c r="AD73" s="211"/>
      <c r="AE73" s="211"/>
      <c r="AF73" s="211"/>
      <c r="AG73" s="211"/>
    </row>
    <row r="74" spans="1:33" x14ac:dyDescent="0.25">
      <c r="D74" s="191" t="s">
        <v>566</v>
      </c>
      <c r="E74" s="48"/>
      <c r="F74" s="48"/>
      <c r="G74" s="48"/>
      <c r="H74" s="48"/>
      <c r="I74" s="49"/>
      <c r="J74" s="49"/>
      <c r="T74" s="50" t="s">
        <v>17</v>
      </c>
      <c r="U74" s="51"/>
      <c r="V74" s="52"/>
      <c r="W74" s="52"/>
      <c r="X74" s="52"/>
      <c r="Y74" s="52"/>
      <c r="Z74" s="52"/>
      <c r="AA74" s="52"/>
      <c r="AB74" s="211"/>
      <c r="AC74" s="158"/>
      <c r="AD74" s="211"/>
      <c r="AE74" s="211"/>
      <c r="AF74" s="211"/>
      <c r="AG74" s="211"/>
    </row>
    <row r="75" spans="1:33" ht="38.25" x14ac:dyDescent="0.2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329</v>
      </c>
      <c r="G75" s="55" t="s">
        <v>332</v>
      </c>
      <c r="H75" s="55" t="s">
        <v>333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704</v>
      </c>
      <c r="Q75" s="56" t="s">
        <v>337</v>
      </c>
      <c r="R75" s="56" t="s">
        <v>357</v>
      </c>
      <c r="T75" s="54" t="s">
        <v>18</v>
      </c>
      <c r="U75" s="54" t="s">
        <v>2</v>
      </c>
      <c r="V75" s="54" t="s">
        <v>19</v>
      </c>
      <c r="W75" s="54" t="s">
        <v>20</v>
      </c>
      <c r="X75" s="54" t="s">
        <v>21</v>
      </c>
      <c r="Y75" s="54" t="s">
        <v>22</v>
      </c>
      <c r="Z75" s="54" t="s">
        <v>23</v>
      </c>
      <c r="AA75" s="54" t="s">
        <v>24</v>
      </c>
      <c r="AB75" s="211"/>
      <c r="AC75" s="158"/>
      <c r="AD75" s="211"/>
      <c r="AE75" s="211"/>
      <c r="AF75" s="211"/>
      <c r="AG75" s="211"/>
    </row>
    <row r="76" spans="1:33" ht="25.5" x14ac:dyDescent="0.2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584</v>
      </c>
      <c r="K76" s="62" t="s">
        <v>585</v>
      </c>
      <c r="L76" s="61" t="s">
        <v>586</v>
      </c>
      <c r="M76" s="203" t="s">
        <v>31</v>
      </c>
      <c r="N76" s="203"/>
      <c r="O76" s="62" t="s">
        <v>0</v>
      </c>
      <c r="P76" s="203"/>
      <c r="Q76" s="203"/>
      <c r="R76" s="203"/>
      <c r="T76" s="63" t="s">
        <v>25</v>
      </c>
      <c r="U76" s="63" t="s">
        <v>26</v>
      </c>
      <c r="V76" s="63" t="s">
        <v>14</v>
      </c>
      <c r="W76" s="63" t="s">
        <v>27</v>
      </c>
      <c r="X76" s="63" t="s">
        <v>28</v>
      </c>
      <c r="Y76" s="63" t="s">
        <v>35</v>
      </c>
      <c r="Z76" s="63" t="s">
        <v>29</v>
      </c>
      <c r="AA76" s="63" t="s">
        <v>30</v>
      </c>
      <c r="AB76" s="211"/>
      <c r="AC76" s="158"/>
      <c r="AD76" s="211"/>
      <c r="AE76" s="211"/>
      <c r="AF76" s="211"/>
      <c r="AG76" s="211"/>
    </row>
    <row r="77" spans="1:33" x14ac:dyDescent="0.25">
      <c r="A77" s="217" t="str">
        <f t="shared" ref="A77:A80" si="50">U77</f>
        <v>CHPSGH2_01_Boi</v>
      </c>
      <c r="B77" s="218" t="str">
        <f t="shared" ref="B77:B80" si="51">V77</f>
        <v>New commercial - PS Space Heat H2G Gaseous hydrogen boiler</v>
      </c>
      <c r="C77" s="219" t="s">
        <v>621</v>
      </c>
      <c r="D77" s="217" t="s">
        <v>319</v>
      </c>
      <c r="E77" s="220">
        <f>IF(E69=0,"",E69)</f>
        <v>0.9</v>
      </c>
      <c r="F77" s="220" t="str">
        <f t="shared" ref="F77:R77" si="52">IF(F69=0,"",F69)</f>
        <v/>
      </c>
      <c r="G77" s="220" t="str">
        <f t="shared" si="52"/>
        <v/>
      </c>
      <c r="H77" s="220" t="str">
        <f t="shared" si="52"/>
        <v/>
      </c>
      <c r="I77" s="221">
        <f t="shared" si="52"/>
        <v>2030</v>
      </c>
      <c r="J77" s="222">
        <f t="shared" si="52"/>
        <v>1.9996427044383505</v>
      </c>
      <c r="K77" s="223">
        <f t="shared" si="52"/>
        <v>0.19996427044383505</v>
      </c>
      <c r="L77" s="224" t="str">
        <f t="shared" si="52"/>
        <v/>
      </c>
      <c r="M77" s="221" t="e">
        <f t="shared" si="52"/>
        <v>#REF!</v>
      </c>
      <c r="N77" s="225">
        <f t="shared" si="52"/>
        <v>1</v>
      </c>
      <c r="O77" s="220">
        <f t="shared" si="52"/>
        <v>0.15</v>
      </c>
      <c r="P77" s="226" t="str">
        <f t="shared" si="52"/>
        <v/>
      </c>
      <c r="Q77" s="226" t="str">
        <f t="shared" si="52"/>
        <v/>
      </c>
      <c r="R77" s="226" t="str">
        <f t="shared" si="52"/>
        <v/>
      </c>
      <c r="T77" s="228" t="s">
        <v>286</v>
      </c>
      <c r="U77" s="228" t="s">
        <v>580</v>
      </c>
      <c r="V77" s="227" t="str">
        <f>"New commercial - PS Space Heat "&amp;RIGHT(C77,3)&amp;" "&amp;AC77</f>
        <v>New commercial - PS Space Heat H2G Gaseous hydrogen boiler</v>
      </c>
      <c r="W77" s="227" t="s">
        <v>34</v>
      </c>
      <c r="X77" s="228" t="s">
        <v>578</v>
      </c>
      <c r="Y77" s="227"/>
      <c r="Z77" s="227"/>
      <c r="AA77" s="227"/>
      <c r="AC77" s="158" t="s">
        <v>574</v>
      </c>
    </row>
    <row r="78" spans="1:33" x14ac:dyDescent="0.25">
      <c r="A78" s="86" t="str">
        <f t="shared" si="50"/>
        <v>CHPSGH2_02_DBoi</v>
      </c>
      <c r="B78" s="67" t="str">
        <f t="shared" si="51"/>
        <v>New commercial - PS Space Heat H2G Gaseous hydrogen boiler.HeatHotwater</v>
      </c>
      <c r="C78" s="159" t="s">
        <v>621</v>
      </c>
      <c r="D78" s="86" t="s">
        <v>325</v>
      </c>
      <c r="E78" s="87" t="str">
        <f t="shared" ref="E78:R78" si="53">IF(E70=0,"",E70)</f>
        <v/>
      </c>
      <c r="F78" s="87">
        <f t="shared" si="53"/>
        <v>0.9</v>
      </c>
      <c r="G78" s="213">
        <f t="shared" si="53"/>
        <v>0.4564421741298722</v>
      </c>
      <c r="H78" s="87" t="str">
        <f t="shared" si="53"/>
        <v/>
      </c>
      <c r="I78" s="88">
        <f t="shared" si="53"/>
        <v>2030</v>
      </c>
      <c r="J78" s="82">
        <f t="shared" si="53"/>
        <v>1.9996427044383505</v>
      </c>
      <c r="K78" s="82">
        <f t="shared" si="53"/>
        <v>0.19996427044383505</v>
      </c>
      <c r="L78" s="89" t="str">
        <f t="shared" si="53"/>
        <v/>
      </c>
      <c r="M78" s="88" t="e">
        <f t="shared" si="53"/>
        <v>#REF!</v>
      </c>
      <c r="N78" s="68">
        <f t="shared" si="53"/>
        <v>1</v>
      </c>
      <c r="O78" s="87">
        <f t="shared" si="53"/>
        <v>0.15</v>
      </c>
      <c r="P78" s="90" t="str">
        <f t="shared" si="53"/>
        <v/>
      </c>
      <c r="Q78" s="90" t="str">
        <f t="shared" si="53"/>
        <v/>
      </c>
      <c r="R78" s="90">
        <f t="shared" si="53"/>
        <v>0.6</v>
      </c>
      <c r="T78" s="85"/>
      <c r="U78" s="189" t="s">
        <v>581</v>
      </c>
      <c r="V78" s="85" t="str">
        <f>"New commercial - PS Space Heat "&amp;RIGHT(C78,3)&amp;" "&amp;AC78</f>
        <v>New commercial - PS Space Heat H2G Gaseous hydrogen boiler.HeatHotwater</v>
      </c>
      <c r="W78" s="85" t="s">
        <v>34</v>
      </c>
      <c r="X78" s="85" t="s">
        <v>578</v>
      </c>
      <c r="Y78" s="85"/>
      <c r="Z78" s="85"/>
      <c r="AA78" s="85"/>
      <c r="AC78" s="158" t="s">
        <v>575</v>
      </c>
    </row>
    <row r="79" spans="1:33" x14ac:dyDescent="0.25">
      <c r="A79" s="86" t="str">
        <f t="shared" si="50"/>
        <v>CHPSGH2_03_HP</v>
      </c>
      <c r="B79" s="67" t="str">
        <f t="shared" si="51"/>
        <v>New commercial - PS Space Heat H2G Gaseous hydrogen air heat pump</v>
      </c>
      <c r="C79" s="159" t="s">
        <v>708</v>
      </c>
      <c r="D79" s="86" t="s">
        <v>319</v>
      </c>
      <c r="E79" s="87">
        <f t="shared" ref="E79:R79" si="54">IF(E71=0,"",E71)</f>
        <v>0.93</v>
      </c>
      <c r="F79" s="87" t="str">
        <f t="shared" si="54"/>
        <v/>
      </c>
      <c r="G79" s="87" t="str">
        <f t="shared" si="54"/>
        <v/>
      </c>
      <c r="H79" s="87" t="str">
        <f t="shared" si="54"/>
        <v/>
      </c>
      <c r="I79" s="88">
        <f t="shared" si="54"/>
        <v>2030</v>
      </c>
      <c r="J79" s="82">
        <f t="shared" si="54"/>
        <v>5.4761457069259398</v>
      </c>
      <c r="K79" s="215">
        <f t="shared" si="54"/>
        <v>0.32856874241555639</v>
      </c>
      <c r="L79" s="89" t="str">
        <f t="shared" si="54"/>
        <v/>
      </c>
      <c r="M79" s="88" t="e">
        <f t="shared" si="54"/>
        <v>#REF!</v>
      </c>
      <c r="N79" s="68">
        <f t="shared" si="54"/>
        <v>1</v>
      </c>
      <c r="O79" s="87">
        <f t="shared" si="54"/>
        <v>0.15</v>
      </c>
      <c r="P79" s="90">
        <f t="shared" si="54"/>
        <v>0.42857142857142899</v>
      </c>
      <c r="Q79" s="90" t="str">
        <f t="shared" si="54"/>
        <v/>
      </c>
      <c r="R79" s="90" t="str">
        <f t="shared" si="54"/>
        <v/>
      </c>
      <c r="T79" s="85"/>
      <c r="U79" s="189" t="s">
        <v>582</v>
      </c>
      <c r="V79" s="85" t="str">
        <f>"New commercial - PS Space Heat "&amp;RIGHT(C79,3)&amp;" "&amp;AC79</f>
        <v>New commercial - PS Space Heat H2G Gaseous hydrogen air heat pump</v>
      </c>
      <c r="W79" s="85" t="s">
        <v>34</v>
      </c>
      <c r="X79" s="85" t="s">
        <v>578</v>
      </c>
      <c r="Y79" s="85"/>
      <c r="Z79" s="85"/>
      <c r="AA79" s="85"/>
      <c r="AC79" s="158" t="s">
        <v>576</v>
      </c>
    </row>
    <row r="80" spans="1:33" x14ac:dyDescent="0.25">
      <c r="A80" s="91" t="str">
        <f t="shared" si="50"/>
        <v>CHPSGH2_04_DHP</v>
      </c>
      <c r="B80" s="73" t="str">
        <f t="shared" si="51"/>
        <v>New commercial - PS Space Heat H2G Gaseous hydrogen heat pump.HeatCool</v>
      </c>
      <c r="C80" s="214" t="s">
        <v>708</v>
      </c>
      <c r="D80" s="91" t="s">
        <v>324</v>
      </c>
      <c r="E80" s="92" t="str">
        <f t="shared" ref="E80:R80" si="55">IF(E72=0,"",E72)</f>
        <v/>
      </c>
      <c r="F80" s="92">
        <f t="shared" si="55"/>
        <v>0.93</v>
      </c>
      <c r="G80" s="92" t="str">
        <f t="shared" si="55"/>
        <v/>
      </c>
      <c r="H80" s="92">
        <f t="shared" si="55"/>
        <v>1</v>
      </c>
      <c r="I80" s="93">
        <f t="shared" si="55"/>
        <v>2030</v>
      </c>
      <c r="J80" s="94">
        <f t="shared" si="55"/>
        <v>5.4761457069259398</v>
      </c>
      <c r="K80" s="94">
        <f t="shared" si="55"/>
        <v>0.32856874241555639</v>
      </c>
      <c r="L80" s="95" t="str">
        <f t="shared" si="55"/>
        <v/>
      </c>
      <c r="M80" s="93" t="e">
        <f t="shared" si="55"/>
        <v>#REF!</v>
      </c>
      <c r="N80" s="74">
        <f t="shared" si="55"/>
        <v>1</v>
      </c>
      <c r="O80" s="92">
        <f t="shared" si="55"/>
        <v>0.15</v>
      </c>
      <c r="P80" s="96">
        <f t="shared" si="55"/>
        <v>0.42857142857142899</v>
      </c>
      <c r="Q80" s="96" t="str">
        <f t="shared" si="55"/>
        <v/>
      </c>
      <c r="R80" s="96" t="str">
        <f t="shared" si="55"/>
        <v/>
      </c>
      <c r="T80" s="97"/>
      <c r="U80" s="188" t="s">
        <v>583</v>
      </c>
      <c r="V80" s="97" t="str">
        <f>"New commercial - PS Space Heat "&amp;RIGHT(C80,3)&amp;" "&amp;AC80</f>
        <v>New commercial - PS Space Heat H2G Gaseous hydrogen heat pump.HeatCool</v>
      </c>
      <c r="W80" s="97" t="s">
        <v>34</v>
      </c>
      <c r="X80" s="97" t="s">
        <v>578</v>
      </c>
      <c r="Y80" s="97"/>
      <c r="Z80" s="97"/>
      <c r="AA80" s="97"/>
      <c r="AC80" s="158" t="s">
        <v>577</v>
      </c>
    </row>
    <row r="85" spans="1:16" x14ac:dyDescent="0.25">
      <c r="A85" s="233" t="s">
        <v>620</v>
      </c>
    </row>
    <row r="86" spans="1:16" x14ac:dyDescent="0.25">
      <c r="A86" s="231" t="s">
        <v>587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</row>
    <row r="87" spans="1:16" x14ac:dyDescent="0.25">
      <c r="A87" s="231" t="s">
        <v>2</v>
      </c>
      <c r="B87" s="231" t="s">
        <v>3</v>
      </c>
      <c r="C87" s="231" t="s">
        <v>588</v>
      </c>
      <c r="D87" s="231" t="s">
        <v>4</v>
      </c>
      <c r="E87" s="231" t="s">
        <v>5</v>
      </c>
      <c r="F87" s="231" t="s">
        <v>589</v>
      </c>
      <c r="G87" s="231" t="s">
        <v>278</v>
      </c>
      <c r="H87" s="231" t="s">
        <v>279</v>
      </c>
      <c r="I87" s="231" t="s">
        <v>32</v>
      </c>
      <c r="J87" s="231" t="s">
        <v>438</v>
      </c>
      <c r="K87" s="231" t="s">
        <v>590</v>
      </c>
      <c r="L87" s="231" t="s">
        <v>591</v>
      </c>
      <c r="M87" s="231" t="s">
        <v>592</v>
      </c>
      <c r="N87" s="231" t="s">
        <v>593</v>
      </c>
      <c r="O87" s="231" t="s">
        <v>87</v>
      </c>
      <c r="P87" s="231" t="s">
        <v>594</v>
      </c>
    </row>
    <row r="88" spans="1:16" x14ac:dyDescent="0.25">
      <c r="A88" s="231" t="s">
        <v>13</v>
      </c>
      <c r="B88" s="231" t="s">
        <v>14</v>
      </c>
      <c r="C88" s="231" t="s">
        <v>595</v>
      </c>
      <c r="D88" s="231" t="s">
        <v>15</v>
      </c>
      <c r="E88" s="231" t="s">
        <v>16</v>
      </c>
      <c r="F88" s="231"/>
      <c r="G88" s="231" t="s">
        <v>596</v>
      </c>
      <c r="H88" s="231" t="s">
        <v>597</v>
      </c>
      <c r="I88" s="231" t="s">
        <v>598</v>
      </c>
      <c r="J88" s="231" t="s">
        <v>599</v>
      </c>
      <c r="K88" s="231" t="s">
        <v>600</v>
      </c>
      <c r="L88" s="231" t="s">
        <v>599</v>
      </c>
      <c r="M88" s="231" t="s">
        <v>601</v>
      </c>
      <c r="N88" s="231" t="s">
        <v>602</v>
      </c>
      <c r="O88" s="231" t="s">
        <v>603</v>
      </c>
      <c r="P88" s="231" t="s">
        <v>604</v>
      </c>
    </row>
    <row r="89" spans="1:16" x14ac:dyDescent="0.25">
      <c r="A89" s="231" t="s">
        <v>605</v>
      </c>
      <c r="B89" s="231"/>
      <c r="C89" s="231"/>
      <c r="D89" s="231"/>
      <c r="E89" s="231"/>
      <c r="F89" s="231"/>
      <c r="G89" s="231" t="s">
        <v>606</v>
      </c>
      <c r="H89" s="231" t="s">
        <v>607</v>
      </c>
      <c r="I89" s="231" t="s">
        <v>608</v>
      </c>
      <c r="J89" s="231" t="s">
        <v>608</v>
      </c>
      <c r="K89" s="231" t="s">
        <v>608</v>
      </c>
      <c r="L89" s="231" t="s">
        <v>608</v>
      </c>
      <c r="M89" s="231" t="s">
        <v>609</v>
      </c>
      <c r="N89" s="231" t="s">
        <v>609</v>
      </c>
      <c r="O89" s="231" t="s">
        <v>609</v>
      </c>
      <c r="P89" s="231" t="s">
        <v>609</v>
      </c>
    </row>
    <row r="90" spans="1:16" x14ac:dyDescent="0.25">
      <c r="A90" s="231" t="s">
        <v>610</v>
      </c>
      <c r="B90" s="231" t="s">
        <v>553</v>
      </c>
      <c r="C90" s="231"/>
      <c r="D90" s="231" t="s">
        <v>554</v>
      </c>
      <c r="E90" s="231" t="s">
        <v>611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</row>
    <row r="91" spans="1:16" x14ac:dyDescent="0.25">
      <c r="A91" s="231"/>
      <c r="B91" s="231"/>
      <c r="C91" s="231"/>
      <c r="D91" s="231" t="s">
        <v>612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</row>
    <row r="92" spans="1:16" x14ac:dyDescent="0.25">
      <c r="A92" s="231" t="s">
        <v>613</v>
      </c>
      <c r="B92" s="231" t="s">
        <v>556</v>
      </c>
      <c r="C92" s="231"/>
      <c r="D92" s="231" t="s">
        <v>612</v>
      </c>
      <c r="E92" s="231" t="s">
        <v>611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</row>
    <row r="93" spans="1:16" x14ac:dyDescent="0.25">
      <c r="A93" s="231"/>
      <c r="B93" s="231"/>
      <c r="C93" s="231"/>
      <c r="D93" s="231" t="s">
        <v>335</v>
      </c>
      <c r="E93" s="231"/>
      <c r="F93" s="231"/>
      <c r="G93" s="231"/>
      <c r="H93" s="231" t="s">
        <v>555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</row>
    <row r="94" spans="1:16" x14ac:dyDescent="0.25">
      <c r="A94" s="231" t="s">
        <v>614</v>
      </c>
      <c r="B94" s="231" t="s">
        <v>557</v>
      </c>
      <c r="C94" s="231"/>
      <c r="D94" s="231" t="s">
        <v>309</v>
      </c>
      <c r="E94" s="231" t="s">
        <v>611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</row>
    <row r="95" spans="1:16" x14ac:dyDescent="0.25">
      <c r="A95" s="231"/>
      <c r="B95" s="231"/>
      <c r="C95" s="231"/>
      <c r="D95" s="231" t="s">
        <v>612</v>
      </c>
      <c r="E95" s="231"/>
      <c r="F95" s="231"/>
      <c r="G95" s="231"/>
      <c r="H95" s="231" t="s">
        <v>555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</row>
    <row r="96" spans="1:16" x14ac:dyDescent="0.25">
      <c r="A96" s="231" t="s">
        <v>615</v>
      </c>
      <c r="B96" s="231" t="s">
        <v>558</v>
      </c>
      <c r="C96" s="231"/>
      <c r="D96" s="231" t="s">
        <v>309</v>
      </c>
      <c r="E96" s="231" t="s">
        <v>616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</row>
    <row r="97" spans="1:16" x14ac:dyDescent="0.25">
      <c r="A97" s="231"/>
      <c r="B97" s="231"/>
      <c r="C97" s="231"/>
      <c r="D97" s="231" t="s">
        <v>612</v>
      </c>
      <c r="E97" s="231"/>
      <c r="F97" s="231"/>
      <c r="G97" s="231"/>
      <c r="H97" s="231" t="s">
        <v>555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</row>
    <row r="98" spans="1:16" x14ac:dyDescent="0.25">
      <c r="A98" s="231" t="s">
        <v>617</v>
      </c>
      <c r="B98" s="231" t="s">
        <v>559</v>
      </c>
      <c r="C98" s="231"/>
      <c r="D98" s="231" t="s">
        <v>309</v>
      </c>
      <c r="E98" s="231" t="s">
        <v>611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</row>
    <row r="99" spans="1:16" x14ac:dyDescent="0.25">
      <c r="A99" s="231"/>
      <c r="B99" s="231"/>
      <c r="C99" s="231"/>
      <c r="D99" s="231" t="s">
        <v>612</v>
      </c>
      <c r="E99" s="231"/>
      <c r="F99" s="231"/>
      <c r="G99" s="231"/>
      <c r="H99" s="231" t="s">
        <v>555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</row>
    <row r="100" spans="1:16" x14ac:dyDescent="0.25">
      <c r="A100" s="231" t="s">
        <v>618</v>
      </c>
      <c r="B100" s="231" t="s">
        <v>560</v>
      </c>
      <c r="C100" s="231"/>
      <c r="D100" s="231" t="s">
        <v>309</v>
      </c>
      <c r="E100" s="231" t="s">
        <v>616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</row>
    <row r="101" spans="1:16" x14ac:dyDescent="0.25">
      <c r="A101" s="231"/>
      <c r="B101" s="231"/>
      <c r="C101" s="231"/>
      <c r="D101" s="231" t="s">
        <v>612</v>
      </c>
      <c r="E101" s="231"/>
      <c r="F101" s="231"/>
      <c r="G101" s="231"/>
      <c r="H101" s="231" t="s">
        <v>555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</row>
    <row r="102" spans="1:16" x14ac:dyDescent="0.25">
      <c r="A102" s="231" t="s">
        <v>619</v>
      </c>
      <c r="B102" s="231" t="s">
        <v>561</v>
      </c>
      <c r="C102" s="231"/>
      <c r="D102" s="231" t="s">
        <v>554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</row>
    <row r="103" spans="1:16" x14ac:dyDescent="0.25">
      <c r="A103" s="231"/>
      <c r="B103" s="231"/>
      <c r="C103" s="231"/>
      <c r="D103" s="231" t="s">
        <v>612</v>
      </c>
      <c r="E103" s="231" t="s">
        <v>611</v>
      </c>
      <c r="F103" s="231"/>
      <c r="G103" s="231"/>
      <c r="H103" s="231" t="s">
        <v>555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</row>
    <row r="104" spans="1:16" x14ac:dyDescent="0.25">
      <c r="A104" s="231"/>
      <c r="B104" s="231"/>
      <c r="C104" s="231"/>
      <c r="D104" s="231"/>
      <c r="E104" s="231"/>
      <c r="F104" s="231" t="s">
        <v>612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</row>
    <row r="105" spans="1:16" x14ac:dyDescent="0.25">
      <c r="A105" s="231" t="s">
        <v>562</v>
      </c>
      <c r="B105" s="231" t="s">
        <v>563</v>
      </c>
      <c r="C105" s="231"/>
      <c r="D105" s="231" t="s">
        <v>554</v>
      </c>
      <c r="E105" s="231" t="s">
        <v>611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</row>
    <row r="106" spans="1:16" x14ac:dyDescent="0.25">
      <c r="A106" s="231"/>
      <c r="B106" s="231"/>
      <c r="C106" s="231"/>
      <c r="D106" s="231" t="s">
        <v>612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</row>
    <row r="107" spans="1:16" x14ac:dyDescent="0.25">
      <c r="A107" s="231" t="s">
        <v>564</v>
      </c>
      <c r="B107" s="231" t="s">
        <v>565</v>
      </c>
      <c r="C107" s="231"/>
      <c r="D107" s="231" t="s">
        <v>312</v>
      </c>
      <c r="E107" s="231" t="s">
        <v>554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A1:V113"/>
  <sheetViews>
    <sheetView topLeftCell="E1" workbookViewId="0">
      <selection activeCell="V22" sqref="V22"/>
    </sheetView>
  </sheetViews>
  <sheetFormatPr defaultRowHeight="15" x14ac:dyDescent="0.25"/>
  <cols>
    <col min="1" max="1" width="14.5703125" bestFit="1" customWidth="1"/>
    <col min="2" max="2" width="53" bestFit="1" customWidth="1"/>
    <col min="3" max="15" width="12.42578125" customWidth="1"/>
    <col min="16" max="18" width="12.42578125" style="1" customWidth="1"/>
  </cols>
  <sheetData>
    <row r="1" spans="1:22" x14ac:dyDescent="0.25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334</v>
      </c>
      <c r="Q1" t="s">
        <v>334</v>
      </c>
      <c r="R1" t="s">
        <v>334</v>
      </c>
      <c r="S1" t="s">
        <v>334</v>
      </c>
    </row>
    <row r="2" spans="1:22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709</v>
      </c>
      <c r="S2" t="s">
        <v>335</v>
      </c>
    </row>
    <row r="3" spans="1:22" x14ac:dyDescent="0.25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338</v>
      </c>
      <c r="Q3" t="s">
        <v>338</v>
      </c>
      <c r="R3" t="s">
        <v>336</v>
      </c>
      <c r="S3" t="s">
        <v>336</v>
      </c>
      <c r="T3" t="s">
        <v>88</v>
      </c>
    </row>
    <row r="4" spans="1:22" x14ac:dyDescent="0.25">
      <c r="A4" t="s">
        <v>103</v>
      </c>
      <c r="B4" s="1" t="str">
        <f t="shared" ref="B4:B35" si="0">RIGHT(V4,LEN(V4)-2)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T4" t="s">
        <v>193</v>
      </c>
      <c r="U4" s="1" t="str">
        <f t="shared" ref="U4:U55" si="1">MID(T4,FIND("[",T4),FIND("]",T4))</f>
        <v>[ Electric radiators  - Large ]</v>
      </c>
      <c r="V4" s="1" t="str">
        <f t="shared" ref="V4:V55" si="2">LEFT(U4,LEN(U4)-2)</f>
        <v>[ Electric radiators  - Large</v>
      </c>
    </row>
    <row r="5" spans="1:22" x14ac:dyDescent="0.25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T5" t="s">
        <v>194</v>
      </c>
      <c r="U5" s="1" t="str">
        <f t="shared" si="1"/>
        <v>[ Electric boiler - Large ]</v>
      </c>
      <c r="V5" s="1" t="str">
        <f t="shared" si="2"/>
        <v>[ Electric boiler - Large</v>
      </c>
    </row>
    <row r="6" spans="1:22" x14ac:dyDescent="0.25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T6" t="s">
        <v>195</v>
      </c>
      <c r="U6" s="1" t="str">
        <f t="shared" si="1"/>
        <v>[ Air heat pump with electric boiler - Large ]</v>
      </c>
      <c r="V6" s="1" t="str">
        <f t="shared" si="2"/>
        <v>[ Air heat pump with electric boiler - Large</v>
      </c>
    </row>
    <row r="7" spans="1:22" x14ac:dyDescent="0.25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T7" t="s">
        <v>196</v>
      </c>
      <c r="U7" s="1" t="str">
        <f t="shared" si="1"/>
        <v>[ Air heat pump with electric boiler.HeatCool - Large ]</v>
      </c>
      <c r="V7" s="1" t="str">
        <f t="shared" si="2"/>
        <v>[ Air heat pump with electric boiler.HeatCool - Large</v>
      </c>
    </row>
    <row r="8" spans="1:22" x14ac:dyDescent="0.25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T8" t="s">
        <v>197</v>
      </c>
      <c r="U8" s="1" t="str">
        <f t="shared" si="1"/>
        <v>[ Adv Air heat pump with electric boiler - Large ]</v>
      </c>
      <c r="V8" s="1" t="str">
        <f t="shared" si="2"/>
        <v>[ Adv Air heat pump with electric boiler - Large</v>
      </c>
    </row>
    <row r="9" spans="1:22" x14ac:dyDescent="0.25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T9" t="s">
        <v>198</v>
      </c>
      <c r="U9" s="1" t="str">
        <f t="shared" si="1"/>
        <v>[ Adv Air heat pump with electric boiler.HeatCool - Large ]</v>
      </c>
      <c r="V9" s="1" t="str">
        <f t="shared" si="2"/>
        <v>[ Adv Air heat pump with electric boiler.HeatCool - Large</v>
      </c>
    </row>
    <row r="10" spans="1:22" x14ac:dyDescent="0.25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>
        <v>0.8</v>
      </c>
      <c r="T10" t="s">
        <v>199</v>
      </c>
      <c r="U10" s="1" t="str">
        <f t="shared" si="1"/>
        <v>[ Ground heat pump with electric boiler  - Large ]</v>
      </c>
      <c r="V10" s="1" t="str">
        <f t="shared" si="2"/>
        <v>[ Ground heat pump with electric boiler  - Large</v>
      </c>
    </row>
    <row r="11" spans="1:22" x14ac:dyDescent="0.25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>
        <v>0.8</v>
      </c>
      <c r="T11" t="s">
        <v>200</v>
      </c>
      <c r="U11" s="1" t="str">
        <f t="shared" si="1"/>
        <v>[ Ground heat pump with electric boiler.HeatCool - Large ]</v>
      </c>
      <c r="V11" s="1" t="str">
        <f t="shared" si="2"/>
        <v>[ Ground heat pump with electric boiler.HeatCool - Large</v>
      </c>
    </row>
    <row r="12" spans="1:22" x14ac:dyDescent="0.25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T12" t="s">
        <v>201</v>
      </c>
      <c r="U12" s="1" t="str">
        <f t="shared" si="1"/>
        <v>[ FC output to Heat demand - Large ]</v>
      </c>
      <c r="V12" s="1" t="str">
        <f t="shared" si="2"/>
        <v>[ FC output to Heat demand - Large</v>
      </c>
    </row>
    <row r="13" spans="1:22" x14ac:dyDescent="0.25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T13" t="s">
        <v>202</v>
      </c>
      <c r="U13" s="1" t="str">
        <f t="shared" si="1"/>
        <v>[ Natural gas boiler  - Large ]</v>
      </c>
      <c r="V13" s="1" t="str">
        <f t="shared" si="2"/>
        <v>[ Natural gas boiler  - Large</v>
      </c>
    </row>
    <row r="14" spans="1:22" x14ac:dyDescent="0.25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T14" t="s">
        <v>203</v>
      </c>
      <c r="U14" s="1" t="str">
        <f t="shared" si="1"/>
        <v>[ Natural gas boiler.HeatHotwater  - Large ]</v>
      </c>
      <c r="V14" s="1" t="str">
        <f t="shared" si="2"/>
        <v>[ Natural gas boiler.HeatHotwater  - Large</v>
      </c>
    </row>
    <row r="15" spans="1:22" x14ac:dyDescent="0.25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T15" t="s">
        <v>204</v>
      </c>
      <c r="U15" s="1" t="str">
        <f t="shared" si="1"/>
        <v>[ Natural gas boiler condensing  - Large ]</v>
      </c>
      <c r="V15" s="1" t="str">
        <f t="shared" si="2"/>
        <v>[ Natural gas boiler condensing  - Large</v>
      </c>
    </row>
    <row r="16" spans="1:22" x14ac:dyDescent="0.25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T16" t="s">
        <v>205</v>
      </c>
      <c r="U16" s="1" t="str">
        <f t="shared" si="1"/>
        <v>[ Natural gas boiler condensing.HeatHotwater  - Large ]</v>
      </c>
      <c r="V16" s="1" t="str">
        <f t="shared" si="2"/>
        <v>[ Natural gas boiler condensing.HeatHotwater  - Large</v>
      </c>
    </row>
    <row r="17" spans="1:22" x14ac:dyDescent="0.25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T17" t="s">
        <v>206</v>
      </c>
      <c r="U17" s="1" t="str">
        <f t="shared" si="1"/>
        <v>[ Air heat pump with natural gas boiler - Large ]</v>
      </c>
      <c r="V17" s="1" t="str">
        <f t="shared" si="2"/>
        <v>[ Air heat pump with natural gas boiler - Large</v>
      </c>
    </row>
    <row r="18" spans="1:22" x14ac:dyDescent="0.25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T18" t="s">
        <v>207</v>
      </c>
      <c r="U18" s="1" t="str">
        <f t="shared" si="1"/>
        <v>[ Air heat pump with natural gas boiler.HeatCool - Large ]</v>
      </c>
      <c r="V18" s="1" t="str">
        <f t="shared" si="2"/>
        <v>[ Air heat pump with natural gas boiler.HeatCool - Large</v>
      </c>
    </row>
    <row r="19" spans="1:22" x14ac:dyDescent="0.25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T19" t="s">
        <v>208</v>
      </c>
      <c r="U19" s="1" t="str">
        <f t="shared" si="1"/>
        <v>[ LPG boiler  - Large ]</v>
      </c>
      <c r="V19" s="1" t="str">
        <f t="shared" si="2"/>
        <v>[ LPG boiler  - Large</v>
      </c>
    </row>
    <row r="20" spans="1:22" x14ac:dyDescent="0.25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T20" t="s">
        <v>209</v>
      </c>
      <c r="U20" s="1" t="str">
        <f t="shared" si="1"/>
        <v>[ LPG boiler.HeatHotwater  - Large ]</v>
      </c>
      <c r="V20" s="1" t="str">
        <f t="shared" si="2"/>
        <v>[ LPG boiler.HeatHotwater  - Large</v>
      </c>
    </row>
    <row r="21" spans="1:22" x14ac:dyDescent="0.25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T21" t="s">
        <v>210</v>
      </c>
      <c r="U21" s="1" t="str">
        <f t="shared" si="1"/>
        <v>[ Air heat pump with LPG boiler.HeatCool - Large ]</v>
      </c>
      <c r="V21" s="1" t="str">
        <f t="shared" si="2"/>
        <v>[ Air heat pump with LPG boiler.HeatCool - Large</v>
      </c>
    </row>
    <row r="22" spans="1:22" x14ac:dyDescent="0.25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T22" t="s">
        <v>211</v>
      </c>
      <c r="U22" s="1" t="str">
        <f t="shared" si="1"/>
        <v>[ District heat exchanger.HeatHotwater  - Large ]</v>
      </c>
      <c r="V22" s="1" t="str">
        <f t="shared" si="2"/>
        <v>[ District heat exchanger.HeatHotwater  - Large</v>
      </c>
    </row>
    <row r="23" spans="1:22" x14ac:dyDescent="0.25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T23" t="s">
        <v>212</v>
      </c>
      <c r="U23" s="1" t="str">
        <f t="shared" si="1"/>
        <v>[ Oil boiler  - Large ]</v>
      </c>
      <c r="V23" s="1" t="str">
        <f t="shared" si="2"/>
        <v>[ Oil boiler  - Large</v>
      </c>
    </row>
    <row r="24" spans="1:22" x14ac:dyDescent="0.25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T24" t="s">
        <v>213</v>
      </c>
      <c r="U24" s="1" t="str">
        <f t="shared" si="1"/>
        <v>[ Oil boiler.HeatHotwater  - Large ]</v>
      </c>
      <c r="V24" s="1" t="str">
        <f t="shared" si="2"/>
        <v>[ Oil boiler.HeatHotwater  - Large</v>
      </c>
    </row>
    <row r="25" spans="1:22" x14ac:dyDescent="0.25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T25" t="s">
        <v>214</v>
      </c>
      <c r="U25" s="1" t="str">
        <f t="shared" si="1"/>
        <v>[ Oil boiler condensing.HeatHotwater - Large ]</v>
      </c>
      <c r="V25" s="1" t="str">
        <f t="shared" si="2"/>
        <v>[ Oil boiler condensing.HeatHotwater - Large</v>
      </c>
    </row>
    <row r="26" spans="1:22" x14ac:dyDescent="0.25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>
        <v>0.68</v>
      </c>
      <c r="T26" t="s">
        <v>215</v>
      </c>
      <c r="U26" s="1" t="str">
        <f t="shared" si="1"/>
        <v>[ Solar collector with electric backup.HeatHotwater  - Large ]</v>
      </c>
      <c r="V26" s="1" t="str">
        <f t="shared" si="2"/>
        <v>[ Solar collector with electric backup.HeatHotwater  - Large</v>
      </c>
    </row>
    <row r="27" spans="1:22" x14ac:dyDescent="0.25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>
        <v>0.71</v>
      </c>
      <c r="T27" t="s">
        <v>216</v>
      </c>
      <c r="U27" s="1" t="str">
        <f t="shared" si="1"/>
        <v>[ Solar collector with diesel backup.HeatHotwater  - Large ]</v>
      </c>
      <c r="V27" s="1" t="str">
        <f t="shared" si="2"/>
        <v>[ Solar collector with diesel backup.HeatHotwater  - Large</v>
      </c>
    </row>
    <row r="28" spans="1:22" x14ac:dyDescent="0.25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>
        <v>0.68</v>
      </c>
      <c r="T28" t="s">
        <v>217</v>
      </c>
      <c r="U28" s="1" t="str">
        <f t="shared" si="1"/>
        <v>[ Solar collector with gas backup.HeatHotwater  - Large ]</v>
      </c>
      <c r="V28" s="1" t="str">
        <f t="shared" si="2"/>
        <v>[ Solar collector with gas backup.HeatHotwater  - Large</v>
      </c>
    </row>
    <row r="29" spans="1:22" x14ac:dyDescent="0.25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T29" t="s">
        <v>218</v>
      </c>
      <c r="U29" s="1" t="str">
        <f t="shared" si="1"/>
        <v>[ Wood-pellets boiler.HeatHotwater  - Large ]</v>
      </c>
      <c r="V29" s="1" t="str">
        <f t="shared" si="2"/>
        <v>[ Wood-pellets boiler.HeatHotwater  - Large</v>
      </c>
    </row>
    <row r="30" spans="1:22" s="43" customFormat="1" x14ac:dyDescent="0.25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T30" s="43" t="s">
        <v>219</v>
      </c>
      <c r="U30" s="43" t="str">
        <f t="shared" si="1"/>
        <v>[ Electric radiators  - Small ]</v>
      </c>
      <c r="V30" s="43" t="str">
        <f t="shared" si="2"/>
        <v>[ Electric radiators  - Small</v>
      </c>
    </row>
    <row r="31" spans="1:22" s="43" customFormat="1" x14ac:dyDescent="0.25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T31" s="43" t="s">
        <v>220</v>
      </c>
      <c r="U31" s="43" t="str">
        <f t="shared" si="1"/>
        <v>[ Electric boiler - Small ]</v>
      </c>
      <c r="V31" s="43" t="str">
        <f t="shared" si="2"/>
        <v>[ Electric boiler - Small</v>
      </c>
    </row>
    <row r="32" spans="1:22" s="43" customFormat="1" x14ac:dyDescent="0.25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T32" s="43" t="s">
        <v>221</v>
      </c>
      <c r="U32" s="43" t="str">
        <f t="shared" si="1"/>
        <v>[ Air heat pump with electric boiler - Small ]</v>
      </c>
      <c r="V32" s="43" t="str">
        <f t="shared" si="2"/>
        <v>[ Air heat pump with electric boiler - Small</v>
      </c>
    </row>
    <row r="33" spans="1:22" s="43" customFormat="1" x14ac:dyDescent="0.25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T33" s="43" t="s">
        <v>222</v>
      </c>
      <c r="U33" s="43" t="str">
        <f t="shared" si="1"/>
        <v>[ Air heat pump with electric boiler.HeatCool - Small ]</v>
      </c>
      <c r="V33" s="43" t="str">
        <f t="shared" si="2"/>
        <v>[ Air heat pump with electric boiler.HeatCool - Small</v>
      </c>
    </row>
    <row r="34" spans="1:22" s="43" customFormat="1" x14ac:dyDescent="0.25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T34" s="43" t="s">
        <v>223</v>
      </c>
      <c r="U34" s="43" t="str">
        <f t="shared" si="1"/>
        <v>[ Adv Air heat pump with electric boiler - Small ]</v>
      </c>
      <c r="V34" s="43" t="str">
        <f t="shared" si="2"/>
        <v>[ Adv Air heat pump with electric boiler - Small</v>
      </c>
    </row>
    <row r="35" spans="1:22" s="43" customFormat="1" x14ac:dyDescent="0.25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T35" s="43" t="s">
        <v>224</v>
      </c>
      <c r="U35" s="43" t="str">
        <f t="shared" si="1"/>
        <v>[ Adv Air heat pump with electric boiler.HeatCool - Small ]</v>
      </c>
      <c r="V35" s="43" t="str">
        <f t="shared" si="2"/>
        <v>[ Adv Air heat pump with electric boiler.HeatCool - Small</v>
      </c>
    </row>
    <row r="36" spans="1:22" s="43" customFormat="1" x14ac:dyDescent="0.25">
      <c r="A36" s="43" t="s">
        <v>135</v>
      </c>
      <c r="B36" s="43" t="str">
        <f t="shared" ref="B36:B55" si="3">RIGHT(V36,LEN(V36)-2)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R36" s="43">
        <v>0.8</v>
      </c>
      <c r="T36" s="43" t="s">
        <v>225</v>
      </c>
      <c r="U36" s="43" t="str">
        <f t="shared" si="1"/>
        <v>[ Ground heat pump with electric boiler  - Small ]</v>
      </c>
      <c r="V36" s="43" t="str">
        <f t="shared" si="2"/>
        <v>[ Ground heat pump with electric boiler  - Small</v>
      </c>
    </row>
    <row r="37" spans="1:22" s="43" customFormat="1" x14ac:dyDescent="0.25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R37" s="43">
        <v>0.8</v>
      </c>
      <c r="T37" s="43" t="s">
        <v>226</v>
      </c>
      <c r="U37" s="43" t="str">
        <f t="shared" si="1"/>
        <v>[ Ground heat pump with electric boiler.HeatCool - Small ]</v>
      </c>
      <c r="V37" s="43" t="str">
        <f t="shared" si="2"/>
        <v>[ Ground heat pump with electric boiler.HeatCool - Small</v>
      </c>
    </row>
    <row r="38" spans="1:22" s="43" customFormat="1" x14ac:dyDescent="0.25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T38" s="43" t="s">
        <v>227</v>
      </c>
      <c r="U38" s="43" t="str">
        <f t="shared" si="1"/>
        <v>[ FC output to Heat demand - Small ]</v>
      </c>
      <c r="V38" s="43" t="str">
        <f t="shared" si="2"/>
        <v>[ FC output to Heat demand - Small</v>
      </c>
    </row>
    <row r="39" spans="1:22" s="43" customFormat="1" x14ac:dyDescent="0.25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T39" s="43" t="s">
        <v>228</v>
      </c>
      <c r="U39" s="43" t="str">
        <f t="shared" si="1"/>
        <v>[ Natural gas boiler  - Small ]</v>
      </c>
      <c r="V39" s="43" t="str">
        <f t="shared" si="2"/>
        <v>[ Natural gas boiler  - Small</v>
      </c>
    </row>
    <row r="40" spans="1:22" s="43" customFormat="1" x14ac:dyDescent="0.25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T40" s="43" t="s">
        <v>229</v>
      </c>
      <c r="U40" s="43" t="str">
        <f t="shared" si="1"/>
        <v>[ Natural gas boiler.HeatHotwater  - Small ]</v>
      </c>
      <c r="V40" s="43" t="str">
        <f t="shared" si="2"/>
        <v>[ Natural gas boiler.HeatHotwater  - Small</v>
      </c>
    </row>
    <row r="41" spans="1:22" s="43" customFormat="1" x14ac:dyDescent="0.25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T41" s="43" t="s">
        <v>230</v>
      </c>
      <c r="U41" s="43" t="str">
        <f t="shared" si="1"/>
        <v>[ Natural gas boiler condensing  - Small ]</v>
      </c>
      <c r="V41" s="43" t="str">
        <f t="shared" si="2"/>
        <v>[ Natural gas boiler condensing  - Small</v>
      </c>
    </row>
    <row r="42" spans="1:22" s="43" customFormat="1" x14ac:dyDescent="0.25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T42" s="43" t="s">
        <v>231</v>
      </c>
      <c r="U42" s="43" t="str">
        <f t="shared" si="1"/>
        <v>[ Natural gas boiler condensing.HeatHotwater  - Small ]</v>
      </c>
      <c r="V42" s="43" t="str">
        <f t="shared" si="2"/>
        <v>[ Natural gas boiler condensing.HeatHotwater  - Small</v>
      </c>
    </row>
    <row r="43" spans="1:22" s="43" customFormat="1" x14ac:dyDescent="0.25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T43" s="43" t="s">
        <v>232</v>
      </c>
      <c r="U43" s="43" t="str">
        <f t="shared" si="1"/>
        <v>[ Air heat pump with natural gas boiler - Small ]</v>
      </c>
      <c r="V43" s="43" t="str">
        <f t="shared" si="2"/>
        <v>[ Air heat pump with natural gas boiler - Small</v>
      </c>
    </row>
    <row r="44" spans="1:22" s="43" customFormat="1" x14ac:dyDescent="0.25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T44" s="43" t="s">
        <v>233</v>
      </c>
      <c r="U44" s="43" t="str">
        <f t="shared" si="1"/>
        <v>[ Air heat pump with natural gas boiler.HeatCool - Small ]</v>
      </c>
      <c r="V44" s="43" t="str">
        <f t="shared" si="2"/>
        <v>[ Air heat pump with natural gas boiler.HeatCool - Small</v>
      </c>
    </row>
    <row r="45" spans="1:22" s="43" customFormat="1" x14ac:dyDescent="0.25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T45" s="43" t="s">
        <v>234</v>
      </c>
      <c r="U45" s="43" t="str">
        <f t="shared" si="1"/>
        <v>[ LPG boiler  - Small ]</v>
      </c>
      <c r="V45" s="43" t="str">
        <f t="shared" si="2"/>
        <v>[ LPG boiler  - Small</v>
      </c>
    </row>
    <row r="46" spans="1:22" s="43" customFormat="1" x14ac:dyDescent="0.25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T46" s="43" t="s">
        <v>235</v>
      </c>
      <c r="U46" s="43" t="str">
        <f t="shared" si="1"/>
        <v>[ LPG boiler.HeatHotwater  - Small ]</v>
      </c>
      <c r="V46" s="43" t="str">
        <f t="shared" si="2"/>
        <v>[ LPG boiler.HeatHotwater  - Small</v>
      </c>
    </row>
    <row r="47" spans="1:22" s="43" customFormat="1" x14ac:dyDescent="0.25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T47" s="43" t="s">
        <v>236</v>
      </c>
      <c r="U47" s="43" t="str">
        <f t="shared" si="1"/>
        <v>[ Air heat pump with LPG boiler.HeatCool - Small ]</v>
      </c>
      <c r="V47" s="43" t="str">
        <f t="shared" si="2"/>
        <v>[ Air heat pump with LPG boiler.HeatCool - Small</v>
      </c>
    </row>
    <row r="48" spans="1:22" s="43" customFormat="1" x14ac:dyDescent="0.25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T48" s="43" t="s">
        <v>237</v>
      </c>
      <c r="U48" s="43" t="str">
        <f t="shared" si="1"/>
        <v>[ District heat exchanger.HeatHotwater  - Small ]</v>
      </c>
      <c r="V48" s="43" t="str">
        <f t="shared" si="2"/>
        <v>[ District heat exchanger.HeatHotwater  - Small</v>
      </c>
    </row>
    <row r="49" spans="1:22" s="43" customFormat="1" x14ac:dyDescent="0.25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T49" s="43" t="s">
        <v>238</v>
      </c>
      <c r="U49" s="43" t="str">
        <f t="shared" si="1"/>
        <v>[ Oil boiler  - Small ]</v>
      </c>
      <c r="V49" s="43" t="str">
        <f t="shared" si="2"/>
        <v>[ Oil boiler  - Small</v>
      </c>
    </row>
    <row r="50" spans="1:22" s="43" customFormat="1" x14ac:dyDescent="0.25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T50" s="43" t="s">
        <v>239</v>
      </c>
      <c r="U50" s="43" t="str">
        <f t="shared" si="1"/>
        <v>[ Oil boiler.HeatHotwater  - Small ]</v>
      </c>
      <c r="V50" s="43" t="str">
        <f t="shared" si="2"/>
        <v>[ Oil boiler.HeatHotwater  - Small</v>
      </c>
    </row>
    <row r="51" spans="1:22" s="43" customFormat="1" x14ac:dyDescent="0.25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T51" s="43" t="s">
        <v>240</v>
      </c>
      <c r="U51" s="43" t="str">
        <f t="shared" si="1"/>
        <v>[ Oil boiler condensing.HeatHotwater - Small ]</v>
      </c>
      <c r="V51" s="43" t="str">
        <f t="shared" si="2"/>
        <v>[ Oil boiler condensing.HeatHotwater - Small</v>
      </c>
    </row>
    <row r="52" spans="1:22" s="43" customFormat="1" x14ac:dyDescent="0.25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S52" s="43">
        <v>0.68</v>
      </c>
      <c r="T52" s="43" t="s">
        <v>241</v>
      </c>
      <c r="U52" s="43" t="str">
        <f t="shared" si="1"/>
        <v>[ Solar collector with electric backup.HeatHotwater  - Small ]</v>
      </c>
      <c r="V52" s="43" t="str">
        <f t="shared" si="2"/>
        <v>[ Solar collector with electric backup.HeatHotwater  - Small</v>
      </c>
    </row>
    <row r="53" spans="1:22" s="43" customFormat="1" x14ac:dyDescent="0.25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S53" s="43">
        <v>0.71</v>
      </c>
      <c r="T53" s="43" t="s">
        <v>242</v>
      </c>
      <c r="U53" s="43" t="str">
        <f t="shared" si="1"/>
        <v>[ Solar collector with diesel backup.HeatHotwater  - Small ]</v>
      </c>
      <c r="V53" s="43" t="str">
        <f t="shared" si="2"/>
        <v>[ Solar collector with diesel backup.HeatHotwater  - Small</v>
      </c>
    </row>
    <row r="54" spans="1:22" s="43" customFormat="1" x14ac:dyDescent="0.25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S54" s="43">
        <v>0.68</v>
      </c>
      <c r="T54" s="43" t="s">
        <v>243</v>
      </c>
      <c r="U54" s="43" t="str">
        <f t="shared" si="1"/>
        <v>[ Solar collector with gas backup.HeatHotwater  - Small ]</v>
      </c>
      <c r="V54" s="43" t="str">
        <f t="shared" si="2"/>
        <v>[ Solar collector with gas backup.HeatHotwater  - Small</v>
      </c>
    </row>
    <row r="55" spans="1:22" s="43" customFormat="1" x14ac:dyDescent="0.25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T55" s="43" t="s">
        <v>244</v>
      </c>
      <c r="U55" s="43" t="str">
        <f t="shared" si="1"/>
        <v>[ Wood-pellets boiler.HeatHotwater  - Small ]</v>
      </c>
      <c r="V55" s="43" t="str">
        <f t="shared" si="2"/>
        <v>[ Wood-pellets boiler.HeatHotwater  - Small</v>
      </c>
    </row>
    <row r="80" spans="7:7" x14ac:dyDescent="0.25">
      <c r="G80" s="103"/>
    </row>
    <row r="81" spans="7:18" x14ac:dyDescent="0.25">
      <c r="G81" s="103"/>
    </row>
    <row r="82" spans="7:18" x14ac:dyDescent="0.25">
      <c r="G82" s="103"/>
    </row>
    <row r="83" spans="7:18" x14ac:dyDescent="0.25">
      <c r="G83" s="103"/>
    </row>
    <row r="84" spans="7:18" x14ac:dyDescent="0.25">
      <c r="G84" s="103"/>
    </row>
    <row r="85" spans="7:18" x14ac:dyDescent="0.25">
      <c r="G85" s="103"/>
    </row>
    <row r="86" spans="7:18" x14ac:dyDescent="0.25">
      <c r="G86" s="103"/>
    </row>
    <row r="87" spans="7:18" x14ac:dyDescent="0.25">
      <c r="G87" s="103"/>
    </row>
    <row r="88" spans="7:18" x14ac:dyDescent="0.25">
      <c r="G88" s="103"/>
      <c r="I88" s="43"/>
      <c r="J88" s="43"/>
      <c r="P88" s="43"/>
      <c r="Q88" s="43"/>
      <c r="R88" s="43"/>
    </row>
    <row r="89" spans="7:18" x14ac:dyDescent="0.25">
      <c r="G89" s="103"/>
      <c r="I89" s="43"/>
      <c r="J89" s="43"/>
      <c r="P89" s="43"/>
      <c r="Q89" s="43"/>
      <c r="R89" s="43"/>
    </row>
    <row r="90" spans="7:18" x14ac:dyDescent="0.25">
      <c r="G90" s="103"/>
      <c r="I90" s="43"/>
      <c r="J90" s="43"/>
      <c r="P90" s="43"/>
      <c r="Q90" s="43"/>
      <c r="R90" s="43"/>
    </row>
    <row r="91" spans="7:18" x14ac:dyDescent="0.25">
      <c r="G91" s="103"/>
      <c r="I91" s="43"/>
      <c r="J91" s="43"/>
      <c r="P91" s="43"/>
      <c r="Q91" s="43"/>
      <c r="R91" s="43"/>
    </row>
    <row r="92" spans="7:18" x14ac:dyDescent="0.25">
      <c r="G92" s="103"/>
      <c r="I92" s="43"/>
      <c r="J92" s="43"/>
      <c r="P92" s="43"/>
      <c r="Q92" s="43"/>
      <c r="R92" s="43"/>
    </row>
    <row r="93" spans="7:18" x14ac:dyDescent="0.25">
      <c r="I93" s="43"/>
      <c r="J93" s="43"/>
      <c r="P93" s="43"/>
      <c r="Q93" s="43"/>
      <c r="R93" s="43"/>
    </row>
    <row r="94" spans="7:18" x14ac:dyDescent="0.25">
      <c r="I94" s="43"/>
      <c r="J94" s="43"/>
      <c r="P94" s="43"/>
      <c r="Q94" s="43"/>
      <c r="R94" s="43"/>
    </row>
    <row r="95" spans="7:18" x14ac:dyDescent="0.25">
      <c r="I95" s="43"/>
      <c r="J95" s="43"/>
      <c r="P95" s="43"/>
      <c r="Q95" s="43"/>
      <c r="R95" s="43"/>
    </row>
    <row r="96" spans="7:18" x14ac:dyDescent="0.25">
      <c r="I96" s="43"/>
      <c r="J96" s="43"/>
      <c r="P96" s="43"/>
      <c r="Q96" s="43"/>
      <c r="R96" s="43"/>
    </row>
    <row r="97" spans="1:18" x14ac:dyDescent="0.25">
      <c r="I97" s="43"/>
      <c r="J97" s="43"/>
      <c r="P97" s="43"/>
      <c r="Q97" s="43"/>
      <c r="R97" s="43"/>
    </row>
    <row r="98" spans="1:18" x14ac:dyDescent="0.25">
      <c r="I98" s="43"/>
      <c r="J98" s="43"/>
      <c r="P98" s="43"/>
      <c r="Q98" s="43"/>
      <c r="R98" s="43"/>
    </row>
    <row r="99" spans="1:18" x14ac:dyDescent="0.25">
      <c r="I99" s="43"/>
      <c r="J99" s="43"/>
      <c r="P99" s="43"/>
      <c r="Q99" s="43"/>
      <c r="R99" s="43"/>
    </row>
    <row r="100" spans="1:18" x14ac:dyDescent="0.25">
      <c r="I100" s="43"/>
      <c r="J100" s="43"/>
      <c r="P100" s="43"/>
      <c r="Q100" s="43"/>
      <c r="R100" s="43"/>
    </row>
    <row r="101" spans="1:18" x14ac:dyDescent="0.25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</row>
    <row r="102" spans="1:18" x14ac:dyDescent="0.25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</row>
    <row r="103" spans="1:18" x14ac:dyDescent="0.25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</row>
    <row r="104" spans="1:18" x14ac:dyDescent="0.25">
      <c r="I104" s="43"/>
      <c r="J104" s="43"/>
      <c r="P104" s="43"/>
      <c r="Q104" s="43"/>
      <c r="R104" s="43"/>
    </row>
    <row r="105" spans="1:18" x14ac:dyDescent="0.25">
      <c r="I105" s="43"/>
      <c r="J105" s="43"/>
      <c r="P105" s="43"/>
      <c r="Q105" s="43"/>
      <c r="R105" s="43"/>
    </row>
    <row r="106" spans="1:18" x14ac:dyDescent="0.25">
      <c r="I106" s="43"/>
      <c r="J106" s="43"/>
      <c r="P106" s="43"/>
      <c r="Q106" s="43"/>
      <c r="R106" s="43"/>
    </row>
    <row r="107" spans="1:18" x14ac:dyDescent="0.25">
      <c r="I107" s="43"/>
      <c r="J107" s="43"/>
      <c r="P107" s="43"/>
      <c r="Q107" s="43"/>
      <c r="R107" s="43"/>
    </row>
    <row r="108" spans="1:18" x14ac:dyDescent="0.25">
      <c r="I108" s="43"/>
      <c r="J108" s="43"/>
      <c r="P108" s="43"/>
      <c r="Q108" s="43"/>
      <c r="R108" s="43"/>
    </row>
    <row r="109" spans="1:18" x14ac:dyDescent="0.25">
      <c r="I109" s="43"/>
      <c r="J109" s="43"/>
      <c r="P109" s="43"/>
      <c r="Q109" s="43"/>
      <c r="R109" s="43"/>
    </row>
    <row r="110" spans="1:18" x14ac:dyDescent="0.25">
      <c r="I110" s="43"/>
      <c r="J110" s="43"/>
      <c r="P110" s="43"/>
      <c r="Q110" s="43"/>
      <c r="R110" s="43"/>
    </row>
    <row r="111" spans="1:18" x14ac:dyDescent="0.25">
      <c r="I111" s="43"/>
      <c r="J111" s="43"/>
      <c r="P111" s="43"/>
      <c r="Q111" s="43"/>
      <c r="R111" s="43"/>
    </row>
    <row r="112" spans="1:18" x14ac:dyDescent="0.25">
      <c r="I112" s="43"/>
      <c r="J112" s="43"/>
      <c r="P112" s="43"/>
      <c r="Q112" s="43"/>
      <c r="R112" s="43"/>
    </row>
    <row r="113" spans="9:18" x14ac:dyDescent="0.25">
      <c r="I113" s="43"/>
      <c r="J113" s="43"/>
      <c r="P113" s="43"/>
      <c r="Q113" s="43"/>
      <c r="R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</sheetPr>
  <dimension ref="A1:AI35"/>
  <sheetViews>
    <sheetView topLeftCell="A8" zoomScale="85" zoomScaleNormal="85" workbookViewId="0">
      <selection activeCell="F6" sqref="F6:F34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8" width="9.140625" style="108" customWidth="1"/>
    <col min="9" max="15" width="9.140625" style="108"/>
    <col min="16" max="16" width="3.5703125" style="108" customWidth="1"/>
    <col min="17" max="17" width="12.42578125" style="108" bestFit="1" customWidth="1"/>
    <col min="18" max="18" width="17.5703125" style="108" bestFit="1" customWidth="1"/>
    <col min="19" max="19" width="76" style="108" bestFit="1" customWidth="1"/>
    <col min="20" max="21" width="9.140625" style="108"/>
    <col min="22" max="22" width="12.28515625" style="108" bestFit="1" customWidth="1"/>
    <col min="23" max="23" width="10.28515625" style="108" bestFit="1" customWidth="1"/>
    <col min="24" max="27" width="9.140625" style="108"/>
    <col min="28" max="28" width="15.140625" style="108" bestFit="1" customWidth="1"/>
    <col min="29" max="29" width="11.5703125" style="108" bestFit="1" customWidth="1"/>
    <col min="30" max="30" width="18" style="108" bestFit="1" customWidth="1"/>
    <col min="31" max="31" width="9.140625" style="108"/>
    <col min="32" max="32" width="13" style="108" bestFit="1" customWidth="1"/>
    <col min="33" max="33" width="13.5703125" style="108" bestFit="1" customWidth="1"/>
    <col min="34" max="34" width="11.42578125" style="108" bestFit="1" customWidth="1"/>
    <col min="35" max="35" width="10.140625" style="108" bestFit="1" customWidth="1"/>
    <col min="36" max="16384" width="9.140625" style="108"/>
  </cols>
  <sheetData>
    <row r="1" spans="1:35" ht="23.25" x14ac:dyDescent="0.25">
      <c r="A1" s="106" t="s">
        <v>341</v>
      </c>
      <c r="B1" s="107"/>
    </row>
    <row r="2" spans="1:35" x14ac:dyDescent="0.25">
      <c r="A2" s="108" t="s">
        <v>36</v>
      </c>
      <c r="D2" s="109"/>
      <c r="E2" s="109"/>
      <c r="F2" s="110"/>
      <c r="G2" s="110"/>
      <c r="H2" s="110"/>
    </row>
    <row r="3" spans="1:35" x14ac:dyDescent="0.25">
      <c r="D3" s="111" t="s">
        <v>83</v>
      </c>
      <c r="E3" s="109"/>
      <c r="F3" s="110"/>
      <c r="G3" s="110"/>
      <c r="H3" s="110"/>
      <c r="Q3" s="111" t="s">
        <v>17</v>
      </c>
      <c r="R3" s="112"/>
      <c r="S3" s="113"/>
      <c r="T3" s="113"/>
      <c r="U3" s="113"/>
      <c r="V3" s="113"/>
      <c r="W3" s="113"/>
      <c r="X3" s="113"/>
    </row>
    <row r="4" spans="1:35" ht="38.25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358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704</v>
      </c>
      <c r="O4" s="117" t="s">
        <v>337</v>
      </c>
      <c r="Q4" s="115" t="s">
        <v>18</v>
      </c>
      <c r="R4" s="115" t="s">
        <v>2</v>
      </c>
      <c r="S4" s="115" t="s">
        <v>19</v>
      </c>
      <c r="T4" s="115" t="s">
        <v>20</v>
      </c>
      <c r="U4" s="115" t="s">
        <v>21</v>
      </c>
      <c r="V4" s="115" t="s">
        <v>22</v>
      </c>
      <c r="W4" s="115" t="s">
        <v>23</v>
      </c>
      <c r="X4" s="115" t="s">
        <v>24</v>
      </c>
    </row>
    <row r="5" spans="1:35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321</v>
      </c>
      <c r="H5" s="121"/>
      <c r="I5" s="121" t="s">
        <v>322</v>
      </c>
      <c r="J5" s="122" t="s">
        <v>323</v>
      </c>
      <c r="K5" s="120" t="s">
        <v>31</v>
      </c>
      <c r="L5" s="120"/>
      <c r="M5" s="123" t="s">
        <v>0</v>
      </c>
      <c r="N5" s="120"/>
      <c r="O5" s="124"/>
      <c r="Q5" s="125" t="s">
        <v>25</v>
      </c>
      <c r="R5" s="125" t="s">
        <v>26</v>
      </c>
      <c r="S5" s="125" t="s">
        <v>14</v>
      </c>
      <c r="T5" s="125" t="s">
        <v>27</v>
      </c>
      <c r="U5" s="125" t="s">
        <v>28</v>
      </c>
      <c r="V5" s="125" t="s">
        <v>35</v>
      </c>
      <c r="W5" s="125" t="s">
        <v>29</v>
      </c>
      <c r="X5" s="125" t="s">
        <v>30</v>
      </c>
    </row>
    <row r="6" spans="1:35" x14ac:dyDescent="0.25">
      <c r="A6" s="126" t="str">
        <f t="shared" ref="A6:A17" si="0">R6</f>
        <v>CWCSBIO_01_Boi</v>
      </c>
      <c r="B6" s="126" t="str">
        <f t="shared" ref="B6:B17" si="1">S6</f>
        <v>New commercial - CS Water Heat BIO Biomass boiler water heater</v>
      </c>
      <c r="C6" s="126" t="s">
        <v>318</v>
      </c>
      <c r="D6" s="127" t="s">
        <v>354</v>
      </c>
      <c r="E6" s="128">
        <f>Raw_CW!D16</f>
        <v>0.45</v>
      </c>
      <c r="F6" s="129">
        <v>2019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 t="str">
        <f>IF(Raw_CW!F16=0,"",Raw_CW!F16)</f>
        <v/>
      </c>
      <c r="Q6" s="108" t="s">
        <v>286</v>
      </c>
      <c r="R6" s="158" t="s">
        <v>506</v>
      </c>
      <c r="S6" s="108" t="str">
        <f t="shared" ref="S6:S17" si="2">"New commercial - CS Water Heat "&amp;RIGHT(C6,3)&amp;" "&amp;Z6</f>
        <v>New commercial - CS Water Heat BIO Biomass boiler water heater</v>
      </c>
      <c r="T6" s="108" t="s">
        <v>34</v>
      </c>
      <c r="U6" s="108" t="s">
        <v>1</v>
      </c>
      <c r="V6" s="134"/>
      <c r="Z6" s="108" t="s">
        <v>342</v>
      </c>
    </row>
    <row r="7" spans="1:35" x14ac:dyDescent="0.2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309</v>
      </c>
      <c r="D7" s="135" t="s">
        <v>354</v>
      </c>
      <c r="E7" s="138">
        <f>Raw_CW!D17</f>
        <v>0.84599999999999997</v>
      </c>
      <c r="F7" s="139">
        <v>2019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 t="str">
        <f>IF(Raw_CW!F17=0,"",Raw_CW!F17)</f>
        <v/>
      </c>
      <c r="R7" s="158" t="s">
        <v>507</v>
      </c>
      <c r="S7" s="108" t="str">
        <f t="shared" si="2"/>
        <v>New commercial - CS Water Heat ELC Electric boiler water heater resistance</v>
      </c>
      <c r="T7" s="108" t="s">
        <v>34</v>
      </c>
      <c r="U7" s="108" t="s">
        <v>1</v>
      </c>
      <c r="V7" s="134"/>
      <c r="Z7" s="108" t="s">
        <v>343</v>
      </c>
    </row>
    <row r="8" spans="1:35" x14ac:dyDescent="0.2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710</v>
      </c>
      <c r="D8" s="135" t="s">
        <v>354</v>
      </c>
      <c r="E8" s="138">
        <f>Raw_CW!D18</f>
        <v>0.9</v>
      </c>
      <c r="F8" s="139">
        <v>2019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142" t="str">
        <f>IF(Raw_CW!F18=0,"",Raw_CW!F18)</f>
        <v/>
      </c>
      <c r="R8" s="158" t="s">
        <v>508</v>
      </c>
      <c r="S8" s="108" t="str">
        <f t="shared" si="2"/>
        <v>New commercial - CS Water Heat LC  Electric heat pump water heater</v>
      </c>
      <c r="T8" s="108" t="s">
        <v>34</v>
      </c>
      <c r="U8" s="108" t="s">
        <v>1</v>
      </c>
      <c r="V8" s="134"/>
      <c r="Z8" s="108" t="s">
        <v>344</v>
      </c>
      <c r="AC8" s="143"/>
    </row>
    <row r="9" spans="1:35" x14ac:dyDescent="0.2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311</v>
      </c>
      <c r="D9" s="135" t="s">
        <v>354</v>
      </c>
      <c r="E9" s="138">
        <f>Raw_CW!D19</f>
        <v>0.9</v>
      </c>
      <c r="F9" s="139">
        <v>2019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 t="str">
        <f>IF(Raw_CW!F19=0,"",Raw_CW!F19)</f>
        <v/>
      </c>
      <c r="R9" s="158" t="s">
        <v>426</v>
      </c>
      <c r="S9" s="108" t="str">
        <f t="shared" si="2"/>
        <v>New commercial - CS Water Heat HET FC output to HotWater demand</v>
      </c>
      <c r="T9" s="108" t="s">
        <v>34</v>
      </c>
      <c r="U9" s="108" t="s">
        <v>1</v>
      </c>
      <c r="V9" s="134"/>
      <c r="Z9" s="108" t="s">
        <v>345</v>
      </c>
      <c r="AC9" s="144"/>
    </row>
    <row r="10" spans="1:35" x14ac:dyDescent="0.2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312</v>
      </c>
      <c r="D10" s="135" t="s">
        <v>354</v>
      </c>
      <c r="E10" s="138">
        <f>Raw_CW!D20</f>
        <v>0.68400000000000005</v>
      </c>
      <c r="F10" s="139">
        <v>2019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 t="str">
        <f>IF(Raw_CW!F20=0,"",Raw_CW!F20)</f>
        <v/>
      </c>
      <c r="R10" s="158" t="s">
        <v>509</v>
      </c>
      <c r="S10" s="108" t="str">
        <f t="shared" si="2"/>
        <v>New commercial - CS Water Heat GAS Natural gas boiler water heater</v>
      </c>
      <c r="T10" s="108" t="s">
        <v>34</v>
      </c>
      <c r="U10" s="108" t="s">
        <v>1</v>
      </c>
      <c r="V10" s="134"/>
      <c r="Z10" s="108" t="s">
        <v>346</v>
      </c>
    </row>
    <row r="11" spans="1:35" x14ac:dyDescent="0.2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356</v>
      </c>
      <c r="D11" s="135" t="s">
        <v>354</v>
      </c>
      <c r="E11" s="138">
        <f>Raw_CW!D21</f>
        <v>0.9</v>
      </c>
      <c r="F11" s="139">
        <v>2019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 t="str">
        <f>IF(Raw_CW!F21=0,"",Raw_CW!F21)</f>
        <v/>
      </c>
      <c r="R11" s="158" t="s">
        <v>427</v>
      </c>
      <c r="S11" s="108" t="str">
        <f t="shared" si="2"/>
        <v>New commercial - CS Water Heat GEO Geo Heat Exchanger water heater</v>
      </c>
      <c r="T11" s="108" t="s">
        <v>34</v>
      </c>
      <c r="U11" s="108" t="s">
        <v>1</v>
      </c>
      <c r="V11" s="134"/>
      <c r="Z11" s="108" t="s">
        <v>347</v>
      </c>
      <c r="AB11" s="145"/>
      <c r="AC11" s="146"/>
      <c r="AD11" s="145"/>
      <c r="AE11" s="145"/>
      <c r="AF11" s="145"/>
      <c r="AG11" s="145"/>
      <c r="AH11" s="145"/>
      <c r="AI11" s="145"/>
    </row>
    <row r="12" spans="1:35" x14ac:dyDescent="0.2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313</v>
      </c>
      <c r="D12" s="135" t="s">
        <v>354</v>
      </c>
      <c r="E12" s="138">
        <f>Raw_CW!D22</f>
        <v>0.65700000000000003</v>
      </c>
      <c r="F12" s="139">
        <v>2019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 t="str">
        <f>IF(Raw_CW!F22=0,"",Raw_CW!F22)</f>
        <v/>
      </c>
      <c r="R12" s="158" t="s">
        <v>510</v>
      </c>
      <c r="S12" s="108" t="str">
        <f t="shared" si="2"/>
        <v>New commercial - CS Water Heat LPG LPG boiler water heater</v>
      </c>
      <c r="T12" s="108" t="s">
        <v>34</v>
      </c>
      <c r="U12" s="108" t="s">
        <v>1</v>
      </c>
      <c r="V12" s="134"/>
      <c r="Z12" s="108" t="s">
        <v>348</v>
      </c>
      <c r="AB12" s="145"/>
      <c r="AC12" s="145"/>
      <c r="AD12" s="145"/>
      <c r="AE12" s="145"/>
      <c r="AF12" s="145"/>
      <c r="AG12" s="145"/>
      <c r="AH12" s="145"/>
      <c r="AI12" s="145"/>
    </row>
    <row r="13" spans="1:35" x14ac:dyDescent="0.2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311</v>
      </c>
      <c r="D13" s="135" t="s">
        <v>354</v>
      </c>
      <c r="E13" s="138">
        <f>Raw_CW!D23</f>
        <v>0.79649999999999999</v>
      </c>
      <c r="F13" s="139">
        <v>2019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 t="str">
        <f>IF(Raw_CW!F23=0,"",Raw_CW!F23)</f>
        <v/>
      </c>
      <c r="R13" s="158" t="s">
        <v>511</v>
      </c>
      <c r="S13" s="108" t="str">
        <f t="shared" si="2"/>
        <v>New commercial - CS Water Heat HET District heat exchanger water heatier</v>
      </c>
      <c r="T13" s="108" t="s">
        <v>34</v>
      </c>
      <c r="U13" s="108" t="s">
        <v>1</v>
      </c>
      <c r="V13" s="134"/>
      <c r="Z13" s="108" t="s">
        <v>349</v>
      </c>
      <c r="AB13" s="145"/>
      <c r="AC13" s="145"/>
      <c r="AD13" s="145"/>
      <c r="AE13" s="145"/>
      <c r="AF13" s="145"/>
      <c r="AG13" s="145"/>
      <c r="AH13" s="145"/>
      <c r="AI13" s="145"/>
    </row>
    <row r="14" spans="1:35" x14ac:dyDescent="0.2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314</v>
      </c>
      <c r="D14" s="135" t="s">
        <v>354</v>
      </c>
      <c r="E14" s="138">
        <f>Raw_CW!D24</f>
        <v>0.52200000000000002</v>
      </c>
      <c r="F14" s="139">
        <v>2019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 t="str">
        <f>IF(Raw_CW!F24=0,"",Raw_CW!F24)</f>
        <v/>
      </c>
      <c r="R14" s="158" t="s">
        <v>512</v>
      </c>
      <c r="S14" s="108" t="str">
        <f t="shared" si="2"/>
        <v>New commercial - CS Water Heat OIL Oil boiler water heater</v>
      </c>
      <c r="T14" s="108" t="s">
        <v>34</v>
      </c>
      <c r="U14" s="108" t="s">
        <v>1</v>
      </c>
      <c r="V14" s="134"/>
      <c r="Z14" s="108" t="s">
        <v>350</v>
      </c>
      <c r="AB14" s="145"/>
      <c r="AC14" s="145"/>
      <c r="AD14" s="145"/>
      <c r="AE14" s="145"/>
      <c r="AF14" s="145"/>
      <c r="AG14" s="145"/>
      <c r="AH14" s="145"/>
      <c r="AI14" s="145"/>
    </row>
    <row r="15" spans="1:35" x14ac:dyDescent="0.2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316</v>
      </c>
      <c r="D15" s="135" t="s">
        <v>354</v>
      </c>
      <c r="E15" s="138">
        <f>Raw_CW!D25</f>
        <v>0.93600000000000005</v>
      </c>
      <c r="F15" s="139">
        <v>2019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 t="str">
        <f>IF(Raw_CW!F25=0,"",Raw_CW!F25)</f>
        <v/>
      </c>
      <c r="R15" s="158" t="s">
        <v>513</v>
      </c>
      <c r="S15" s="108" t="str">
        <f t="shared" si="2"/>
        <v>New commercial - CS Water Heat SOL Solar water heater with electricity backup</v>
      </c>
      <c r="T15" s="108" t="s">
        <v>34</v>
      </c>
      <c r="U15" s="108" t="s">
        <v>1</v>
      </c>
      <c r="V15" s="134"/>
      <c r="Z15" s="108" t="s">
        <v>351</v>
      </c>
      <c r="AB15" s="145"/>
      <c r="AC15" s="145"/>
      <c r="AD15" s="145"/>
      <c r="AE15" s="145"/>
      <c r="AF15" s="145"/>
      <c r="AG15" s="145"/>
      <c r="AH15" s="145"/>
      <c r="AI15" s="145"/>
    </row>
    <row r="16" spans="1:35" x14ac:dyDescent="0.2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315</v>
      </c>
      <c r="D16" s="135" t="s">
        <v>354</v>
      </c>
      <c r="E16" s="138">
        <f>Raw_CW!D26</f>
        <v>0.69299999999999995</v>
      </c>
      <c r="F16" s="139">
        <v>2019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 t="str">
        <f>IF(Raw_CW!F26=0,"",Raw_CW!F26)</f>
        <v/>
      </c>
      <c r="R16" s="158" t="s">
        <v>514</v>
      </c>
      <c r="S16" s="108" t="str">
        <f t="shared" si="2"/>
        <v>New commercial - CS Water Heat SOL Solar water heater with diesel backup</v>
      </c>
      <c r="T16" s="108" t="s">
        <v>34</v>
      </c>
      <c r="U16" s="108" t="s">
        <v>1</v>
      </c>
      <c r="V16" s="134"/>
      <c r="Z16" s="108" t="s">
        <v>352</v>
      </c>
    </row>
    <row r="17" spans="1:26" x14ac:dyDescent="0.25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317</v>
      </c>
      <c r="D17" s="135" t="s">
        <v>354</v>
      </c>
      <c r="E17" s="138">
        <f>Raw_CW!D27</f>
        <v>0.69299999999999995</v>
      </c>
      <c r="F17" s="139">
        <v>2019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 t="str">
        <f>IF(Raw_CW!F27=0,"",Raw_CW!F27)</f>
        <v/>
      </c>
      <c r="R17" s="158" t="s">
        <v>515</v>
      </c>
      <c r="S17" s="108" t="str">
        <f t="shared" si="2"/>
        <v>New commercial - CS Water Heat SOL Solar water heater with gas backup</v>
      </c>
      <c r="T17" s="108" t="s">
        <v>34</v>
      </c>
      <c r="U17" s="108" t="s">
        <v>1</v>
      </c>
      <c r="V17" s="134"/>
      <c r="Z17" s="108" t="s">
        <v>353</v>
      </c>
    </row>
    <row r="18" spans="1:26" x14ac:dyDescent="0.25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Q18" s="134"/>
      <c r="R18" s="134"/>
      <c r="S18" s="134"/>
      <c r="T18" s="134"/>
      <c r="U18" s="134"/>
      <c r="V18" s="134"/>
      <c r="W18" s="134"/>
      <c r="X18" s="134"/>
    </row>
    <row r="19" spans="1:26" x14ac:dyDescent="0.25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Q19" s="134"/>
      <c r="R19" s="134"/>
      <c r="S19" s="134"/>
      <c r="T19" s="134"/>
      <c r="U19" s="134"/>
      <c r="V19" s="134"/>
      <c r="W19" s="134"/>
      <c r="X19" s="134"/>
    </row>
    <row r="20" spans="1:26" x14ac:dyDescent="0.25">
      <c r="D20" s="111" t="s">
        <v>83</v>
      </c>
      <c r="E20" s="109"/>
      <c r="F20" s="110"/>
      <c r="G20" s="110"/>
      <c r="H20" s="110"/>
      <c r="Q20" s="111" t="s">
        <v>17</v>
      </c>
      <c r="R20" s="112"/>
      <c r="S20" s="113"/>
      <c r="T20" s="113"/>
      <c r="U20" s="113"/>
      <c r="V20" s="113"/>
      <c r="W20" s="113"/>
      <c r="X20" s="113"/>
    </row>
    <row r="21" spans="1:26" ht="38.25" x14ac:dyDescent="0.2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358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704</v>
      </c>
      <c r="O21" s="117" t="s">
        <v>337</v>
      </c>
      <c r="Q21" s="115" t="s">
        <v>18</v>
      </c>
      <c r="R21" s="115" t="s">
        <v>2</v>
      </c>
      <c r="S21" s="115" t="s">
        <v>19</v>
      </c>
      <c r="T21" s="115" t="s">
        <v>20</v>
      </c>
      <c r="U21" s="115" t="s">
        <v>21</v>
      </c>
      <c r="V21" s="115" t="s">
        <v>22</v>
      </c>
      <c r="W21" s="115" t="s">
        <v>23</v>
      </c>
      <c r="X21" s="115" t="s">
        <v>24</v>
      </c>
    </row>
    <row r="22" spans="1:26" ht="25.5" x14ac:dyDescent="0.2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321</v>
      </c>
      <c r="H22" s="121"/>
      <c r="I22" s="121" t="s">
        <v>322</v>
      </c>
      <c r="J22" s="122" t="s">
        <v>323</v>
      </c>
      <c r="K22" s="120" t="s">
        <v>31</v>
      </c>
      <c r="L22" s="120"/>
      <c r="M22" s="123" t="s">
        <v>0</v>
      </c>
      <c r="N22" s="120"/>
      <c r="O22" s="124"/>
      <c r="Q22" s="125" t="s">
        <v>25</v>
      </c>
      <c r="R22" s="125" t="s">
        <v>26</v>
      </c>
      <c r="S22" s="125" t="s">
        <v>14</v>
      </c>
      <c r="T22" s="125" t="s">
        <v>27</v>
      </c>
      <c r="U22" s="125" t="s">
        <v>28</v>
      </c>
      <c r="V22" s="125" t="s">
        <v>35</v>
      </c>
      <c r="W22" s="125" t="s">
        <v>29</v>
      </c>
      <c r="X22" s="125" t="s">
        <v>30</v>
      </c>
    </row>
    <row r="23" spans="1:26" x14ac:dyDescent="0.25">
      <c r="A23" s="126" t="str">
        <f t="shared" ref="A23:A34" si="3">R23</f>
        <v>CWPSBIO_01_Boi</v>
      </c>
      <c r="B23" s="126" t="str">
        <f t="shared" ref="B23:B34" si="4">S23</f>
        <v>New commercial - PS Space Heat BIO Biomass boiler water heater</v>
      </c>
      <c r="C23" s="126" t="str">
        <f t="shared" ref="C23:C34" si="5">C6</f>
        <v>COMBIO</v>
      </c>
      <c r="D23" s="127" t="s">
        <v>355</v>
      </c>
      <c r="E23" s="128">
        <f t="shared" ref="E23:E34" si="6">IF(E6=0,"",E6)</f>
        <v>0.45</v>
      </c>
      <c r="F23" s="129">
        <f t="shared" ref="F23:G34" si="7">F6</f>
        <v>2019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O34" si="9">IF(N6=0,"",N6)</f>
        <v/>
      </c>
      <c r="O23" s="133" t="str">
        <f t="shared" si="9"/>
        <v/>
      </c>
      <c r="Q23" s="108" t="s">
        <v>286</v>
      </c>
      <c r="R23" s="158" t="s">
        <v>520</v>
      </c>
      <c r="S23" s="108" t="str">
        <f t="shared" ref="S23:S34" si="10">"New commercial - PS Space Heat "&amp;RIGHT(C6,3)&amp;" "&amp;Z6</f>
        <v>New commercial - PS Space Heat BIO Biomass boiler water heater</v>
      </c>
      <c r="T23" s="108" t="s">
        <v>34</v>
      </c>
      <c r="U23" s="108" t="s">
        <v>1</v>
      </c>
      <c r="V23" s="134"/>
    </row>
    <row r="24" spans="1:26" x14ac:dyDescent="0.25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COMELC</v>
      </c>
      <c r="D24" s="135" t="s">
        <v>355</v>
      </c>
      <c r="E24" s="138">
        <f t="shared" si="6"/>
        <v>0.84599999999999997</v>
      </c>
      <c r="F24" s="139">
        <f t="shared" si="7"/>
        <v>2019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 t="str">
        <f t="shared" si="9"/>
        <v/>
      </c>
      <c r="R24" s="158" t="s">
        <v>521</v>
      </c>
      <c r="S24" s="108" t="str">
        <f t="shared" si="10"/>
        <v>New commercial - PS Space Heat ELC Electric boiler water heater resistance</v>
      </c>
      <c r="T24" s="108" t="s">
        <v>34</v>
      </c>
      <c r="U24" s="108" t="s">
        <v>1</v>
      </c>
      <c r="V24" s="134"/>
    </row>
    <row r="25" spans="1:26" x14ac:dyDescent="0.25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COMAMB, COMELC </v>
      </c>
      <c r="D25" s="135" t="s">
        <v>355</v>
      </c>
      <c r="E25" s="138">
        <f t="shared" si="6"/>
        <v>0.9</v>
      </c>
      <c r="F25" s="139">
        <f t="shared" si="7"/>
        <v>2019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142" t="str">
        <f t="shared" si="9"/>
        <v/>
      </c>
      <c r="R25" s="158" t="s">
        <v>522</v>
      </c>
      <c r="S25" s="108" t="str">
        <f t="shared" si="10"/>
        <v>New commercial - PS Space Heat LC  Electric heat pump water heater</v>
      </c>
      <c r="T25" s="108" t="s">
        <v>34</v>
      </c>
      <c r="U25" s="108" t="s">
        <v>1</v>
      </c>
      <c r="V25" s="134"/>
    </row>
    <row r="26" spans="1:26" x14ac:dyDescent="0.25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COMHET</v>
      </c>
      <c r="D26" s="135" t="s">
        <v>355</v>
      </c>
      <c r="E26" s="138">
        <f t="shared" si="6"/>
        <v>0.9</v>
      </c>
      <c r="F26" s="139">
        <f t="shared" si="7"/>
        <v>2019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 t="str">
        <f t="shared" si="9"/>
        <v/>
      </c>
      <c r="R26" s="158" t="s">
        <v>428</v>
      </c>
      <c r="S26" s="108" t="str">
        <f t="shared" si="10"/>
        <v>New commercial - PS Space Heat HET FC output to HotWater demand</v>
      </c>
      <c r="T26" s="108" t="s">
        <v>34</v>
      </c>
      <c r="U26" s="108" t="s">
        <v>1</v>
      </c>
      <c r="V26" s="134"/>
    </row>
    <row r="27" spans="1:26" x14ac:dyDescent="0.25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COMGAS</v>
      </c>
      <c r="D27" s="135" t="s">
        <v>355</v>
      </c>
      <c r="E27" s="138">
        <f t="shared" si="6"/>
        <v>0.68400000000000005</v>
      </c>
      <c r="F27" s="139">
        <f t="shared" si="7"/>
        <v>2019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 t="str">
        <f t="shared" si="9"/>
        <v/>
      </c>
      <c r="R27" s="158" t="s">
        <v>523</v>
      </c>
      <c r="S27" s="108" t="str">
        <f t="shared" si="10"/>
        <v>New commercial - PS Space Heat GAS Natural gas boiler water heater</v>
      </c>
      <c r="T27" s="108" t="s">
        <v>34</v>
      </c>
      <c r="U27" s="108" t="s">
        <v>1</v>
      </c>
      <c r="V27" s="134"/>
    </row>
    <row r="28" spans="1:26" x14ac:dyDescent="0.25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COMGEO</v>
      </c>
      <c r="D28" s="135" t="s">
        <v>355</v>
      </c>
      <c r="E28" s="138">
        <f t="shared" si="6"/>
        <v>0.9</v>
      </c>
      <c r="F28" s="139">
        <f t="shared" si="7"/>
        <v>2019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 t="str">
        <f t="shared" si="9"/>
        <v/>
      </c>
      <c r="R28" s="158" t="s">
        <v>429</v>
      </c>
      <c r="S28" s="108" t="str">
        <f t="shared" si="10"/>
        <v>New commercial - PS Space Heat GEO Geo Heat Exchanger water heater</v>
      </c>
      <c r="T28" s="108" t="s">
        <v>34</v>
      </c>
      <c r="U28" s="108" t="s">
        <v>1</v>
      </c>
      <c r="V28" s="134"/>
    </row>
    <row r="29" spans="1:26" x14ac:dyDescent="0.25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COMLPG</v>
      </c>
      <c r="D29" s="135" t="s">
        <v>355</v>
      </c>
      <c r="E29" s="138">
        <f t="shared" si="6"/>
        <v>0.65700000000000003</v>
      </c>
      <c r="F29" s="139">
        <f t="shared" si="7"/>
        <v>2019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 t="str">
        <f t="shared" si="9"/>
        <v/>
      </c>
      <c r="R29" s="158" t="s">
        <v>524</v>
      </c>
      <c r="S29" s="108" t="str">
        <f t="shared" si="10"/>
        <v>New commercial - PS Space Heat LPG LPG boiler water heater</v>
      </c>
      <c r="T29" s="108" t="s">
        <v>34</v>
      </c>
      <c r="U29" s="108" t="s">
        <v>1</v>
      </c>
      <c r="V29" s="134"/>
    </row>
    <row r="30" spans="1:26" x14ac:dyDescent="0.25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COMHET</v>
      </c>
      <c r="D30" s="135" t="s">
        <v>355</v>
      </c>
      <c r="E30" s="138">
        <f t="shared" si="6"/>
        <v>0.79649999999999999</v>
      </c>
      <c r="F30" s="139">
        <f t="shared" si="7"/>
        <v>2019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 t="str">
        <f t="shared" si="9"/>
        <v/>
      </c>
      <c r="R30" s="158" t="s">
        <v>525</v>
      </c>
      <c r="S30" s="108" t="str">
        <f t="shared" si="10"/>
        <v>New commercial - PS Space Heat HET District heat exchanger water heatier</v>
      </c>
      <c r="T30" s="108" t="s">
        <v>34</v>
      </c>
      <c r="U30" s="108" t="s">
        <v>1</v>
      </c>
      <c r="V30" s="134"/>
    </row>
    <row r="31" spans="1:26" x14ac:dyDescent="0.25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COMOIL</v>
      </c>
      <c r="D31" s="135" t="s">
        <v>355</v>
      </c>
      <c r="E31" s="138">
        <f t="shared" si="6"/>
        <v>0.52200000000000002</v>
      </c>
      <c r="F31" s="139">
        <f t="shared" si="7"/>
        <v>2019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 t="str">
        <f t="shared" si="9"/>
        <v/>
      </c>
      <c r="R31" s="158" t="s">
        <v>526</v>
      </c>
      <c r="S31" s="108" t="str">
        <f t="shared" si="10"/>
        <v>New commercial - PS Space Heat OIL Oil boiler water heater</v>
      </c>
      <c r="T31" s="108" t="s">
        <v>34</v>
      </c>
      <c r="U31" s="108" t="s">
        <v>1</v>
      </c>
      <c r="V31" s="134"/>
    </row>
    <row r="32" spans="1:26" x14ac:dyDescent="0.25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COMELC, COMSOL</v>
      </c>
      <c r="D32" s="135" t="s">
        <v>355</v>
      </c>
      <c r="E32" s="138">
        <f t="shared" si="6"/>
        <v>0.93600000000000005</v>
      </c>
      <c r="F32" s="139">
        <f t="shared" si="7"/>
        <v>2019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 t="str">
        <f t="shared" si="9"/>
        <v/>
      </c>
      <c r="R32" s="158" t="s">
        <v>527</v>
      </c>
      <c r="S32" s="108" t="str">
        <f t="shared" si="10"/>
        <v>New commercial - PS Space Heat SOL Solar water heater with electricity backup</v>
      </c>
      <c r="T32" s="108" t="s">
        <v>34</v>
      </c>
      <c r="U32" s="108" t="s">
        <v>1</v>
      </c>
      <c r="V32" s="134"/>
    </row>
    <row r="33" spans="1:22" x14ac:dyDescent="0.25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COMOIL, COMSOL</v>
      </c>
      <c r="D33" s="135" t="s">
        <v>355</v>
      </c>
      <c r="E33" s="138">
        <f t="shared" si="6"/>
        <v>0.69299999999999995</v>
      </c>
      <c r="F33" s="139">
        <f t="shared" si="7"/>
        <v>2019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 t="str">
        <f t="shared" si="9"/>
        <v/>
      </c>
      <c r="R33" s="158" t="s">
        <v>528</v>
      </c>
      <c r="S33" s="108" t="str">
        <f t="shared" si="10"/>
        <v>New commercial - PS Space Heat SOL Solar water heater with diesel backup</v>
      </c>
      <c r="T33" s="108" t="s">
        <v>34</v>
      </c>
      <c r="U33" s="108" t="s">
        <v>1</v>
      </c>
      <c r="V33" s="134"/>
    </row>
    <row r="34" spans="1:22" x14ac:dyDescent="0.25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COMGAS, COMSOL</v>
      </c>
      <c r="D34" s="135" t="s">
        <v>355</v>
      </c>
      <c r="E34" s="138">
        <f t="shared" si="6"/>
        <v>0.69299999999999995</v>
      </c>
      <c r="F34" s="139">
        <f t="shared" si="7"/>
        <v>2019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 t="str">
        <f t="shared" si="9"/>
        <v/>
      </c>
      <c r="R34" s="158" t="s">
        <v>529</v>
      </c>
      <c r="S34" s="108" t="str">
        <f t="shared" si="10"/>
        <v>New commercial - PS Space Heat SOL Solar water heater with gas backup</v>
      </c>
      <c r="T34" s="108" t="s">
        <v>34</v>
      </c>
      <c r="U34" s="108" t="s">
        <v>1</v>
      </c>
      <c r="V34" s="134"/>
    </row>
    <row r="35" spans="1:22" x14ac:dyDescent="0.25">
      <c r="R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 tint="0.39997558519241921"/>
  </sheetPr>
  <dimension ref="A1:Q27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45.28515625" bestFit="1" customWidth="1"/>
    <col min="15" max="15" width="9.140625" customWidth="1"/>
  </cols>
  <sheetData>
    <row r="1" spans="1:17" x14ac:dyDescent="0.25">
      <c r="B1" t="s">
        <v>84</v>
      </c>
      <c r="C1" t="s">
        <v>85</v>
      </c>
      <c r="D1" t="s">
        <v>281</v>
      </c>
      <c r="E1" t="s">
        <v>334</v>
      </c>
      <c r="F1" t="s">
        <v>334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 x14ac:dyDescent="0.25">
      <c r="A3" t="s">
        <v>88</v>
      </c>
      <c r="B3" t="s">
        <v>340</v>
      </c>
      <c r="C3" t="s">
        <v>280</v>
      </c>
      <c r="D3" t="s">
        <v>280</v>
      </c>
      <c r="E3" t="s">
        <v>709</v>
      </c>
      <c r="F3" t="s">
        <v>335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 x14ac:dyDescent="0.25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 x14ac:dyDescent="0.25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 x14ac:dyDescent="0.25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 x14ac:dyDescent="0.25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 x14ac:dyDescent="0.25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 x14ac:dyDescent="0.25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 x14ac:dyDescent="0.25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 x14ac:dyDescent="0.25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 x14ac:dyDescent="0.25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 x14ac:dyDescent="0.25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 x14ac:dyDescent="0.25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 x14ac:dyDescent="0.25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 x14ac:dyDescent="0.25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 x14ac:dyDescent="0.25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 x14ac:dyDescent="0.25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 x14ac:dyDescent="0.25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 x14ac:dyDescent="0.25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 x14ac:dyDescent="0.25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 x14ac:dyDescent="0.25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 x14ac:dyDescent="0.25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 x14ac:dyDescent="0.25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 x14ac:dyDescent="0.25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 x14ac:dyDescent="0.25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 x14ac:dyDescent="0.25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F24"/>
  <sheetViews>
    <sheetView zoomScale="85" zoomScaleNormal="85" workbookViewId="0">
      <selection activeCell="F6" sqref="F6:F24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76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32" ht="23.25" x14ac:dyDescent="0.25">
      <c r="A1" s="46" t="s">
        <v>370</v>
      </c>
      <c r="B1" s="107"/>
    </row>
    <row r="2" spans="1:32" x14ac:dyDescent="0.25">
      <c r="A2" s="108" t="s">
        <v>36</v>
      </c>
      <c r="D2" s="109"/>
      <c r="E2" s="109"/>
      <c r="F2" s="110"/>
      <c r="G2" s="110"/>
    </row>
    <row r="3" spans="1:32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367</v>
      </c>
      <c r="F5" s="120"/>
      <c r="G5" s="121" t="s">
        <v>321</v>
      </c>
      <c r="H5" s="121" t="s">
        <v>322</v>
      </c>
      <c r="I5" s="122" t="s">
        <v>323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 x14ac:dyDescent="0.25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309</v>
      </c>
      <c r="D6" s="162" t="s">
        <v>368</v>
      </c>
      <c r="E6" s="160">
        <f>Raw_CC!F10</f>
        <v>3.2</v>
      </c>
      <c r="F6" s="129">
        <v>2019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530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360</v>
      </c>
    </row>
    <row r="7" spans="1:32" x14ac:dyDescent="0.25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309</v>
      </c>
      <c r="D7" s="135" t="s">
        <v>368</v>
      </c>
      <c r="E7" s="161">
        <f>Raw_CC!F11</f>
        <v>3.2</v>
      </c>
      <c r="F7" s="139">
        <v>2019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531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361</v>
      </c>
    </row>
    <row r="8" spans="1:32" x14ac:dyDescent="0.25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309</v>
      </c>
      <c r="D8" s="135" t="s">
        <v>368</v>
      </c>
      <c r="E8" s="161">
        <f>Raw_CC!F12</f>
        <v>3.2</v>
      </c>
      <c r="F8" s="139">
        <v>2019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532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362</v>
      </c>
      <c r="Z8" s="143"/>
    </row>
    <row r="9" spans="1:32" x14ac:dyDescent="0.25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309</v>
      </c>
      <c r="D9" s="135" t="s">
        <v>368</v>
      </c>
      <c r="E9" s="161">
        <f>Raw_CC!F13</f>
        <v>3.2</v>
      </c>
      <c r="F9" s="139">
        <v>2019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533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363</v>
      </c>
      <c r="Z9" s="144"/>
    </row>
    <row r="10" spans="1:32" x14ac:dyDescent="0.25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309</v>
      </c>
      <c r="D10" s="135" t="s">
        <v>368</v>
      </c>
      <c r="E10" s="161">
        <f>Raw_CC!F14</f>
        <v>3.2</v>
      </c>
      <c r="F10" s="139">
        <v>2019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534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364</v>
      </c>
    </row>
    <row r="11" spans="1:32" x14ac:dyDescent="0.25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312</v>
      </c>
      <c r="D11" s="135" t="s">
        <v>368</v>
      </c>
      <c r="E11" s="161">
        <f>Raw_CC!F15</f>
        <v>4.41</v>
      </c>
      <c r="F11" s="139">
        <v>2019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535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365</v>
      </c>
      <c r="Y11" s="145"/>
      <c r="Z11" s="146"/>
      <c r="AA11" s="145"/>
      <c r="AB11" s="145"/>
      <c r="AC11" s="145"/>
      <c r="AD11" s="145"/>
      <c r="AE11" s="145"/>
      <c r="AF11" s="145"/>
    </row>
    <row r="12" spans="1:32" x14ac:dyDescent="0.25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312</v>
      </c>
      <c r="D12" s="135" t="s">
        <v>368</v>
      </c>
      <c r="E12" s="161">
        <f>Raw_CC!F16</f>
        <v>1.0349999999999999</v>
      </c>
      <c r="F12" s="139">
        <v>2019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536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366</v>
      </c>
      <c r="Y12" s="145"/>
      <c r="Z12" s="145"/>
      <c r="AA12" s="145"/>
      <c r="AB12" s="145"/>
      <c r="AC12" s="145"/>
      <c r="AD12" s="145"/>
      <c r="AE12" s="145"/>
      <c r="AF12" s="145"/>
    </row>
    <row r="13" spans="1:32" x14ac:dyDescent="0.25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 x14ac:dyDescent="0.25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 x14ac:dyDescent="0.25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 x14ac:dyDescent="0.25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5.5" x14ac:dyDescent="0.2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367</v>
      </c>
      <c r="F17" s="120"/>
      <c r="G17" s="121" t="s">
        <v>321</v>
      </c>
      <c r="H17" s="121" t="s">
        <v>322</v>
      </c>
      <c r="I17" s="122" t="s">
        <v>323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 x14ac:dyDescent="0.25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COMELC</v>
      </c>
      <c r="D18" s="162" t="s">
        <v>369</v>
      </c>
      <c r="E18" s="128">
        <f t="shared" ref="E18:E24" si="4">IF(E6=0,"",E6)</f>
        <v>3.2</v>
      </c>
      <c r="F18" s="129">
        <f t="shared" ref="F18:L24" si="5">F6</f>
        <v>2019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537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 x14ac:dyDescent="0.25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COMELC</v>
      </c>
      <c r="D19" s="135" t="s">
        <v>369</v>
      </c>
      <c r="E19" s="138">
        <f t="shared" si="4"/>
        <v>3.2</v>
      </c>
      <c r="F19" s="139">
        <f t="shared" si="5"/>
        <v>2019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538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 x14ac:dyDescent="0.25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COMELC</v>
      </c>
      <c r="D20" s="135" t="s">
        <v>369</v>
      </c>
      <c r="E20" s="138">
        <f t="shared" si="4"/>
        <v>3.2</v>
      </c>
      <c r="F20" s="139">
        <f t="shared" si="5"/>
        <v>2019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539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 x14ac:dyDescent="0.25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COMELC</v>
      </c>
      <c r="D21" s="135" t="s">
        <v>369</v>
      </c>
      <c r="E21" s="138">
        <f t="shared" si="4"/>
        <v>3.2</v>
      </c>
      <c r="F21" s="139">
        <f t="shared" si="5"/>
        <v>2019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540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 x14ac:dyDescent="0.25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COMELC</v>
      </c>
      <c r="D22" s="135" t="s">
        <v>369</v>
      </c>
      <c r="E22" s="138">
        <f t="shared" si="4"/>
        <v>3.2</v>
      </c>
      <c r="F22" s="139">
        <f t="shared" si="5"/>
        <v>2019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541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 x14ac:dyDescent="0.25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COMGAS</v>
      </c>
      <c r="D23" s="135" t="s">
        <v>369</v>
      </c>
      <c r="E23" s="138">
        <f t="shared" si="4"/>
        <v>4.41</v>
      </c>
      <c r="F23" s="139">
        <f t="shared" si="5"/>
        <v>2019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542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 x14ac:dyDescent="0.25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COMGAS</v>
      </c>
      <c r="D24" s="135" t="s">
        <v>369</v>
      </c>
      <c r="E24" s="138">
        <f t="shared" si="4"/>
        <v>1.0349999999999999</v>
      </c>
      <c r="F24" s="139">
        <f t="shared" si="5"/>
        <v>2019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543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P16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A2" s="155" t="s">
        <v>88</v>
      </c>
      <c r="B2" s="155" t="s">
        <v>359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 x14ac:dyDescent="0.25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 x14ac:dyDescent="0.25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 x14ac:dyDescent="0.25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 x14ac:dyDescent="0.25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 x14ac:dyDescent="0.25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 x14ac:dyDescent="0.25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 x14ac:dyDescent="0.25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 x14ac:dyDescent="0.25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 x14ac:dyDescent="0.25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 x14ac:dyDescent="0.25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 x14ac:dyDescent="0.25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 x14ac:dyDescent="0.25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 x14ac:dyDescent="0.25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C000"/>
  </sheetPr>
  <dimension ref="A1:Z22"/>
  <sheetViews>
    <sheetView zoomScale="85" zoomScaleNormal="85" workbookViewId="0">
      <selection activeCell="F7" sqref="F7:F22"/>
    </sheetView>
  </sheetViews>
  <sheetFormatPr defaultColWidth="9.140625" defaultRowHeight="15" x14ac:dyDescent="0.25"/>
  <cols>
    <col min="1" max="1" width="22.5703125" style="108" customWidth="1"/>
    <col min="2" max="2" width="47.85546875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47.85546875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26" ht="23.25" x14ac:dyDescent="0.25">
      <c r="A1" s="46" t="s">
        <v>399</v>
      </c>
      <c r="B1" s="107"/>
    </row>
    <row r="2" spans="1:26" x14ac:dyDescent="0.25">
      <c r="A2" s="108" t="s">
        <v>36</v>
      </c>
      <c r="D2" s="109"/>
      <c r="E2" s="109"/>
      <c r="F2" s="110"/>
      <c r="G2" s="110"/>
    </row>
    <row r="3" spans="1:26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 x14ac:dyDescent="0.25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404</v>
      </c>
      <c r="H5" s="184" t="s">
        <v>405</v>
      </c>
      <c r="I5" s="174" t="s">
        <v>323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 x14ac:dyDescent="0.25">
      <c r="A6" s="185" t="s">
        <v>406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406</v>
      </c>
      <c r="O6" s="185"/>
      <c r="P6" s="185"/>
      <c r="Q6" s="185"/>
      <c r="R6" s="185"/>
      <c r="S6" s="185"/>
      <c r="T6" s="185"/>
      <c r="U6" s="185"/>
      <c r="W6" s="158"/>
    </row>
    <row r="7" spans="1:26" x14ac:dyDescent="0.25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309</v>
      </c>
      <c r="D7" s="177" t="s">
        <v>374</v>
      </c>
      <c r="E7" s="178">
        <f>Raw_COth!F4</f>
        <v>0.8</v>
      </c>
      <c r="F7" s="179">
        <v>2019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430</v>
      </c>
      <c r="P7" s="108" t="str">
        <f>"New commercial - Cooking "&amp;RIGHT(C7,3)</f>
        <v>New commercial - Cooking ELC</v>
      </c>
      <c r="Q7" s="108" t="s">
        <v>34</v>
      </c>
      <c r="R7" s="168" t="s">
        <v>403</v>
      </c>
      <c r="S7" s="134"/>
      <c r="W7" s="158" t="s">
        <v>401</v>
      </c>
    </row>
    <row r="8" spans="1:26" x14ac:dyDescent="0.25">
      <c r="A8" s="135" t="str">
        <f t="shared" si="0"/>
        <v>CCOKGAS_01</v>
      </c>
      <c r="B8" s="136" t="str">
        <f t="shared" si="0"/>
        <v>New commercial - Cooking GAS</v>
      </c>
      <c r="C8" s="159" t="s">
        <v>312</v>
      </c>
      <c r="D8" s="135" t="s">
        <v>374</v>
      </c>
      <c r="E8" s="138">
        <f>Raw_COth!F5</f>
        <v>0.95</v>
      </c>
      <c r="F8" s="139">
        <v>2019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431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403</v>
      </c>
      <c r="S8" s="134"/>
      <c r="W8" s="158" t="s">
        <v>402</v>
      </c>
    </row>
    <row r="9" spans="1:26" x14ac:dyDescent="0.25">
      <c r="A9" s="135" t="str">
        <f t="shared" si="0"/>
        <v>CCOKLPG_01</v>
      </c>
      <c r="B9" s="136" t="str">
        <f t="shared" si="0"/>
        <v>New commercial - Cooking LPG</v>
      </c>
      <c r="C9" s="159" t="s">
        <v>313</v>
      </c>
      <c r="D9" s="135" t="s">
        <v>374</v>
      </c>
      <c r="E9" s="138">
        <f>Raw_COth!F6</f>
        <v>0.6</v>
      </c>
      <c r="F9" s="139">
        <v>2019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432</v>
      </c>
      <c r="P9" s="108" t="str">
        <f t="shared" si="1"/>
        <v>New commercial - Cooking LPG</v>
      </c>
      <c r="Q9" s="108" t="s">
        <v>34</v>
      </c>
      <c r="R9" s="168" t="s">
        <v>403</v>
      </c>
      <c r="S9" s="134"/>
      <c r="W9" s="158" t="s">
        <v>400</v>
      </c>
      <c r="Z9" s="143"/>
    </row>
    <row r="10" spans="1:26" x14ac:dyDescent="0.25">
      <c r="A10" s="185" t="s">
        <v>408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408</v>
      </c>
      <c r="O10" s="185"/>
      <c r="P10" s="185"/>
      <c r="Q10" s="185"/>
      <c r="R10" s="185"/>
      <c r="S10" s="185"/>
      <c r="T10" s="185"/>
      <c r="U10" s="185"/>
    </row>
    <row r="11" spans="1:26" x14ac:dyDescent="0.25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309</v>
      </c>
      <c r="D11" s="177" t="s">
        <v>414</v>
      </c>
      <c r="E11" s="187">
        <f>Raw_COth!F12</f>
        <v>1</v>
      </c>
      <c r="F11" s="179">
        <v>2019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544</v>
      </c>
      <c r="P11" s="108" t="str">
        <f>"New commercial - Lighting "&amp;W11</f>
        <v>New commercial - Lighting Incandescent STAD</v>
      </c>
      <c r="Q11" s="134" t="s">
        <v>34</v>
      </c>
      <c r="R11" s="134" t="s">
        <v>403</v>
      </c>
      <c r="S11" s="134"/>
      <c r="T11" s="134"/>
      <c r="U11" s="134"/>
      <c r="W11" s="158" t="s">
        <v>410</v>
      </c>
    </row>
    <row r="12" spans="1:26" x14ac:dyDescent="0.25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309</v>
      </c>
      <c r="D12" s="177" t="s">
        <v>414</v>
      </c>
      <c r="E12" s="187">
        <f>Raw_COth!F13</f>
        <v>1.1000000000000001</v>
      </c>
      <c r="F12" s="179">
        <v>2019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545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403</v>
      </c>
      <c r="W12" s="158" t="s">
        <v>411</v>
      </c>
    </row>
    <row r="13" spans="1:26" x14ac:dyDescent="0.25">
      <c r="A13" s="176" t="str">
        <f t="shared" si="2"/>
        <v>CLIGELC_03_Hal</v>
      </c>
      <c r="B13" s="176" t="str">
        <f t="shared" si="3"/>
        <v>New commercial - Lighting Halogens</v>
      </c>
      <c r="C13" s="176" t="s">
        <v>309</v>
      </c>
      <c r="D13" s="177" t="s">
        <v>414</v>
      </c>
      <c r="E13" s="187">
        <f>Raw_COth!F14</f>
        <v>2.2999999999999998</v>
      </c>
      <c r="F13" s="179">
        <v>2019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546</v>
      </c>
      <c r="P13" s="108" t="str">
        <f t="shared" si="4"/>
        <v>New commercial - Lighting Halogens</v>
      </c>
      <c r="Q13" s="108" t="s">
        <v>34</v>
      </c>
      <c r="R13" s="108" t="s">
        <v>403</v>
      </c>
      <c r="W13" s="158" t="s">
        <v>412</v>
      </c>
    </row>
    <row r="14" spans="1:26" x14ac:dyDescent="0.25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309</v>
      </c>
      <c r="D14" s="177" t="s">
        <v>414</v>
      </c>
      <c r="E14" s="187">
        <f>Raw_COth!F15</f>
        <v>4.5</v>
      </c>
      <c r="F14" s="179">
        <v>2019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547</v>
      </c>
      <c r="P14" s="108" t="str">
        <f t="shared" si="4"/>
        <v>New commercial - Lighting Fluorescent</v>
      </c>
      <c r="Q14" s="108" t="s">
        <v>34</v>
      </c>
      <c r="R14" s="108" t="s">
        <v>403</v>
      </c>
      <c r="W14" s="158" t="s">
        <v>413</v>
      </c>
    </row>
    <row r="15" spans="1:26" x14ac:dyDescent="0.25">
      <c r="A15" s="176" t="str">
        <f t="shared" si="2"/>
        <v>CPLIELC_01</v>
      </c>
      <c r="B15" s="176" t="str">
        <f t="shared" si="3"/>
        <v>New commercial - Public Lighting</v>
      </c>
      <c r="C15" s="176" t="s">
        <v>309</v>
      </c>
      <c r="D15" s="177" t="s">
        <v>415</v>
      </c>
      <c r="E15" s="187">
        <f>Raw_COth!F16</f>
        <v>1</v>
      </c>
      <c r="F15" s="179">
        <v>2019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433</v>
      </c>
      <c r="P15" s="108" t="str">
        <f>"New commercial - Public Lighting"</f>
        <v>New commercial - Public Lighting</v>
      </c>
      <c r="Q15" s="108" t="s">
        <v>34</v>
      </c>
      <c r="R15" s="108" t="s">
        <v>403</v>
      </c>
      <c r="W15" s="158" t="s">
        <v>409</v>
      </c>
    </row>
    <row r="16" spans="1:26" x14ac:dyDescent="0.25">
      <c r="A16" s="185" t="s">
        <v>407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407</v>
      </c>
      <c r="O16" s="185"/>
      <c r="P16" s="185"/>
      <c r="Q16" s="185"/>
      <c r="R16" s="185"/>
      <c r="S16" s="185"/>
      <c r="T16" s="185"/>
      <c r="U16" s="185"/>
    </row>
    <row r="17" spans="1:23" x14ac:dyDescent="0.25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309</v>
      </c>
      <c r="D17" s="177" t="s">
        <v>420</v>
      </c>
      <c r="E17" s="187">
        <f>Raw_COth!F22</f>
        <v>1</v>
      </c>
      <c r="F17" s="179">
        <v>2019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548</v>
      </c>
      <c r="P17" s="108" t="str">
        <f>"New commercial - "&amp;W17</f>
        <v>New commercial - Refrigerators (energy class B,A)</v>
      </c>
      <c r="Q17" s="108" t="s">
        <v>34</v>
      </c>
      <c r="R17" s="108" t="s">
        <v>403</v>
      </c>
      <c r="W17" s="108" t="s">
        <v>416</v>
      </c>
    </row>
    <row r="18" spans="1:23" x14ac:dyDescent="0.25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309</v>
      </c>
      <c r="D18" s="177" t="s">
        <v>420</v>
      </c>
      <c r="E18" s="187">
        <f>Raw_COth!F23</f>
        <v>1.62</v>
      </c>
      <c r="F18" s="179">
        <v>2019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549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403</v>
      </c>
      <c r="W18" s="108" t="s">
        <v>417</v>
      </c>
    </row>
    <row r="19" spans="1:23" x14ac:dyDescent="0.25">
      <c r="A19" s="176" t="str">
        <f t="shared" si="5"/>
        <v>CREFELC_03_Fre</v>
      </c>
      <c r="B19" s="176" t="str">
        <f t="shared" si="6"/>
        <v>New commercial - Freezers (B,A)</v>
      </c>
      <c r="C19" s="176" t="s">
        <v>309</v>
      </c>
      <c r="D19" s="177" t="s">
        <v>420</v>
      </c>
      <c r="E19" s="187">
        <f>Raw_COth!F24</f>
        <v>2.86</v>
      </c>
      <c r="F19" s="179">
        <v>2019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550</v>
      </c>
      <c r="P19" s="108" t="str">
        <f t="shared" si="7"/>
        <v>New commercial - Freezers (B,A)</v>
      </c>
      <c r="Q19" s="108" t="s">
        <v>34</v>
      </c>
      <c r="R19" s="108" t="s">
        <v>403</v>
      </c>
      <c r="W19" s="108" t="s">
        <v>418</v>
      </c>
    </row>
    <row r="20" spans="1:23" x14ac:dyDescent="0.25">
      <c r="A20" s="176" t="str">
        <f t="shared" si="5"/>
        <v>CREFELC_04_Fre</v>
      </c>
      <c r="B20" s="176" t="str">
        <f t="shared" si="6"/>
        <v>New commercial - Freezers (A+,A++)</v>
      </c>
      <c r="C20" s="176" t="s">
        <v>309</v>
      </c>
      <c r="D20" s="177" t="s">
        <v>420</v>
      </c>
      <c r="E20" s="187">
        <f>Raw_COth!F25</f>
        <v>3.01</v>
      </c>
      <c r="F20" s="179">
        <v>2019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551</v>
      </c>
      <c r="P20" s="108" t="str">
        <f t="shared" si="7"/>
        <v>New commercial - Freezers (A+,A++)</v>
      </c>
      <c r="Q20" s="108" t="s">
        <v>34</v>
      </c>
      <c r="R20" s="108" t="s">
        <v>403</v>
      </c>
      <c r="W20" s="108" t="s">
        <v>419</v>
      </c>
    </row>
    <row r="21" spans="1:23" x14ac:dyDescent="0.25">
      <c r="A21" s="186" t="s">
        <v>421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421</v>
      </c>
      <c r="O21" s="185"/>
      <c r="P21" s="185"/>
      <c r="Q21" s="185"/>
      <c r="R21" s="185"/>
      <c r="S21" s="185"/>
      <c r="T21" s="185"/>
      <c r="U21" s="185"/>
    </row>
    <row r="22" spans="1:23" x14ac:dyDescent="0.25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309</v>
      </c>
      <c r="D22" s="177" t="s">
        <v>423</v>
      </c>
      <c r="E22" s="187">
        <f>Raw_COth!F31</f>
        <v>1</v>
      </c>
      <c r="F22" s="179">
        <v>2019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434</v>
      </c>
      <c r="P22" s="108" t="str">
        <f>"New commercial - "&amp;W22</f>
        <v>New commercial - Other Electricity Appliances</v>
      </c>
      <c r="Q22" s="108" t="s">
        <v>34</v>
      </c>
      <c r="R22" s="108" t="s">
        <v>403</v>
      </c>
      <c r="W22" s="158" t="s">
        <v>422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0273B-2C8D-4520-9FDE-EF20D51299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4E9051-DB10-4D4B-B78D-DE1C1F1FC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07C550-9056-4674-9B3B-CB67924D4B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2015-08-25T14:05:54Z</dcterms:created>
  <dcterms:modified xsi:type="dcterms:W3CDTF">2021-02-10T00:42:08Z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467739284038543</vt:r8>
  </property>
</Properties>
</file>