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"/>
    </mc:Choice>
  </mc:AlternateContent>
  <xr:revisionPtr revIDLastSave="0" documentId="13_ncr:1_{01E7F6E3-6112-497D-8646-B714E89913D6}" xr6:coauthVersionLast="46" xr6:coauthVersionMax="46" xr10:uidLastSave="{00000000-0000-0000-0000-000000000000}"/>
  <bookViews>
    <workbookView xWindow="-108" yWindow="-108" windowWidth="23256" windowHeight="12576" activeTab="2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9" i="4"/>
  <c r="N9" i="5"/>
  <c r="L9" i="5"/>
  <c r="J9" i="5"/>
  <c r="B9" i="5"/>
  <c r="N8" i="5"/>
  <c r="L8" i="5"/>
  <c r="J8" i="5"/>
  <c r="B8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 s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9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l="1"/>
  <c r="G53" i="1" s="1"/>
  <c r="H53" i="1" s="1"/>
  <c r="I53" i="1" s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<sst xmlns="http://schemas.openxmlformats.org/spreadsheetml/2006/main" count="309" uniqueCount="191">
  <si>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</si>
  <si>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</si>
  <si>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</si>
  <si>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</si>
  <si>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</si>
  <si>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</si>
  <si>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</si>
  <si>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</si>
  <si>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</si>
  <si>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</si>
  <si>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</si>
  <si>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</si>
  <si>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</si>
  <si>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</si>
  <si>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</si>
  <si>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</si>
  <si>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</si>
  <si>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</si>
  <si>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</si>
  <si>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</si>
  <si>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</si>
  <si>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</si>
  <si>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</si>
  <si>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</si>
  <si>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</si>
  <si>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</si>
  <si>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</si>
  <si>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</si>
  <si>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</si>
  <si>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</si>
  <si>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</si>
  <si>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</si>
  <si>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</si>
  <si>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</si>
  <si>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</si>
  <si>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</si>
  <si>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</si>
  <si>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</si>
  <si>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</si>
  <si>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</si>
  <si>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</si>
  <si>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</si>
  <si>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</si>
  <si>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</si>
  <si>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</si>
  <si>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</si>
  <si>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</si>
  <si>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</si>
  <si>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</si>
  <si>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</si>
  <si>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</si>
  <si>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</si>
  <si>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</si>
  <si>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</si>
  <si>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</si>
  <si>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</si>
  <si>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</si>
  <si>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</si>
  <si>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</si>
  <si>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</si>
  <si>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</si>
  <si>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</si>
  <si>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</si>
  <si>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</si>
  <si>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</si>
  <si>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</si>
  <si>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</si>
  <si>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</si>
  <si>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</si>
  <si>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</si>
  <si>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</si>
  <si>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</si>
  <si>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</si>
  <si>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</si>
  <si>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</si>
  <si>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</si>
  <si>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</si>
  <si>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</si>
  <si>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</si>
  <si>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</si>
  <si>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</si>
  <si>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</si>
  <si>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</si>
  <si>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</si>
  <si>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</si>
  <si>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</si>
  <si>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</si>
  <si>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</si>
  <si>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</si>
  <si>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</si>
  <si>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</si>
  <si>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</si>
  <si>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</si>
  <si>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</si>
  <si>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</si>
  <si>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</si>
  <si>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</si>
  <si>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</si>
  <si>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</si>
  <si>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</si>
  <si>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</si>
  <si>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</si>
  <si>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</si>
  <si>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</si>
  <si>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</si>
  <si>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</si>
  <si>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</si>
  <si>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</si>
  <si>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</si>
  <si>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</si>
  <si>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</si>
  <si>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</si>
  <si>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</si>
  <si>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</si>
  <si>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</si>
  <si>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</si>
  <si>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</si>
  <si>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</si>
  <si>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</si>
  <si>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</si>
  <si>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</si>
  <si>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</si>
  <si>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</si>
  <si>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</si>
  <si>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</si>
  <si>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</si>
  <si>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</si>
  <si>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</si>
  <si>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</si>
  <si>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</si>
  <si>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</si>
  <si>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</si>
  <si>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</si>
  <si>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</si>
  <si>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</si>
  <si>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</si>
  <si>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</si>
  <si>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</si>
  <si>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</si>
  <si>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</si>
  <si>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</si>
  <si>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</si>
  <si>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</si>
  <si>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</si>
  <si>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</si>
  <si>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</si>
  <si>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</si>
  <si>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</si>
  <si>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</si>
  <si>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</si>
  <si>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</si>
  <si>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</si>
  <si>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</si>
  <si>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</si>
  <si>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</si>
  <si>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</si>
  <si>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</si>
  <si>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</si>
  <si>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</si>
  <si>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</si>
  <si>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</si>
  <si>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</si>
  <si>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</si>
  <si>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</si>
  <si>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</si>
  <si>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</si>
  <si>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</si>
  <si>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</si>
  <si>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</si>
  <si>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</si>
  <si>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</si>
  <si>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Cars</t>
  </si>
  <si>
    <t>BEV</t>
  </si>
  <si>
    <t>PHEV</t>
  </si>
  <si>
    <t>NG-ICEs</t>
  </si>
  <si>
    <t>FCV</t>
  </si>
  <si>
    <t>LGT</t>
  </si>
  <si>
    <t>MGT</t>
  </si>
  <si>
    <t>HEV</t>
  </si>
  <si>
    <t>HGT</t>
  </si>
  <si>
    <t>LNG-ICEs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</si>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</sst>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3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3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" thickBot="1" x14ac:dyDescent="0.35">
      <c r="A10" s="25" t="s">
        <v>80</v>
      </c>
      <c r="B10" s="25" t="s">
        <v>81</v>
      </c>
    </row>
    <row r="11" spans="1:30" x14ac:dyDescent="0.3">
      <c r="A11" s="26" t="s">
        <v>82</v>
      </c>
      <c r="B11" s="26" t="s">
        <v>83</v>
      </c>
    </row>
    <row r="12" spans="1:30" x14ac:dyDescent="0.3">
      <c r="A12" s="27" t="s">
        <v>84</v>
      </c>
      <c r="B12" s="27" t="s">
        <v>85</v>
      </c>
    </row>
    <row r="13" spans="1:30" x14ac:dyDescent="0.3">
      <c r="A13" s="27" t="s">
        <v>86</v>
      </c>
      <c r="B13" s="27" t="s">
        <v>87</v>
      </c>
    </row>
    <row r="14" spans="1:30" x14ac:dyDescent="0.3">
      <c r="A14" s="27" t="s">
        <v>88</v>
      </c>
      <c r="B14" s="27" t="s">
        <v>89</v>
      </c>
    </row>
    <row r="15" spans="1:30" x14ac:dyDescent="0.3">
      <c r="A15" s="27" t="s">
        <v>90</v>
      </c>
      <c r="B15" s="27" t="s">
        <v>91</v>
      </c>
    </row>
    <row r="16" spans="1:30" x14ac:dyDescent="0.3">
      <c r="A16" s="27" t="s">
        <v>92</v>
      </c>
      <c r="B16" s="27" t="s">
        <v>93</v>
      </c>
    </row>
    <row r="17" spans="1:2" x14ac:dyDescent="0.3">
      <c r="A17" s="27" t="s">
        <v>94</v>
      </c>
      <c r="B17" s="27" t="s">
        <v>95</v>
      </c>
    </row>
    <row r="18" spans="1:2" x14ac:dyDescent="0.3">
      <c r="A18" s="27" t="s">
        <v>96</v>
      </c>
      <c r="B18" s="27" t="s">
        <v>97</v>
      </c>
    </row>
    <row r="19" spans="1:2" x14ac:dyDescent="0.3">
      <c r="A19" s="27" t="s">
        <v>98</v>
      </c>
      <c r="B19" s="27" t="s">
        <v>99</v>
      </c>
    </row>
    <row r="20" spans="1:2" x14ac:dyDescent="0.3">
      <c r="A20" s="27" t="s">
        <v>100</v>
      </c>
      <c r="B20" s="27" t="s">
        <v>101</v>
      </c>
    </row>
    <row r="21" spans="1:2" x14ac:dyDescent="0.3">
      <c r="A21" s="27" t="s">
        <v>102</v>
      </c>
      <c r="B21" s="27" t="s">
        <v>103</v>
      </c>
    </row>
    <row r="22" spans="1:2" x14ac:dyDescent="0.3">
      <c r="A22" s="27" t="s">
        <v>104</v>
      </c>
      <c r="B22" s="27" t="s">
        <v>105</v>
      </c>
    </row>
    <row r="23" spans="1:2" x14ac:dyDescent="0.3">
      <c r="A23" s="27" t="s">
        <v>106</v>
      </c>
      <c r="B23" s="27" t="s">
        <v>107</v>
      </c>
    </row>
    <row r="24" spans="1:2" x14ac:dyDescent="0.3">
      <c r="A24" s="27" t="s">
        <v>108</v>
      </c>
      <c r="B24" s="27" t="s">
        <v>109</v>
      </c>
    </row>
    <row r="25" spans="1:2" x14ac:dyDescent="0.3">
      <c r="A25" s="27" t="s">
        <v>110</v>
      </c>
      <c r="B25" s="27" t="s">
        <v>111</v>
      </c>
    </row>
    <row r="26" spans="1:2" x14ac:dyDescent="0.3">
      <c r="A26" s="27" t="s">
        <v>112</v>
      </c>
      <c r="B26" s="27" t="s">
        <v>113</v>
      </c>
    </row>
    <row r="27" spans="1:2" x14ac:dyDescent="0.3">
      <c r="A27" s="27" t="s">
        <v>114</v>
      </c>
      <c r="B27" s="27" t="s">
        <v>115</v>
      </c>
    </row>
    <row r="28" spans="1:2" x14ac:dyDescent="0.3">
      <c r="A28" s="27" t="s">
        <v>116</v>
      </c>
      <c r="B28" s="27" t="s">
        <v>117</v>
      </c>
    </row>
    <row r="29" spans="1:2" x14ac:dyDescent="0.3">
      <c r="A29" s="27" t="s">
        <v>118</v>
      </c>
      <c r="B29" s="27" t="s">
        <v>119</v>
      </c>
    </row>
    <row r="30" spans="1:2" x14ac:dyDescent="0.3">
      <c r="A30" s="27" t="s">
        <v>120</v>
      </c>
      <c r="B30" s="27" t="s">
        <v>121</v>
      </c>
    </row>
    <row r="31" spans="1:2" x14ac:dyDescent="0.3">
      <c r="A31" s="27" t="s">
        <v>122</v>
      </c>
      <c r="B31" s="27" t="s">
        <v>123</v>
      </c>
    </row>
    <row r="32" spans="1:2" x14ac:dyDescent="0.3">
      <c r="A32" s="27" t="s">
        <v>124</v>
      </c>
      <c r="B32" s="27" t="s">
        <v>125</v>
      </c>
    </row>
    <row r="33" spans="1:2" x14ac:dyDescent="0.3">
      <c r="A33" s="27" t="s">
        <v>126</v>
      </c>
      <c r="B33" s="27" t="s">
        <v>127</v>
      </c>
    </row>
    <row r="34" spans="1:2" x14ac:dyDescent="0.3">
      <c r="A34" s="27" t="s">
        <v>128</v>
      </c>
      <c r="B34" s="27" t="s">
        <v>129</v>
      </c>
    </row>
    <row r="35" spans="1:2" x14ac:dyDescent="0.3">
      <c r="A35" s="27" t="s">
        <v>130</v>
      </c>
      <c r="B35" s="27" t="s">
        <v>131</v>
      </c>
    </row>
    <row r="36" spans="1:2" x14ac:dyDescent="0.3">
      <c r="A36" s="27" t="s">
        <v>132</v>
      </c>
      <c r="B36" s="27" t="s">
        <v>133</v>
      </c>
    </row>
    <row r="37" spans="1:2" x14ac:dyDescent="0.3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F14" sqref="F14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4" max="14" width="31.332031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3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3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3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3">
      <c r="B9" s="35" t="s">
        <v>188</v>
      </c>
      <c r="C9" s="35" t="s">
        <v>13</v>
      </c>
      <c r="D9" s="35"/>
      <c r="E9" s="35"/>
      <c r="F9" s="35"/>
      <c r="G9" s="35" t="s">
        <v>189</v>
      </c>
      <c r="H9" s="35">
        <v>2020</v>
      </c>
      <c r="I9" s="35" t="s">
        <v>15</v>
      </c>
      <c r="J9" s="37">
        <v>1.2</v>
      </c>
      <c r="K9" s="35">
        <v>1</v>
      </c>
      <c r="L9" s="36">
        <f>L6</f>
        <v>-0.4</v>
      </c>
      <c r="M9" s="35">
        <v>5</v>
      </c>
      <c r="N9" s="35" t="s">
        <v>190</v>
      </c>
    </row>
    <row r="11" spans="1:14" x14ac:dyDescent="0.3">
      <c r="C11" t="s">
        <v>153</v>
      </c>
      <c r="D11" t="s">
        <v>155</v>
      </c>
    </row>
    <row r="12" spans="1:14" x14ac:dyDescent="0.3">
      <c r="A12" t="s">
        <v>165</v>
      </c>
      <c r="B12" t="s">
        <v>160</v>
      </c>
      <c r="C12" s="13">
        <v>0.2</v>
      </c>
      <c r="D12">
        <v>0.4</v>
      </c>
    </row>
    <row r="13" spans="1:14" x14ac:dyDescent="0.3">
      <c r="A13" t="s">
        <v>165</v>
      </c>
      <c r="B13" t="s">
        <v>161</v>
      </c>
      <c r="C13" s="13">
        <v>0.2</v>
      </c>
      <c r="D13">
        <v>0.4</v>
      </c>
    </row>
    <row r="14" spans="1:14" x14ac:dyDescent="0.3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abSelected="1" zoomScale="85" zoomScaleNormal="85" workbookViewId="0">
      <selection activeCell="L8" sqref="L8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" customWidth="1"/>
    <col min="9" max="10" width="8.88671875" bestFit="1" customWidth="1"/>
    <col min="11" max="11" width="15.5546875" bestFit="1" customWidth="1"/>
    <col min="12" max="12" width="17.5546875" bestFit="1" customWidth="1"/>
    <col min="13" max="13" width="17.5546875" customWidth="1"/>
    <col min="14" max="14" width="34" customWidth="1"/>
    <col min="15" max="15" width="10.6640625" customWidth="1"/>
    <col min="16" max="16" width="11.109375" customWidth="1"/>
  </cols>
  <sheetData>
    <row r="2" spans="2:15" x14ac:dyDescent="0.3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3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>1+$K27</f>
        <v>1.8</v>
      </c>
      <c r="K6" s="18">
        <v>1</v>
      </c>
      <c r="L6" s="19">
        <f>-D53/1000</f>
        <v>-27.252224999999999</v>
      </c>
      <c r="M6" s="18">
        <v>5</v>
      </c>
      <c r="N6" s="18" t="s">
        <v>59</v>
      </c>
    </row>
    <row r="7" spans="2:15" x14ac:dyDescent="0.3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>1+$K28</f>
        <v>1.8</v>
      </c>
      <c r="K7" s="18">
        <v>1</v>
      </c>
      <c r="L7" s="19">
        <f>-D53/1000</f>
        <v>-27.252224999999999</v>
      </c>
      <c r="M7" s="18">
        <v>5</v>
      </c>
      <c r="N7" s="18" t="s">
        <v>60</v>
      </c>
    </row>
    <row r="8" spans="2:15" x14ac:dyDescent="0.3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ref="J8:J23" si="0">1+$K29</f>
        <v>1.5</v>
      </c>
      <c r="K8" s="18">
        <v>1</v>
      </c>
      <c r="L8" s="19">
        <f>-C53/1000</f>
        <v>-18.168149999999997</v>
      </c>
      <c r="M8" s="18">
        <v>5</v>
      </c>
      <c r="N8" s="18" t="s">
        <v>149</v>
      </c>
    </row>
    <row r="9" spans="2:15" x14ac:dyDescent="0.3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-C53/1000</f>
        <v>-18.168149999999997</v>
      </c>
      <c r="M9" s="21">
        <v>5</v>
      </c>
      <c r="N9" s="21" t="s">
        <v>69</v>
      </c>
    </row>
    <row r="10" spans="2:15" x14ac:dyDescent="0.3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-C52/1000</f>
        <v>-2.4808499999999998</v>
      </c>
      <c r="M10" s="18">
        <v>5</v>
      </c>
      <c r="N10" s="18" t="s">
        <v>56</v>
      </c>
    </row>
    <row r="11" spans="2:15" x14ac:dyDescent="0.3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-C52/1000</f>
        <v>-2.4808499999999998</v>
      </c>
      <c r="M11" s="18">
        <v>5</v>
      </c>
      <c r="N11" s="18" t="s">
        <v>70</v>
      </c>
    </row>
    <row r="12" spans="2:15" x14ac:dyDescent="0.3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-C52/1000</f>
        <v>-2.4808499999999998</v>
      </c>
      <c r="M12" s="18">
        <v>5</v>
      </c>
      <c r="N12" s="18" t="s">
        <v>152</v>
      </c>
    </row>
    <row r="13" spans="2:15" x14ac:dyDescent="0.3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-C52/1000</f>
        <v>-2.4808499999999998</v>
      </c>
      <c r="M13" s="21">
        <v>5</v>
      </c>
      <c r="N13" s="21" t="s">
        <v>71</v>
      </c>
    </row>
    <row r="14" spans="2:15" x14ac:dyDescent="0.3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-C51/1000</f>
        <v>-7.9500000000000001E-2</v>
      </c>
      <c r="M14" s="18">
        <v>5</v>
      </c>
      <c r="N14" s="18" t="s">
        <v>53</v>
      </c>
    </row>
    <row r="15" spans="2:15" x14ac:dyDescent="0.3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-C51/1000</f>
        <v>-7.9500000000000001E-2</v>
      </c>
      <c r="M15" s="18">
        <v>5</v>
      </c>
      <c r="N15" s="18" t="s">
        <v>138</v>
      </c>
    </row>
    <row r="16" spans="2:15" x14ac:dyDescent="0.3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-C51/1000</f>
        <v>-7.9500000000000001E-2</v>
      </c>
      <c r="M16" s="18">
        <v>5</v>
      </c>
      <c r="N16" s="18" t="s">
        <v>144</v>
      </c>
    </row>
    <row r="17" spans="1:15" x14ac:dyDescent="0.3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-C51/1000</f>
        <v>-7.9500000000000001E-2</v>
      </c>
      <c r="M17" s="18">
        <v>5</v>
      </c>
      <c r="N17" s="18" t="s">
        <v>54</v>
      </c>
    </row>
    <row r="18" spans="1:15" x14ac:dyDescent="0.3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-C51/1000</f>
        <v>-7.9500000000000001E-2</v>
      </c>
      <c r="M18" s="21">
        <v>5</v>
      </c>
      <c r="N18" s="21" t="s">
        <v>64</v>
      </c>
    </row>
    <row r="19" spans="1:15" x14ac:dyDescent="0.3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-C50/1000</f>
        <v>-0.22769999999999999</v>
      </c>
      <c r="M19" s="18">
        <v>5</v>
      </c>
      <c r="N19" s="18" t="s">
        <v>46</v>
      </c>
    </row>
    <row r="20" spans="1:15" x14ac:dyDescent="0.3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-C50/1000</f>
        <v>-0.22769999999999999</v>
      </c>
      <c r="M20" s="18">
        <v>5</v>
      </c>
      <c r="N20" s="18" t="s">
        <v>139</v>
      </c>
    </row>
    <row r="21" spans="1:15" x14ac:dyDescent="0.3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-C50/1000</f>
        <v>-0.22769999999999999</v>
      </c>
      <c r="M21" s="18">
        <v>5</v>
      </c>
      <c r="N21" s="18" t="s">
        <v>141</v>
      </c>
    </row>
    <row r="22" spans="1:15" x14ac:dyDescent="0.3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-C50/1000</f>
        <v>-0.22769999999999999</v>
      </c>
      <c r="M22" s="18">
        <v>5</v>
      </c>
      <c r="N22" s="18" t="s">
        <v>45</v>
      </c>
      <c r="O22" s="2"/>
    </row>
    <row r="23" spans="1:15" x14ac:dyDescent="0.3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-C50/1000</f>
        <v>-0.22769999999999999</v>
      </c>
      <c r="M23" s="21">
        <v>5</v>
      </c>
      <c r="N23" s="21" t="s">
        <v>63</v>
      </c>
    </row>
    <row r="26" spans="1:15" x14ac:dyDescent="0.3">
      <c r="K26" t="s">
        <v>153</v>
      </c>
    </row>
    <row r="27" spans="1:15" x14ac:dyDescent="0.3">
      <c r="I27" t="s">
        <v>171</v>
      </c>
      <c r="J27" t="s">
        <v>172</v>
      </c>
      <c r="K27" s="13">
        <v>0.8</v>
      </c>
    </row>
    <row r="28" spans="1:15" x14ac:dyDescent="0.3">
      <c r="A28" s="4" t="s">
        <v>29</v>
      </c>
      <c r="J28" t="s">
        <v>173</v>
      </c>
      <c r="K28" s="13">
        <v>0.8</v>
      </c>
    </row>
    <row r="29" spans="1:15" x14ac:dyDescent="0.3">
      <c r="A29" s="5"/>
      <c r="B29" s="5"/>
      <c r="C29" s="10" t="s">
        <v>31</v>
      </c>
      <c r="D29" s="10" t="s">
        <v>30</v>
      </c>
      <c r="E29" s="10" t="s">
        <v>32</v>
      </c>
      <c r="J29" t="s">
        <v>174</v>
      </c>
      <c r="K29" s="13">
        <v>0.5</v>
      </c>
    </row>
    <row r="30" spans="1:15" x14ac:dyDescent="0.3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">D30/C30</f>
        <v>4.3671013742841359E-2</v>
      </c>
      <c r="J30" t="s">
        <v>175</v>
      </c>
      <c r="K30" s="13">
        <v>0.5</v>
      </c>
    </row>
    <row r="31" spans="1:15" x14ac:dyDescent="0.3">
      <c r="A31" s="38"/>
      <c r="B31" s="3" t="s">
        <v>25</v>
      </c>
      <c r="C31" s="8">
        <v>100649</v>
      </c>
      <c r="D31" s="8">
        <v>6580</v>
      </c>
      <c r="E31" s="11">
        <f t="shared" si="1"/>
        <v>6.5375711631511485E-2</v>
      </c>
      <c r="I31" t="s">
        <v>176</v>
      </c>
      <c r="J31" t="s">
        <v>172</v>
      </c>
      <c r="K31" s="13">
        <v>0.5</v>
      </c>
    </row>
    <row r="32" spans="1:15" x14ac:dyDescent="0.3">
      <c r="A32" s="38"/>
      <c r="B32" s="3" t="s">
        <v>24</v>
      </c>
      <c r="C32" s="8">
        <v>4546</v>
      </c>
      <c r="D32" s="8">
        <v>201</v>
      </c>
      <c r="E32" s="11">
        <f t="shared" si="1"/>
        <v>4.4214694236691596E-2</v>
      </c>
      <c r="J32" t="s">
        <v>173</v>
      </c>
      <c r="K32" s="13">
        <v>0.5</v>
      </c>
    </row>
    <row r="33" spans="1:16" x14ac:dyDescent="0.3">
      <c r="A33" s="38"/>
      <c r="B33" s="3" t="s">
        <v>23</v>
      </c>
      <c r="C33" s="8">
        <v>6661</v>
      </c>
      <c r="D33" s="8">
        <v>329</v>
      </c>
      <c r="E33" s="11">
        <f t="shared" si="1"/>
        <v>4.9391983185707852E-2</v>
      </c>
      <c r="J33" t="s">
        <v>174</v>
      </c>
      <c r="K33" s="13">
        <v>0.5</v>
      </c>
    </row>
    <row r="34" spans="1:16" x14ac:dyDescent="0.3">
      <c r="A34" s="38"/>
      <c r="B34" s="3" t="s">
        <v>22</v>
      </c>
      <c r="C34" s="8">
        <v>8424</v>
      </c>
      <c r="D34" s="8">
        <v>485</v>
      </c>
      <c r="E34" s="11">
        <f t="shared" si="1"/>
        <v>5.7573599240265907E-2</v>
      </c>
      <c r="J34" t="s">
        <v>175</v>
      </c>
      <c r="K34" s="13">
        <v>0.5</v>
      </c>
    </row>
    <row r="35" spans="1:16" x14ac:dyDescent="0.3">
      <c r="A35" s="38"/>
      <c r="B35" s="3" t="s">
        <v>21</v>
      </c>
      <c r="C35" s="8">
        <v>14373</v>
      </c>
      <c r="D35" s="8">
        <v>1033</v>
      </c>
      <c r="E35" s="11">
        <f t="shared" si="1"/>
        <v>7.187086899046824E-2</v>
      </c>
      <c r="I35" t="s">
        <v>177</v>
      </c>
      <c r="J35" t="s">
        <v>172</v>
      </c>
      <c r="K35" s="13">
        <v>0.5</v>
      </c>
    </row>
    <row r="36" spans="1:16" x14ac:dyDescent="0.3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J36" t="s">
        <v>174</v>
      </c>
      <c r="K36" s="13">
        <v>0.5</v>
      </c>
    </row>
    <row r="37" spans="1:16" x14ac:dyDescent="0.3">
      <c r="B37" s="3" t="s">
        <v>19</v>
      </c>
      <c r="C37" s="8">
        <v>41471</v>
      </c>
      <c r="D37" s="8">
        <v>2566</v>
      </c>
      <c r="E37" s="11">
        <f t="shared" ref="E37:E39" si="2">D37/C37</f>
        <v>6.1874562947601935E-2</v>
      </c>
      <c r="J37" t="s">
        <v>180</v>
      </c>
      <c r="K37" s="13">
        <v>0.5</v>
      </c>
    </row>
    <row r="38" spans="1:16" x14ac:dyDescent="0.3">
      <c r="B38" s="3" t="s">
        <v>18</v>
      </c>
      <c r="C38" s="8">
        <v>21457</v>
      </c>
      <c r="D38" s="8">
        <v>1224</v>
      </c>
      <c r="E38" s="11">
        <f t="shared" si="2"/>
        <v>5.7044321200540614E-2</v>
      </c>
      <c r="J38" t="s">
        <v>178</v>
      </c>
      <c r="K38" s="13">
        <v>0.5</v>
      </c>
    </row>
    <row r="39" spans="1:16" x14ac:dyDescent="0.3">
      <c r="A39" s="6"/>
      <c r="B39" s="7" t="s">
        <v>17</v>
      </c>
      <c r="C39" s="9">
        <v>11206</v>
      </c>
      <c r="D39" s="9">
        <v>551</v>
      </c>
      <c r="E39" s="12">
        <f t="shared" si="2"/>
        <v>4.9170087453150095E-2</v>
      </c>
      <c r="J39" t="s">
        <v>175</v>
      </c>
      <c r="K39" s="13">
        <v>0.5</v>
      </c>
    </row>
    <row r="40" spans="1:16" x14ac:dyDescent="0.3">
      <c r="A40" t="s">
        <v>28</v>
      </c>
      <c r="I40" t="s">
        <v>179</v>
      </c>
      <c r="J40" t="s">
        <v>172</v>
      </c>
      <c r="K40" s="13">
        <v>0.5</v>
      </c>
    </row>
    <row r="41" spans="1:16" x14ac:dyDescent="0.3">
      <c r="J41" t="s">
        <v>174</v>
      </c>
      <c r="K41" s="13">
        <v>0.5</v>
      </c>
    </row>
    <row r="42" spans="1:16" x14ac:dyDescent="0.3">
      <c r="J42" t="s">
        <v>180</v>
      </c>
      <c r="K42" s="13">
        <v>0.5</v>
      </c>
    </row>
    <row r="43" spans="1:16" x14ac:dyDescent="0.3">
      <c r="J43" t="s">
        <v>178</v>
      </c>
      <c r="K43" s="13">
        <v>0.5</v>
      </c>
    </row>
    <row r="44" spans="1:16" x14ac:dyDescent="0.3">
      <c r="J44" t="s">
        <v>175</v>
      </c>
      <c r="K44" s="13">
        <v>0.5</v>
      </c>
    </row>
    <row r="45" spans="1:16" x14ac:dyDescent="0.3">
      <c r="A45" t="s">
        <v>181</v>
      </c>
    </row>
    <row r="46" spans="1:16" x14ac:dyDescent="0.3">
      <c r="B46" t="s">
        <v>33</v>
      </c>
      <c r="C46" t="s">
        <v>156</v>
      </c>
    </row>
    <row r="47" spans="1:16" x14ac:dyDescent="0.3">
      <c r="B47" s="13">
        <v>0.5</v>
      </c>
      <c r="C47" s="13">
        <v>0.15</v>
      </c>
    </row>
    <row r="48" spans="1:16" x14ac:dyDescent="0.3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157</v>
      </c>
    </row>
    <row r="49" spans="1:16" x14ac:dyDescent="0.3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3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3">D50*(1+$B$47)</f>
        <v>512.32499999999993</v>
      </c>
      <c r="F50" s="14">
        <f t="shared" si="3"/>
        <v>768.48749999999995</v>
      </c>
      <c r="G50" s="14">
        <f t="shared" si="3"/>
        <v>1152.7312499999998</v>
      </c>
      <c r="H50" s="14">
        <f t="shared" si="3"/>
        <v>1729.0968749999997</v>
      </c>
      <c r="I50" s="14">
        <f t="shared" ref="I50" si="4">H50*(1+$B$47)</f>
        <v>2593.6453124999998</v>
      </c>
      <c r="J50" s="14">
        <f t="shared" ref="J50" si="5">I50*(1+$B$47)</f>
        <v>3890.4679687499997</v>
      </c>
      <c r="K50" s="14">
        <f t="shared" ref="K50" si="6">J50*(1+$B$47)</f>
        <v>5835.7019531249998</v>
      </c>
      <c r="L50" s="14">
        <f t="shared" ref="L50" si="7">K50*(1+$B$47)</f>
        <v>8753.5529296874993</v>
      </c>
      <c r="M50" s="14">
        <f t="shared" ref="M50" si="8">L50*(1+$B$47)</f>
        <v>13130.329394531249</v>
      </c>
      <c r="N50" s="14">
        <f t="shared" ref="N50" si="9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3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0">C51*(1+$B$47)</f>
        <v>119.25</v>
      </c>
      <c r="E51" s="20">
        <f t="shared" si="10"/>
        <v>178.875</v>
      </c>
      <c r="F51" s="14">
        <f t="shared" si="10"/>
        <v>268.3125</v>
      </c>
      <c r="G51" s="14">
        <f t="shared" si="10"/>
        <v>402.46875</v>
      </c>
      <c r="H51" s="14">
        <f t="shared" si="10"/>
        <v>603.703125</v>
      </c>
      <c r="I51" s="14">
        <f t="shared" si="10"/>
        <v>905.5546875</v>
      </c>
      <c r="J51" s="14">
        <f t="shared" si="10"/>
        <v>1358.33203125</v>
      </c>
      <c r="K51" s="14">
        <f t="shared" si="10"/>
        <v>2037.498046875</v>
      </c>
      <c r="L51" s="14">
        <f t="shared" si="10"/>
        <v>3056.2470703125</v>
      </c>
      <c r="M51" s="14">
        <f t="shared" ref="M51:M53" si="11">L51*(1+$B$47)</f>
        <v>4584.37060546875</v>
      </c>
      <c r="N51" s="14">
        <f t="shared" ref="N51:N53" si="12">M51*(1+$B$47)</f>
        <v>6876.555908203125</v>
      </c>
      <c r="O51" s="31">
        <f t="shared" ref="O51:O53" si="13">N51*(1+$B$47)</f>
        <v>10314.833862304688</v>
      </c>
      <c r="P51" s="15">
        <f>C33+C32</f>
        <v>11207</v>
      </c>
    </row>
    <row r="52" spans="1:16" x14ac:dyDescent="0.3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4">D52*(1+$B$47)</f>
        <v>5581.9124999999995</v>
      </c>
      <c r="F52" s="14">
        <f t="shared" si="14"/>
        <v>8372.8687499999996</v>
      </c>
      <c r="G52" s="14">
        <f t="shared" si="14"/>
        <v>12559.303124999999</v>
      </c>
      <c r="H52" s="14">
        <f t="shared" si="14"/>
        <v>18838.954687499998</v>
      </c>
      <c r="I52" s="14">
        <f t="shared" si="14"/>
        <v>28258.432031249999</v>
      </c>
      <c r="J52" s="14">
        <f t="shared" si="14"/>
        <v>42387.648046874994</v>
      </c>
      <c r="K52" s="14">
        <f t="shared" si="14"/>
        <v>63581.472070312491</v>
      </c>
      <c r="L52" s="14">
        <f t="shared" si="14"/>
        <v>95372.208105468744</v>
      </c>
      <c r="M52" s="14">
        <f t="shared" si="11"/>
        <v>143058.3121582031</v>
      </c>
      <c r="N52" s="14">
        <f t="shared" si="12"/>
        <v>214587.46823730465</v>
      </c>
      <c r="O52" s="31">
        <f t="shared" si="13"/>
        <v>321881.20235595701</v>
      </c>
      <c r="P52" s="15">
        <f>C31+C30</f>
        <v>328695</v>
      </c>
    </row>
    <row r="53" spans="1:16" x14ac:dyDescent="0.3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5">C53*(1+$B$47)</f>
        <v>27252.224999999999</v>
      </c>
      <c r="E53" s="20">
        <f t="shared" si="15"/>
        <v>40878.337499999994</v>
      </c>
      <c r="F53" s="14">
        <f t="shared" si="15"/>
        <v>61317.506249999991</v>
      </c>
      <c r="G53" s="14">
        <f t="shared" si="15"/>
        <v>91976.259374999994</v>
      </c>
      <c r="H53" s="14">
        <f t="shared" si="15"/>
        <v>137964.38906249998</v>
      </c>
      <c r="I53" s="14">
        <f t="shared" si="15"/>
        <v>206946.58359374997</v>
      </c>
      <c r="J53" s="14">
        <f t="shared" si="15"/>
        <v>310419.87539062498</v>
      </c>
      <c r="K53" s="14">
        <f t="shared" si="15"/>
        <v>465629.81308593747</v>
      </c>
      <c r="L53" s="14">
        <f t="shared" si="15"/>
        <v>698444.71962890623</v>
      </c>
      <c r="M53" s="14">
        <f t="shared" si="11"/>
        <v>1047667.0794433593</v>
      </c>
      <c r="N53" s="14">
        <f t="shared" si="12"/>
        <v>1571500.6191650389</v>
      </c>
      <c r="O53" s="31">
        <f t="shared" si="13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5"/>
  <sheetViews>
    <sheetView zoomScaleNormal="100" workbookViewId="0">
      <selection activeCell="B17" sqref="B17"/>
    </sheetView>
  </sheetViews>
  <sheetFormatPr defaultRowHeight="14.4" x14ac:dyDescent="0.3"/>
  <cols>
    <col min="2" max="2" width="31.33203125" bestFit="1" customWidth="1"/>
    <col min="3" max="3" width="15.5546875" bestFit="1" customWidth="1"/>
    <col min="4" max="4" width="18.44140625" bestFit="1" customWidth="1"/>
    <col min="7" max="7" width="11.44140625" bestFit="1" customWidth="1"/>
    <col min="11" max="11" width="13.88671875" bestFit="1" customWidth="1"/>
    <col min="12" max="12" width="24.109375" customWidth="1"/>
    <col min="14" max="14" width="34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3">
      <c r="B6" s="2" t="str">
        <f>_xlfn.TEXTJOIN("_",TRUE,"UC",A12,"MaxGrowth",B12)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1+C12</f>
        <v>1.05</v>
      </c>
      <c r="K6" s="2">
        <v>1</v>
      </c>
      <c r="L6" s="33">
        <f>-D12</f>
        <v>-0.3</v>
      </c>
      <c r="M6" s="2">
        <v>5</v>
      </c>
      <c r="N6" s="2" t="str">
        <f>_xlfn.TEXTJOIN(" ",TRUE,A12, "maximum growth rate of",B12)</f>
        <v>SRV-PU maximum growth rate of HPs</v>
      </c>
    </row>
    <row r="7" spans="1:14" x14ac:dyDescent="0.3">
      <c r="B7" s="2" t="str">
        <f>_xlfn.TEXTJOIN("_",TRUE,"UC",A13,"MaxGrowth",B13)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1+C13</f>
        <v>1.05</v>
      </c>
      <c r="K7" s="2">
        <v>1</v>
      </c>
      <c r="L7" s="33">
        <f>-D13</f>
        <v>-0.3</v>
      </c>
      <c r="M7" s="2">
        <v>5</v>
      </c>
      <c r="N7" s="2" t="str">
        <f>_xlfn.TEXTJOIN(" ",TRUE,A13, "maximum growth rate of",B13)</f>
        <v>SRV-CS maximum growth rate of HPs</v>
      </c>
    </row>
    <row r="8" spans="1:14" x14ac:dyDescent="0.3">
      <c r="B8" s="2" t="str">
        <f>_xlfn.TEXTJOIN("_",TRUE,"UC",A14,"MaxGrowth",B14)</f>
        <v>UC_SRV_MaxGrowth_Biomass</v>
      </c>
      <c r="C8" s="2" t="s">
        <v>13</v>
      </c>
      <c r="D8" s="2"/>
      <c r="F8" s="2" t="s">
        <v>185</v>
      </c>
      <c r="G8" s="2" t="s">
        <v>187</v>
      </c>
      <c r="H8" s="2">
        <v>2018</v>
      </c>
      <c r="I8" s="2" t="s">
        <v>15</v>
      </c>
      <c r="J8" s="34">
        <f>1+C14</f>
        <v>1.05</v>
      </c>
      <c r="K8" s="2">
        <v>1</v>
      </c>
      <c r="L8" s="33">
        <f>-D14</f>
        <v>-0.1</v>
      </c>
      <c r="M8" s="2">
        <v>5</v>
      </c>
      <c r="N8" s="2" t="str">
        <f>_xlfn.TEXTJOIN(" ",TRUE,A14, "maximum growth rate of",B14)</f>
        <v>SRV maximum growth rate of Biomass</v>
      </c>
    </row>
    <row r="9" spans="1:14" x14ac:dyDescent="0.3">
      <c r="B9" s="2" t="str">
        <f>_xlfn.TEXTJOIN("_",TRUE,"UC",A15,"MaxGrowth",B15)</f>
        <v>UC_SRV_MaxGrowth_Biogas</v>
      </c>
      <c r="C9" s="2" t="s">
        <v>13</v>
      </c>
      <c r="D9" s="2"/>
      <c r="F9" s="2" t="s">
        <v>186</v>
      </c>
      <c r="G9" s="2" t="s">
        <v>187</v>
      </c>
      <c r="H9" s="2">
        <v>2018</v>
      </c>
      <c r="I9" s="2" t="s">
        <v>15</v>
      </c>
      <c r="J9" s="34">
        <f>1+C15</f>
        <v>1.05</v>
      </c>
      <c r="K9" s="2">
        <v>1</v>
      </c>
      <c r="L9" s="33">
        <f>-D15</f>
        <v>-0.1</v>
      </c>
      <c r="M9" s="2">
        <v>5</v>
      </c>
      <c r="N9" s="2" t="str">
        <f>_xlfn.TEXTJOIN(" ",TRUE,A15, "maximum growth rate of",B15)</f>
        <v>SRV maximum growth rate of Biogas</v>
      </c>
    </row>
    <row r="11" spans="1:14" x14ac:dyDescent="0.3">
      <c r="C11" t="s">
        <v>153</v>
      </c>
      <c r="D11" t="s">
        <v>155</v>
      </c>
    </row>
    <row r="12" spans="1:14" x14ac:dyDescent="0.3">
      <c r="A12" t="s">
        <v>166</v>
      </c>
      <c r="B12" t="s">
        <v>164</v>
      </c>
      <c r="C12" s="13">
        <v>0.05</v>
      </c>
      <c r="D12">
        <v>0.3</v>
      </c>
    </row>
    <row r="13" spans="1:14" x14ac:dyDescent="0.3">
      <c r="A13" t="s">
        <v>167</v>
      </c>
      <c r="B13" t="s">
        <v>164</v>
      </c>
      <c r="C13" s="13">
        <v>0.05</v>
      </c>
      <c r="D13">
        <v>0.3</v>
      </c>
    </row>
    <row r="14" spans="1:14" x14ac:dyDescent="0.3">
      <c r="A14" t="s">
        <v>184</v>
      </c>
      <c r="B14" t="s">
        <v>182</v>
      </c>
      <c r="C14" s="13">
        <v>0.05</v>
      </c>
      <c r="D14">
        <v>0.1</v>
      </c>
    </row>
    <row r="15" spans="1:14" x14ac:dyDescent="0.3">
      <c r="A15" t="s">
        <v>184</v>
      </c>
      <c r="B15" t="s">
        <v>183</v>
      </c>
      <c r="C15" s="13">
        <v>0.05</v>
      </c>
      <c r="D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2021-05-12T13:46:21Z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167243421077728</vt:r8>
  </property>
</Properties>
</file>