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A57015C0-BCA9-4863-A022-4203E8DB5553}" xr6:coauthVersionLast="45" xr6:coauthVersionMax="45" xr10:uidLastSave="{00000000-0000-0000-0000-000000000000}"/>
  <bookViews>
    <workbookView xWindow="5355" yWindow="3270" windowWidth="20670" windowHeight="11385" xr2:uid="{00000000-000D-0000-FFFF-FFFF00000000}"/>
  </bookViews>
  <sheets>
    <sheet name="BioenergySupply-Baseline" sheetId="17" r:id="rId1"/>
    <sheet name="BioenergySupply-EnhancedSupply" sheetId="18" r:id="rId2"/>
    <sheet name="Conversions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65" i="17" l="1"/>
  <c r="BG64" i="17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2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21" i="17"/>
  <c r="BG15" i="17"/>
  <c r="BG14" i="17"/>
  <c r="BG13" i="17"/>
  <c r="BG10" i="17"/>
  <c r="BG12" i="17"/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CR65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CR64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CR63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CR62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CR61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CR60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CR59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CR58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CR57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CR56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CR55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CR54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CR53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CR52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CR51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CR50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CR21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CR20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CR19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CR17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CR16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CR15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CR14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CR13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CR12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CR11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CR10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CR9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CR8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CR7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CR6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CR43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CR42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CR41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CR40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CR39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CR38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CR37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CR36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CR35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CR34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CR33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CR32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CR31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CR30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CR29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CR28" i="17"/>
  <c r="P20" i="18" l="1"/>
  <c r="CI50" i="17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BW20" i="17" s="1"/>
  <c r="J10" i="19" l="1"/>
  <c r="I10" i="19"/>
  <c r="H10" i="19"/>
  <c r="G10" i="19"/>
  <c r="J9" i="19"/>
  <c r="I9" i="19"/>
  <c r="H9" i="19"/>
  <c r="G9" i="19"/>
  <c r="BG64" i="18" l="1"/>
  <c r="BG20" i="18"/>
  <c r="BG42" i="18"/>
  <c r="BG20" i="17"/>
  <c r="BG9" i="17" l="1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BH65" i="18"/>
  <c r="CM65" i="18" s="1"/>
  <c r="BG65" i="18"/>
  <c r="CL65" i="18" s="1"/>
  <c r="CP64" i="18"/>
  <c r="CL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H64" i="18"/>
  <c r="CM64" i="18" s="1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BH63" i="18"/>
  <c r="CM63" i="18" s="1"/>
  <c r="BG63" i="18"/>
  <c r="CL63" i="18" s="1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BH62" i="18"/>
  <c r="CM62" i="18" s="1"/>
  <c r="BG62" i="18"/>
  <c r="CL62" i="18" s="1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BH61" i="18"/>
  <c r="CM61" i="18" s="1"/>
  <c r="BG61" i="18"/>
  <c r="CL61" i="18" s="1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H60" i="18"/>
  <c r="CM60" i="18" s="1"/>
  <c r="BG60" i="18"/>
  <c r="CL60" i="18" s="1"/>
  <c r="CP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CJ59" i="18" s="1"/>
  <c r="BS59" i="18"/>
  <c r="BR59" i="18"/>
  <c r="BQ59" i="18"/>
  <c r="BP59" i="18"/>
  <c r="BO59" i="18"/>
  <c r="BN59" i="18"/>
  <c r="BM59" i="18"/>
  <c r="BL59" i="18"/>
  <c r="BH59" i="18"/>
  <c r="CM59" i="18" s="1"/>
  <c r="BG59" i="18"/>
  <c r="CL59" i="18" s="1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BH58" i="18"/>
  <c r="CM58" i="18" s="1"/>
  <c r="BG58" i="18"/>
  <c r="CL58" i="18" s="1"/>
  <c r="CP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H57" i="18"/>
  <c r="CM57" i="18" s="1"/>
  <c r="BG57" i="18"/>
  <c r="CL57" i="18" s="1"/>
  <c r="CP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H56" i="18"/>
  <c r="CM56" i="18" s="1"/>
  <c r="BG56" i="18"/>
  <c r="CL56" i="18" s="1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H55" i="18"/>
  <c r="CM55" i="18" s="1"/>
  <c r="BG55" i="18"/>
  <c r="CL55" i="18" s="1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BH54" i="18"/>
  <c r="CM54" i="18" s="1"/>
  <c r="BG54" i="18"/>
  <c r="CL54" i="18" s="1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BH53" i="18"/>
  <c r="CM53" i="18" s="1"/>
  <c r="BG53" i="18"/>
  <c r="CL53" i="18" s="1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H52" i="18"/>
  <c r="CM52" i="18" s="1"/>
  <c r="BG52" i="18"/>
  <c r="CL52" i="18" s="1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BH51" i="18"/>
  <c r="CM51" i="18" s="1"/>
  <c r="BG51" i="18"/>
  <c r="CL51" i="18" s="1"/>
  <c r="CP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BH50" i="18"/>
  <c r="CM50" i="18" s="1"/>
  <c r="BG50" i="18"/>
  <c r="CL50" i="18" s="1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H43" i="18"/>
  <c r="CM43" i="18" s="1"/>
  <c r="BG43" i="18"/>
  <c r="CL43" i="18" s="1"/>
  <c r="CP42" i="18"/>
  <c r="CL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H42" i="18"/>
  <c r="CM42" i="18" s="1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H41" i="18"/>
  <c r="CM41" i="18" s="1"/>
  <c r="BG41" i="18"/>
  <c r="CL41" i="18" s="1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H40" i="18"/>
  <c r="CM40" i="18" s="1"/>
  <c r="BG40" i="18"/>
  <c r="CL40" i="18" s="1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BH39" i="18"/>
  <c r="CM39" i="18" s="1"/>
  <c r="BG39" i="18"/>
  <c r="CL39" i="18" s="1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H38" i="18"/>
  <c r="CM38" i="18" s="1"/>
  <c r="BG38" i="18"/>
  <c r="CL38" i="18" s="1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H37" i="18"/>
  <c r="CM37" i="18" s="1"/>
  <c r="BG37" i="18"/>
  <c r="CL37" i="18" s="1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H36" i="18"/>
  <c r="CM36" i="18" s="1"/>
  <c r="BG36" i="18"/>
  <c r="CL36" i="18" s="1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BH35" i="18"/>
  <c r="CM35" i="18" s="1"/>
  <c r="BG35" i="18"/>
  <c r="CL35" i="18" s="1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H34" i="18"/>
  <c r="CM34" i="18" s="1"/>
  <c r="BG34" i="18"/>
  <c r="CL34" i="18" s="1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BH33" i="18"/>
  <c r="CM33" i="18" s="1"/>
  <c r="BG33" i="18"/>
  <c r="CL33" i="18" s="1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H32" i="18"/>
  <c r="CM32" i="18" s="1"/>
  <c r="BG32" i="18"/>
  <c r="CL32" i="18" s="1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BH31" i="18"/>
  <c r="CM31" i="18" s="1"/>
  <c r="BG31" i="18"/>
  <c r="CL31" i="18" s="1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BH30" i="18"/>
  <c r="CM30" i="18" s="1"/>
  <c r="BG30" i="18"/>
  <c r="CL30" i="18" s="1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BH29" i="18"/>
  <c r="CM29" i="18" s="1"/>
  <c r="BG29" i="18"/>
  <c r="CL29" i="18" s="1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H28" i="18"/>
  <c r="CM28" i="18" s="1"/>
  <c r="BG28" i="18"/>
  <c r="CL28" i="18" s="1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L21" i="18" s="1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P65" i="17"/>
  <c r="CL65" i="17"/>
  <c r="CP64" i="17"/>
  <c r="CL64" i="17"/>
  <c r="CP63" i="17"/>
  <c r="CL63" i="17"/>
  <c r="CP62" i="17"/>
  <c r="CL62" i="17"/>
  <c r="CP61" i="17"/>
  <c r="CL61" i="17"/>
  <c r="CP60" i="17"/>
  <c r="CL60" i="17"/>
  <c r="CP59" i="17"/>
  <c r="CL59" i="17"/>
  <c r="CP58" i="17"/>
  <c r="CL58" i="17"/>
  <c r="CP57" i="17"/>
  <c r="CL57" i="17"/>
  <c r="CP56" i="17"/>
  <c r="CL56" i="17"/>
  <c r="CP55" i="17"/>
  <c r="CL55" i="17"/>
  <c r="CP54" i="17"/>
  <c r="CL54" i="17"/>
  <c r="CP53" i="17"/>
  <c r="CL53" i="17"/>
  <c r="CP52" i="17"/>
  <c r="CL52" i="17"/>
  <c r="CP51" i="17"/>
  <c r="CL51" i="17"/>
  <c r="CP50" i="17"/>
  <c r="CL50" i="17"/>
  <c r="CP43" i="17"/>
  <c r="CL43" i="17"/>
  <c r="CP42" i="17"/>
  <c r="CL42" i="17"/>
  <c r="CP41" i="17"/>
  <c r="CL41" i="17"/>
  <c r="CP40" i="17"/>
  <c r="CL40" i="17"/>
  <c r="CP39" i="17"/>
  <c r="CL39" i="17"/>
  <c r="CP38" i="17"/>
  <c r="CL38" i="17"/>
  <c r="CP37" i="17"/>
  <c r="CL37" i="17"/>
  <c r="CP36" i="17"/>
  <c r="CL36" i="17"/>
  <c r="CP35" i="17"/>
  <c r="CL35" i="17"/>
  <c r="CP34" i="17"/>
  <c r="CL34" i="17"/>
  <c r="CP33" i="17"/>
  <c r="CL33" i="17"/>
  <c r="CP32" i="17"/>
  <c r="CL32" i="17"/>
  <c r="CP31" i="17"/>
  <c r="CL31" i="17"/>
  <c r="CP30" i="17"/>
  <c r="CL30" i="17"/>
  <c r="CP29" i="17"/>
  <c r="CL29" i="17"/>
  <c r="CP28" i="17"/>
  <c r="CL28" i="17"/>
  <c r="CG6" i="17"/>
  <c r="CI65" i="17"/>
  <c r="CJ65" i="17" s="1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S64" i="17"/>
  <c r="BR64" i="17"/>
  <c r="BQ64" i="17"/>
  <c r="BP64" i="17"/>
  <c r="BO64" i="17"/>
  <c r="BN64" i="17"/>
  <c r="BM64" i="17"/>
  <c r="BL64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BV63" i="17"/>
  <c r="BU63" i="17"/>
  <c r="BT63" i="17"/>
  <c r="BS63" i="17"/>
  <c r="BR63" i="17"/>
  <c r="BQ63" i="17"/>
  <c r="BP63" i="17"/>
  <c r="BO63" i="17"/>
  <c r="BN63" i="17"/>
  <c r="BM63" i="17"/>
  <c r="BL63" i="17"/>
  <c r="CI62" i="17"/>
  <c r="CH62" i="17"/>
  <c r="CG62" i="17"/>
  <c r="CF62" i="17"/>
  <c r="CE62" i="17"/>
  <c r="CD62" i="17"/>
  <c r="CC62" i="17"/>
  <c r="CB62" i="17"/>
  <c r="CA62" i="17"/>
  <c r="BZ62" i="17"/>
  <c r="BY62" i="17"/>
  <c r="BX62" i="17"/>
  <c r="BW62" i="17"/>
  <c r="BV62" i="17"/>
  <c r="BU62" i="17"/>
  <c r="BT62" i="17"/>
  <c r="BS62" i="17"/>
  <c r="BR62" i="17"/>
  <c r="BQ62" i="17"/>
  <c r="BP62" i="17"/>
  <c r="BO62" i="17"/>
  <c r="BN62" i="17"/>
  <c r="BM62" i="17"/>
  <c r="BL62" i="17"/>
  <c r="CI61" i="17"/>
  <c r="CH61" i="17"/>
  <c r="CG61" i="17"/>
  <c r="CF61" i="17"/>
  <c r="CE61" i="17"/>
  <c r="CD61" i="17"/>
  <c r="CC61" i="17"/>
  <c r="CB61" i="17"/>
  <c r="CA61" i="17"/>
  <c r="BZ61" i="17"/>
  <c r="BY61" i="17"/>
  <c r="BX61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BV60" i="17"/>
  <c r="BU60" i="17"/>
  <c r="BT60" i="17"/>
  <c r="BS60" i="17"/>
  <c r="BR60" i="17"/>
  <c r="BQ60" i="17"/>
  <c r="BP60" i="17"/>
  <c r="BO60" i="17"/>
  <c r="BN60" i="17"/>
  <c r="BM60" i="17"/>
  <c r="BL60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BT59" i="17"/>
  <c r="BS59" i="17"/>
  <c r="BR59" i="17"/>
  <c r="BQ59" i="17"/>
  <c r="BP59" i="17"/>
  <c r="BO59" i="17"/>
  <c r="BN59" i="17"/>
  <c r="BM59" i="17"/>
  <c r="BL59" i="17"/>
  <c r="CI58" i="17"/>
  <c r="CJ58" i="17" s="1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BV58" i="17"/>
  <c r="BU58" i="17"/>
  <c r="BT58" i="17"/>
  <c r="BS58" i="17"/>
  <c r="BR58" i="17"/>
  <c r="BQ58" i="17"/>
  <c r="BP58" i="17"/>
  <c r="BO58" i="17"/>
  <c r="BN58" i="17"/>
  <c r="BM58" i="17"/>
  <c r="BL58" i="17"/>
  <c r="CI57" i="17"/>
  <c r="CJ57" i="17" s="1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CI55" i="17"/>
  <c r="CJ55" i="17" s="1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CI53" i="17"/>
  <c r="CJ53" i="17" s="1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CI51" i="17"/>
  <c r="CJ51" i="17" s="1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CI43" i="17"/>
  <c r="CJ43" i="17" s="1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CI36" i="17"/>
  <c r="CJ36" i="17" s="1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CI35" i="17"/>
  <c r="CJ35" i="17" s="1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CI32" i="17"/>
  <c r="CJ32" i="17" s="1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CI31" i="17"/>
  <c r="CJ31" i="17" s="1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CI29" i="17"/>
  <c r="CJ29" i="17" s="1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CI28" i="17"/>
  <c r="CJ28" i="17" s="1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l="1"/>
  <c r="C20" i="19" s="1"/>
  <c r="C21" i="19" s="1"/>
  <c r="C22" i="19" s="1"/>
  <c r="E18" i="19"/>
  <c r="CJ17" i="18"/>
  <c r="CJ9" i="18"/>
  <c r="CJ13" i="18"/>
  <c r="CJ42" i="18"/>
  <c r="CJ37" i="18"/>
  <c r="CJ41" i="18"/>
  <c r="CJ52" i="18"/>
  <c r="CJ63" i="18"/>
  <c r="CJ20" i="18"/>
  <c r="CJ38" i="18"/>
  <c r="CJ54" i="18"/>
  <c r="CJ64" i="18"/>
  <c r="CJ7" i="18"/>
  <c r="CJ11" i="18"/>
  <c r="CJ15" i="18"/>
  <c r="CJ6" i="18"/>
  <c r="CJ8" i="18"/>
  <c r="CJ10" i="18"/>
  <c r="CJ32" i="18"/>
  <c r="CJ55" i="18"/>
  <c r="CJ56" i="18"/>
  <c r="CJ33" i="18"/>
  <c r="CJ39" i="18"/>
  <c r="CJ60" i="18"/>
  <c r="CJ62" i="18"/>
  <c r="CJ12" i="18"/>
  <c r="CJ16" i="18"/>
  <c r="CJ30" i="18"/>
  <c r="CJ34" i="18"/>
  <c r="CJ35" i="18"/>
  <c r="CJ40" i="18"/>
  <c r="CJ50" i="18"/>
  <c r="CJ33" i="17"/>
  <c r="CJ34" i="17"/>
  <c r="CJ37" i="17"/>
  <c r="CJ38" i="17"/>
  <c r="CJ39" i="17"/>
  <c r="CJ40" i="17"/>
  <c r="CJ41" i="17"/>
  <c r="CJ42" i="17"/>
  <c r="CJ50" i="17"/>
  <c r="CJ7" i="17"/>
  <c r="CJ15" i="17"/>
  <c r="CJ16" i="17"/>
  <c r="CJ17" i="17"/>
  <c r="CJ20" i="17"/>
  <c r="CJ6" i="17"/>
  <c r="CJ30" i="17"/>
  <c r="CJ8" i="17"/>
  <c r="CJ9" i="17"/>
  <c r="CJ11" i="17"/>
  <c r="CJ12" i="17"/>
  <c r="CJ52" i="17"/>
  <c r="CJ54" i="17"/>
  <c r="CJ56" i="17"/>
  <c r="CJ59" i="17"/>
  <c r="CJ60" i="17"/>
  <c r="CJ61" i="17"/>
  <c r="CJ62" i="17"/>
  <c r="CJ63" i="17"/>
  <c r="CJ64" i="17"/>
  <c r="CP21" i="17"/>
  <c r="CP20" i="17"/>
  <c r="CL20" i="17"/>
  <c r="CP19" i="17"/>
  <c r="CP18" i="17"/>
  <c r="CP17" i="17"/>
  <c r="CP16" i="17"/>
  <c r="CP15" i="17"/>
  <c r="CL15" i="17"/>
  <c r="CP14" i="17"/>
  <c r="CP13" i="17"/>
  <c r="CP12" i="17"/>
  <c r="CP11" i="17"/>
  <c r="CP10" i="17"/>
  <c r="CP9" i="17"/>
  <c r="CL9" i="17"/>
  <c r="CP8" i="17"/>
  <c r="CP7" i="17"/>
  <c r="CP6" i="17"/>
  <c r="CL21" i="17"/>
  <c r="CL14" i="17"/>
  <c r="CL13" i="17"/>
  <c r="CL12" i="17"/>
  <c r="CL10" i="17"/>
  <c r="BG16" i="17"/>
  <c r="CL16" i="17" s="1"/>
  <c r="BG8" i="17"/>
  <c r="CL8" i="17" s="1"/>
  <c r="CJ67" i="18" l="1"/>
  <c r="CJ68" i="18" s="1"/>
  <c r="CJ67" i="17"/>
  <c r="CJ68" i="17" s="1"/>
  <c r="BG7" i="17"/>
  <c r="CL7" i="17" s="1"/>
  <c r="BG19" i="17"/>
  <c r="CL19" i="17" s="1"/>
  <c r="BG18" i="17"/>
  <c r="CL18" i="17" s="1"/>
  <c r="BG17" i="17"/>
  <c r="CL17" i="17" s="1"/>
  <c r="BG11" i="17"/>
  <c r="CL11" i="17" s="1"/>
  <c r="BH65" i="17"/>
  <c r="CM65" i="17" s="1"/>
  <c r="BH64" i="17"/>
  <c r="CM64" i="17" s="1"/>
  <c r="BH63" i="17"/>
  <c r="CM63" i="17" s="1"/>
  <c r="BH62" i="17"/>
  <c r="CM62" i="17" s="1"/>
  <c r="BH61" i="17"/>
  <c r="CM61" i="17" s="1"/>
  <c r="BH60" i="17"/>
  <c r="CM60" i="17" s="1"/>
  <c r="BH59" i="17"/>
  <c r="CM59" i="17" s="1"/>
  <c r="BH58" i="17"/>
  <c r="CM58" i="17" s="1"/>
  <c r="BH57" i="17"/>
  <c r="CM57" i="17" s="1"/>
  <c r="BH56" i="17"/>
  <c r="CM56" i="17" s="1"/>
  <c r="BH55" i="17"/>
  <c r="CM55" i="17" s="1"/>
  <c r="BH54" i="17"/>
  <c r="CM54" i="17" s="1"/>
  <c r="BH53" i="17"/>
  <c r="CM53" i="17" s="1"/>
  <c r="BH52" i="17"/>
  <c r="CM52" i="17" s="1"/>
  <c r="BH51" i="17"/>
  <c r="CM51" i="17" s="1"/>
  <c r="BH50" i="17"/>
  <c r="CM50" i="17" s="1"/>
  <c r="BH43" i="17"/>
  <c r="CM43" i="17" s="1"/>
  <c r="BH42" i="17"/>
  <c r="CM42" i="17" s="1"/>
  <c r="BH41" i="17"/>
  <c r="CM41" i="17" s="1"/>
  <c r="BH40" i="17"/>
  <c r="CM40" i="17" s="1"/>
  <c r="BH39" i="17"/>
  <c r="CM39" i="17" s="1"/>
  <c r="BH38" i="17"/>
  <c r="CM38" i="17" s="1"/>
  <c r="BH37" i="17"/>
  <c r="CM37" i="17" s="1"/>
  <c r="BH36" i="17"/>
  <c r="CM36" i="17" s="1"/>
  <c r="BH35" i="17"/>
  <c r="CM35" i="17" s="1"/>
  <c r="BH34" i="17"/>
  <c r="CM34" i="17" s="1"/>
  <c r="BH33" i="17"/>
  <c r="CM33" i="17" s="1"/>
  <c r="BH32" i="17"/>
  <c r="CM32" i="17" s="1"/>
  <c r="BH31" i="17"/>
  <c r="CM31" i="17" s="1"/>
  <c r="BH30" i="17"/>
  <c r="CM30" i="17" s="1"/>
  <c r="BH29" i="17"/>
  <c r="CM29" i="17" s="1"/>
  <c r="BH28" i="17"/>
  <c r="CM28" i="17" s="1"/>
  <c r="BH21" i="17"/>
  <c r="CM21" i="17" s="1"/>
  <c r="BH20" i="17"/>
  <c r="CM20" i="17" s="1"/>
  <c r="BH19" i="17"/>
  <c r="CM19" i="17" s="1"/>
  <c r="BH18" i="17"/>
  <c r="CM18" i="17" s="1"/>
  <c r="BH17" i="17"/>
  <c r="CM17" i="17" s="1"/>
  <c r="BH16" i="17"/>
  <c r="CM16" i="17" s="1"/>
  <c r="BH15" i="17"/>
  <c r="CM15" i="17" s="1"/>
  <c r="BH14" i="17"/>
  <c r="CM14" i="17" s="1"/>
  <c r="BH13" i="17"/>
  <c r="CM13" i="17" s="1"/>
  <c r="BH12" i="17"/>
  <c r="CM12" i="17" s="1"/>
  <c r="BH11" i="17"/>
  <c r="CM11" i="17" s="1"/>
  <c r="BH10" i="17"/>
  <c r="CM10" i="17" s="1"/>
  <c r="BH9" i="17"/>
  <c r="CM9" i="17" s="1"/>
  <c r="BH8" i="17"/>
  <c r="CM8" i="17" s="1"/>
  <c r="BH7" i="17"/>
  <c r="CM7" i="17" s="1"/>
  <c r="BH6" i="17"/>
  <c r="CM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G6" i="17" l="1"/>
  <c r="CL6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<sst xmlns="http://schemas.openxmlformats.org/spreadsheetml/2006/main" count="931" uniqueCount="111">
  <si>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</si>
  <si>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</si>
  <si>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</si>
  <si>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</si>
  <si>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</si>
  <si>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</si>
  <si>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</si>
  <si>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</si>
  <si>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</si>
  <si>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</si>
  <si>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</si>
  <si>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</si>
  <si>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</si>
  <si>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</si>
  <si>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</si>
  <si>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</si>
  <si>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</si>
  <si>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</si>
  <si>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</si>
  <si>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</si>
  <si>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</si>
  <si>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</si>
  <si>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</si>
  <si>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</si>
  <si>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</si>
  <si>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</si>
  <si>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</si>
  <si>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</si>
  <si>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</si>
  <si>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</si>
  <si>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</si>
  <si>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</si>
  <si>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</si>
  <si>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</si>
  <si>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</si>
  <si>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</si>
  <si>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</si>
  <si>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</si>
  <si>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</si>
  <si>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</si>
  <si>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</si>
  <si>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</si>
  <si>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</si>
  <si>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</si>
  <si>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</si>
  <si>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</si>
  <si>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</si>
  <si>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</si>
  <si>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</si>
  <si>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</si>
  <si>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</si>
  <si>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</si>
  <si>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</si>
  <si>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</si>
  <si>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</si>
  <si>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</si>
  <si>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</si>
  <si>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</si>
  <si>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</si>
  <si>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</si>
  <si>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</si>
  <si>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</si>
  <si>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</si>
  <si>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</si>
  <si>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</si>
  <si>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</si>
  <si>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</si>
  <si>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</si>
  <si>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</si>
  <si>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</si>
  <si>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</si>
  <si>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</si>
  <si>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</si>
  <si>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</si>
  <si>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</si>
  <si>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</si>
  <si>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</si>
  <si>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</si>
  <si>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</si>
  <si>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</si>
  <si>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</si>
  <si>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</si>
  <si>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</si>
  <si>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</si>
  <si>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</si>
  <si>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</si>
  <si>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</si>
  <si>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</si>
  <si>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</si>
  <si>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</si>
  <si>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</si>
  <si>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</si>
  <si>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</si>
  <si>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</si>
  <si>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</si>
  <si>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</si>
  <si>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</si>
  <si>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</si>
  <si>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</si>
  <si>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</si>
  <si>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</si>
  <si>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</si>
  <si>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</si>
  <si>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DeAct~TFM_INS-TS</t>
  </si>
  <si>
    <t>€14/GJ</t>
  </si>
  <si>
    <t>Curr</t>
  </si>
  <si>
    <t>EUR14</t>
  </si>
  <si>
    <t>ACTCOST</t>
  </si>
  <si>
    <t>_S1</t>
  </si>
  <si>
    <t>_S2</t>
  </si>
  <si>
    <t>_S3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</si>
</sst>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8" xfId="0" applyFont="1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Font="1" applyBorder="1" applyAlignment="1">
      <alignment horizontal="center"/>
    </xf>
    <xf numFmtId="0" fontId="13" fillId="0" borderId="28" xfId="0" applyNumberFormat="1" applyFont="1" applyBorder="1" applyAlignment="1">
      <alignment horizontal="left"/>
    </xf>
    <xf numFmtId="10" fontId="0" fillId="0" borderId="28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0" fontId="13" fillId="0" borderId="1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O68"/>
  <sheetViews>
    <sheetView tabSelected="1" topLeftCell="BB1" zoomScaleNormal="100" workbookViewId="0">
      <selection activeCell="BB11" sqref="BB11"/>
    </sheetView>
  </sheetViews>
  <sheetFormatPr defaultColWidth="9.140625" defaultRowHeight="15" x14ac:dyDescent="0.25"/>
  <cols>
    <col min="1" max="1" width="19.28515625" style="52" customWidth="1"/>
    <col min="2" max="2" width="12.42578125" style="52" customWidth="1"/>
    <col min="3" max="58" width="9.140625" style="52"/>
    <col min="59" max="59" width="28" style="52" bestFit="1" customWidth="1"/>
    <col min="60" max="60" width="22.42578125" style="52" bestFit="1" customWidth="1"/>
    <col min="61" max="61" width="9.85546875" style="52" bestFit="1" customWidth="1"/>
    <col min="62" max="62" width="9.140625" style="52"/>
    <col min="63" max="63" width="9.85546875" style="52" customWidth="1"/>
    <col min="64" max="88" width="9" style="2" customWidth="1"/>
    <col min="89" max="89" width="9.140625" style="52"/>
    <col min="90" max="90" width="17.28515625" style="52" customWidth="1"/>
    <col min="91" max="91" width="21.140625" style="52" bestFit="1" customWidth="1"/>
    <col min="92" max="92" width="9.28515625" style="52" bestFit="1" customWidth="1"/>
    <col min="93" max="93" width="9.28515625" style="52" customWidth="1"/>
    <col min="94" max="94" width="8.85546875" style="52" bestFit="1" customWidth="1"/>
    <col min="95" max="95" width="9.140625" style="52"/>
    <col min="96" max="119" width="8.85546875" style="2" customWidth="1"/>
    <col min="120" max="16384" width="9.140625" style="52"/>
  </cols>
  <sheetData>
    <row r="1" spans="1:119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2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19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L3" s="71"/>
      <c r="CM3" s="72"/>
    </row>
    <row r="4" spans="1:119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CL4" s="31" t="s">
        <v>90</v>
      </c>
    </row>
    <row r="5" spans="1:119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105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107</v>
      </c>
      <c r="CO6" s="15" t="s">
        <v>106</v>
      </c>
      <c r="CP6" s="52" t="str">
        <f t="shared" ref="CP6:CP21" si="2">BJ6</f>
        <v>BIOWOO</v>
      </c>
      <c r="CQ6" s="52" t="s">
        <v>104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 t="s">
        <v>108</v>
      </c>
      <c r="BG7" s="52" t="str">
        <f>"MINBIOWOO1"&amp;BE7</f>
        <v>MINBIOWOO1_S1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MINBIOWOO1_S1</v>
      </c>
      <c r="CM7" s="52" t="str">
        <f t="shared" si="1"/>
        <v>Sawmill residues - Lo</v>
      </c>
      <c r="CN7" s="15" t="s">
        <v>6</v>
      </c>
      <c r="CO7" s="15" t="s">
        <v>106</v>
      </c>
      <c r="CP7" s="52" t="str">
        <f t="shared" si="2"/>
        <v>BIOWOO</v>
      </c>
      <c r="CQ7" s="52" t="s">
        <v>104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 t="s">
        <v>108</v>
      </c>
      <c r="BG8" s="52" t="str">
        <f>"MINBIOWOO2"&amp;BE8</f>
        <v>MINBIOWOO2_S1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MINBIOWOO2_S1</v>
      </c>
      <c r="CM8" s="52" t="str">
        <f t="shared" si="1"/>
        <v>PCRW - Lo</v>
      </c>
      <c r="CN8" s="15" t="s">
        <v>6</v>
      </c>
      <c r="CO8" s="15" t="s">
        <v>106</v>
      </c>
      <c r="CP8" s="52" t="str">
        <f t="shared" si="2"/>
        <v>BIOWOO</v>
      </c>
      <c r="CQ8" s="52" t="s">
        <v>104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 t="s">
        <v>108</v>
      </c>
      <c r="BG9" s="52" t="str">
        <f>"MINBIOMSW1"&amp;BE9</f>
        <v>MINBIOMSW1_S1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L9" s="52" t="str">
        <f t="shared" si="0"/>
        <v>MINBIOMSW1_S1</v>
      </c>
      <c r="CM9" s="52" t="str">
        <f t="shared" si="1"/>
        <v>Solid BMSW - Lo</v>
      </c>
      <c r="CN9" s="15" t="s">
        <v>6</v>
      </c>
      <c r="CO9" s="15" t="s">
        <v>106</v>
      </c>
      <c r="CP9" s="52" t="str">
        <f t="shared" si="2"/>
        <v>BIOMUN</v>
      </c>
      <c r="CQ9" s="52" t="s">
        <v>104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 t="s">
        <v>108</v>
      </c>
      <c r="BG10" s="52" t="str">
        <f>"MINBIOTLW"&amp;BE10</f>
        <v>MINBIOTLW_S1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L10" s="52" t="str">
        <f t="shared" si="0"/>
        <v>MINBIOTLW_S1</v>
      </c>
      <c r="CM10" s="52" t="str">
        <f t="shared" si="1"/>
        <v>Tallow - Lo</v>
      </c>
      <c r="CN10" s="15" t="s">
        <v>6</v>
      </c>
      <c r="CO10" s="15" t="s">
        <v>106</v>
      </c>
      <c r="CP10" s="52" t="str">
        <f t="shared" si="2"/>
        <v>BIOWOO</v>
      </c>
      <c r="CQ10" s="52" t="s">
        <v>104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 t="s">
        <v>108</v>
      </c>
      <c r="BG11" s="52" t="str">
        <f>"MINBIORVO"&amp;BE11</f>
        <v>MINBIORVO_S1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L11" s="52" t="str">
        <f t="shared" si="0"/>
        <v>MINBIORVO_S1</v>
      </c>
      <c r="CM11" s="52" t="str">
        <f t="shared" si="1"/>
        <v>RVO - Lo</v>
      </c>
      <c r="CN11" s="15" t="s">
        <v>6</v>
      </c>
      <c r="CO11" s="15" t="s">
        <v>106</v>
      </c>
      <c r="CP11" s="52" t="str">
        <f t="shared" si="2"/>
        <v>BIORPS</v>
      </c>
      <c r="CQ11" s="52" t="s">
        <v>104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 t="s">
        <v>108</v>
      </c>
      <c r="BG12" s="52" t="str">
        <f>"MINBIOWOO3"&amp;BE12</f>
        <v>MINBIOWOO3_S1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L12" s="52" t="str">
        <f t="shared" si="0"/>
        <v>MINBIOWOO3_S1</v>
      </c>
      <c r="CM12" s="52" t="str">
        <f t="shared" si="1"/>
        <v>Straw - Lo</v>
      </c>
      <c r="CN12" s="15" t="s">
        <v>6</v>
      </c>
      <c r="CO12" s="15" t="s">
        <v>106</v>
      </c>
      <c r="CP12" s="52" t="str">
        <f t="shared" si="2"/>
        <v>BIOWOO</v>
      </c>
      <c r="CQ12" s="52" t="s">
        <v>104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25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 t="s">
        <v>108</v>
      </c>
      <c r="BG13" s="52" t="str">
        <f>"MINBIOCATW"&amp;BE13</f>
        <v>MINBIOCATW_S1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L13" s="52" t="str">
        <f t="shared" si="0"/>
        <v>MINBIOCATW_S1</v>
      </c>
      <c r="CM13" s="52" t="str">
        <f t="shared" si="1"/>
        <v>Cattle waste - Lo</v>
      </c>
      <c r="CN13" s="15" t="s">
        <v>6</v>
      </c>
      <c r="CO13" s="15" t="s">
        <v>106</v>
      </c>
      <c r="CP13" s="52" t="str">
        <f t="shared" si="2"/>
        <v>BIOSLU</v>
      </c>
      <c r="CQ13" s="52" t="s">
        <v>104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 t="s">
        <v>108</v>
      </c>
      <c r="BG14" s="52" t="str">
        <f>"MINBIOPIGW"&amp;BE14</f>
        <v>MINBIOPIGW_S1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L14" s="52" t="str">
        <f t="shared" si="0"/>
        <v>MINBIOPIGW_S1</v>
      </c>
      <c r="CM14" s="52" t="str">
        <f t="shared" si="1"/>
        <v>Pig waste - Lo</v>
      </c>
      <c r="CN14" s="15" t="s">
        <v>6</v>
      </c>
      <c r="CO14" s="15" t="s">
        <v>106</v>
      </c>
      <c r="CP14" s="52" t="str">
        <f t="shared" si="2"/>
        <v>BIOSLU</v>
      </c>
      <c r="CQ14" s="52" t="s">
        <v>104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 t="s">
        <v>108</v>
      </c>
      <c r="BG15" s="52" t="str">
        <f>"MINBIOMSW2"&amp;BE15</f>
        <v>MINBIOMSW2_S1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L15" s="52" t="str">
        <f t="shared" si="0"/>
        <v>MINBIOMSW2_S1</v>
      </c>
      <c r="CM15" s="52" t="str">
        <f t="shared" si="1"/>
        <v>BMSW - Lo</v>
      </c>
      <c r="CN15" s="15" t="s">
        <v>6</v>
      </c>
      <c r="CO15" s="15" t="s">
        <v>106</v>
      </c>
      <c r="CP15" s="52" t="str">
        <f t="shared" si="2"/>
        <v>BIOMUN</v>
      </c>
      <c r="CQ15" s="52" t="s">
        <v>104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L16" s="52" t="str">
        <f t="shared" si="0"/>
        <v>ABIOCRP41</v>
      </c>
      <c r="CM16" s="52" t="str">
        <f t="shared" si="1"/>
        <v>Willow - Lo</v>
      </c>
      <c r="CN16" s="15" t="s">
        <v>107</v>
      </c>
      <c r="CO16" s="15" t="s">
        <v>106</v>
      </c>
      <c r="CP16" s="52" t="str">
        <f t="shared" si="2"/>
        <v>BIOWOO</v>
      </c>
      <c r="CQ16" s="52" t="s">
        <v>104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L17" s="52" t="str">
        <f t="shared" si="0"/>
        <v>ABIOCRP31</v>
      </c>
      <c r="CM17" s="52" t="str">
        <f t="shared" si="1"/>
        <v>Miscanthus - Lo</v>
      </c>
      <c r="CN17" s="15" t="s">
        <v>107</v>
      </c>
      <c r="CO17" s="15" t="s">
        <v>106</v>
      </c>
      <c r="CP17" s="52" t="str">
        <f t="shared" si="2"/>
        <v>BIOWOO</v>
      </c>
      <c r="CQ17" s="52" t="s">
        <v>104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107</v>
      </c>
      <c r="CO18" s="15" t="s">
        <v>106</v>
      </c>
      <c r="CP18" s="52" t="str">
        <f t="shared" si="2"/>
        <v>BIOCRP1</v>
      </c>
      <c r="CQ18" s="52" t="s">
        <v>104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107</v>
      </c>
      <c r="CO19" s="15" t="s">
        <v>106</v>
      </c>
      <c r="CP19" s="52" t="str">
        <f t="shared" si="2"/>
        <v>BIORPS</v>
      </c>
      <c r="CQ19" s="52" t="s">
        <v>104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107</v>
      </c>
      <c r="CO20" s="15" t="s">
        <v>106</v>
      </c>
      <c r="CP20" s="52" t="str">
        <f t="shared" si="2"/>
        <v>BIOGAS</v>
      </c>
      <c r="CQ20" s="52" t="s">
        <v>104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 t="s">
        <v>108</v>
      </c>
      <c r="BG21" s="52" t="str">
        <f>"MINBIOINDF"&amp;BE21</f>
        <v>MINBIOINDF_S1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L21" s="52" t="str">
        <f t="shared" si="0"/>
        <v>MINBIOINDF_S1</v>
      </c>
      <c r="CM21" s="52" t="str">
        <f t="shared" si="1"/>
        <v>Industrial Food - Lo</v>
      </c>
      <c r="CN21" s="15" t="s">
        <v>6</v>
      </c>
      <c r="CO21" s="15" t="s">
        <v>106</v>
      </c>
      <c r="CP21" s="52" t="str">
        <f t="shared" si="2"/>
        <v>BIOSLU</v>
      </c>
      <c r="CQ21" s="52" t="s">
        <v>104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25">
      <c r="A22" s="30"/>
      <c r="B22" s="30"/>
      <c r="C22" s="30"/>
      <c r="D22" s="30"/>
      <c r="E22" s="30"/>
      <c r="F22" s="30"/>
      <c r="G22" s="30"/>
      <c r="H22" s="30"/>
      <c r="BD22" s="32"/>
    </row>
    <row r="23" spans="1:119" ht="15.75" thickBot="1" x14ac:dyDescent="0.3">
      <c r="A23" s="23" t="s">
        <v>53</v>
      </c>
      <c r="AD23" s="56" t="s">
        <v>54</v>
      </c>
      <c r="BD23" s="32"/>
    </row>
    <row r="24" spans="1:119" x14ac:dyDescent="0.2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</row>
    <row r="25" spans="1:119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L25" s="71"/>
      <c r="CM25" s="72"/>
    </row>
    <row r="26" spans="1:119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90</v>
      </c>
      <c r="CL26" s="31" t="s">
        <v>90</v>
      </c>
    </row>
    <row r="27" spans="1:119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105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6.2099999999999994E-3</v>
      </c>
      <c r="BV28" s="66">
        <f>O28/1000*Conversions!$B$2</f>
        <v>1.2419999999999999E-2</v>
      </c>
      <c r="BW28" s="66">
        <f>P28/1000*Conversions!$B$2</f>
        <v>2.0182500000000003E-2</v>
      </c>
      <c r="BX28" s="66">
        <f>Q28/1000*Conversions!$B$2</f>
        <v>2.5530000000000004E-2</v>
      </c>
      <c r="BY28" s="66">
        <f>R28/1000*Conversions!$B$2</f>
        <v>3.1912500000000003E-2</v>
      </c>
      <c r="BZ28" s="66">
        <f>S28/1000*Conversions!$B$2</f>
        <v>3.7260000000000001E-2</v>
      </c>
      <c r="CA28" s="66">
        <f>T28/1000*Conversions!$B$2</f>
        <v>4.3470000000000002E-2</v>
      </c>
      <c r="CB28" s="66">
        <f>U28/1000*Conversions!$B$2</f>
        <v>4.692000000000001E-2</v>
      </c>
      <c r="CC28" s="66">
        <f>V28/1000*Conversions!$B$2</f>
        <v>5.12325E-2</v>
      </c>
      <c r="CD28" s="66">
        <f>W28/1000*Conversions!$B$2</f>
        <v>5.6925000000000003E-2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4">BG28</f>
        <v>ABIOFRSR2</v>
      </c>
      <c r="CM28" s="52" t="str">
        <f t="shared" ref="CM28:CM43" si="5">BH28</f>
        <v>Forest thinnings - Me</v>
      </c>
      <c r="CN28" s="15" t="s">
        <v>107</v>
      </c>
      <c r="CO28" s="15" t="s">
        <v>106</v>
      </c>
      <c r="CP28" s="52" t="str">
        <f t="shared" ref="CP28:CP43" si="6">BJ28</f>
        <v>BIOWOO</v>
      </c>
      <c r="CQ28" s="52" t="s">
        <v>104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 t="s">
        <v>109</v>
      </c>
      <c r="BG29" s="52" t="str">
        <f>"MINBIOWOO1"&amp;BE29</f>
        <v>MINBIOWOO1_S2</v>
      </c>
      <c r="BH29" s="52" t="str">
        <f t="shared" ref="BH29:BH43" si="7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4"/>
        <v>MINBIOWOO1_S2</v>
      </c>
      <c r="CM29" s="52" t="str">
        <f t="shared" si="5"/>
        <v>Sawmill residues - Me</v>
      </c>
      <c r="CN29" s="15" t="s">
        <v>6</v>
      </c>
      <c r="CO29" s="15" t="s">
        <v>106</v>
      </c>
      <c r="CP29" s="52" t="str">
        <f t="shared" si="6"/>
        <v>BIOWOO</v>
      </c>
      <c r="CQ29" s="52" t="s">
        <v>104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 t="s">
        <v>109</v>
      </c>
      <c r="BG30" s="52" t="str">
        <f>"MINBIOWOO2"&amp;BE30</f>
        <v>MINBIOWOO2_S2</v>
      </c>
      <c r="BH30" s="52" t="str">
        <f t="shared" si="7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4"/>
        <v>MINBIOWOO2_S2</v>
      </c>
      <c r="CM30" s="52" t="str">
        <f t="shared" si="5"/>
        <v>PCRW - Me</v>
      </c>
      <c r="CN30" s="15" t="s">
        <v>6</v>
      </c>
      <c r="CO30" s="15" t="s">
        <v>106</v>
      </c>
      <c r="CP30" s="52" t="str">
        <f t="shared" si="6"/>
        <v>BIOWOO</v>
      </c>
      <c r="CQ30" s="52" t="s">
        <v>104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 t="s">
        <v>109</v>
      </c>
      <c r="BG31" s="52" t="str">
        <f>"MINBIOMSW1"&amp;BE31</f>
        <v>MINBIOMSW1_S2</v>
      </c>
      <c r="BH31" s="52" t="str">
        <f t="shared" si="7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4"/>
        <v>MINBIOMSW1_S2</v>
      </c>
      <c r="CM31" s="52" t="str">
        <f t="shared" si="5"/>
        <v>Solid BMSW - Me</v>
      </c>
      <c r="CN31" s="15" t="s">
        <v>6</v>
      </c>
      <c r="CO31" s="15" t="s">
        <v>106</v>
      </c>
      <c r="CP31" s="52" t="str">
        <f t="shared" si="6"/>
        <v>BIOMUN</v>
      </c>
      <c r="CQ31" s="52" t="s">
        <v>104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 t="s">
        <v>109</v>
      </c>
      <c r="BG32" s="52" t="str">
        <f>"MINBIOTLW"&amp;BE32</f>
        <v>MINBIOTLW_S2</v>
      </c>
      <c r="BH32" s="52" t="str">
        <f t="shared" si="7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CI32</f>
        <v>0.57245925757788385</v>
      </c>
      <c r="CL32" s="52" t="str">
        <f t="shared" si="4"/>
        <v>MINBIOTLW_S2</v>
      </c>
      <c r="CM32" s="52" t="str">
        <f t="shared" si="5"/>
        <v>Tallow - Me</v>
      </c>
      <c r="CN32" s="15" t="s">
        <v>6</v>
      </c>
      <c r="CO32" s="15" t="s">
        <v>106</v>
      </c>
      <c r="CP32" s="52" t="str">
        <f t="shared" si="6"/>
        <v>BIOWOO</v>
      </c>
      <c r="CQ32" s="52" t="s">
        <v>104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 t="s">
        <v>109</v>
      </c>
      <c r="BG33" s="52" t="str">
        <f>"MINBIORVO"&amp;BE33</f>
        <v>MINBIORVO_S2</v>
      </c>
      <c r="BH33" s="52" t="str">
        <f t="shared" si="7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4"/>
        <v>MINBIORVO_S2</v>
      </c>
      <c r="CM33" s="52" t="str">
        <f t="shared" si="5"/>
        <v>RVO - Me</v>
      </c>
      <c r="CN33" s="15" t="s">
        <v>6</v>
      </c>
      <c r="CO33" s="15" t="s">
        <v>106</v>
      </c>
      <c r="CP33" s="52" t="str">
        <f t="shared" si="6"/>
        <v>BIORPS</v>
      </c>
      <c r="CQ33" s="52" t="s">
        <v>104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 t="s">
        <v>109</v>
      </c>
      <c r="BG34" s="52" t="str">
        <f>"MINBIOWOO3"&amp;BE34</f>
        <v>MINBIOWOO3_S2</v>
      </c>
      <c r="BH34" s="52" t="str">
        <f t="shared" si="7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4"/>
        <v>MINBIOWOO3_S2</v>
      </c>
      <c r="CM34" s="52" t="str">
        <f t="shared" si="5"/>
        <v>Straw - Me</v>
      </c>
      <c r="CN34" s="15" t="s">
        <v>6</v>
      </c>
      <c r="CO34" s="15" t="s">
        <v>106</v>
      </c>
      <c r="CP34" s="52" t="str">
        <f t="shared" si="6"/>
        <v>BIOWOO</v>
      </c>
      <c r="CQ34" s="52" t="s">
        <v>104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 t="s">
        <v>109</v>
      </c>
      <c r="BG35" s="52" t="str">
        <f>"MINBIOCATW"&amp;BE35</f>
        <v>MINBIOCATW_S2</v>
      </c>
      <c r="BH35" s="52" t="str">
        <f t="shared" si="7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0</v>
      </c>
      <c r="BR35" s="66">
        <f>K35/1000*Conversions!$B$2</f>
        <v>0</v>
      </c>
      <c r="BS35" s="66">
        <f>L35/1000*Conversions!$B$2</f>
        <v>0</v>
      </c>
      <c r="BT35" s="66">
        <f>M35/1000*Conversions!$B$2</f>
        <v>0</v>
      </c>
      <c r="BU35" s="66">
        <f>N35/1000*Conversions!$B$2</f>
        <v>0</v>
      </c>
      <c r="BV35" s="66">
        <f>O35/1000*Conversions!$B$2</f>
        <v>0</v>
      </c>
      <c r="BW35" s="66">
        <f>P35/1000*Conversions!$B$2</f>
        <v>0</v>
      </c>
      <c r="BX35" s="66">
        <f>Q35/1000*Conversions!$B$2</f>
        <v>0</v>
      </c>
      <c r="BY35" s="66">
        <f>R35/1000*Conversions!$B$2</f>
        <v>0</v>
      </c>
      <c r="BZ35" s="66">
        <f>S35/1000*Conversions!$B$2</f>
        <v>0</v>
      </c>
      <c r="CA35" s="66">
        <f>T35/1000*Conversions!$B$2</f>
        <v>0</v>
      </c>
      <c r="CB35" s="66">
        <f>U35/1000*Conversions!$B$2</f>
        <v>0</v>
      </c>
      <c r="CC35" s="66">
        <f>V35/1000*Conversions!$B$2</f>
        <v>0</v>
      </c>
      <c r="CD35" s="66">
        <f>W35/1000*Conversions!$B$2</f>
        <v>0</v>
      </c>
      <c r="CE35" s="66">
        <f>X35/1000*Conversions!$B$2</f>
        <v>0</v>
      </c>
      <c r="CF35" s="66">
        <f>Y35/1000*Conversions!$B$2</f>
        <v>0</v>
      </c>
      <c r="CG35" s="66">
        <f>Z35/1000*Conversions!$B$2</f>
        <v>0</v>
      </c>
      <c r="CH35" s="66">
        <f>AA35/1000*Conversions!$B$2</f>
        <v>0</v>
      </c>
      <c r="CI35" s="66">
        <f>AB35/1000*Conversions!$B$2</f>
        <v>0</v>
      </c>
      <c r="CJ35" s="73">
        <f>CI35</f>
        <v>0</v>
      </c>
      <c r="CL35" s="52" t="str">
        <f t="shared" si="4"/>
        <v>MINBIOCATW_S2</v>
      </c>
      <c r="CM35" s="52" t="str">
        <f t="shared" si="5"/>
        <v>Cattle waste - Me</v>
      </c>
      <c r="CN35" s="15" t="s">
        <v>6</v>
      </c>
      <c r="CO35" s="15" t="s">
        <v>106</v>
      </c>
      <c r="CP35" s="52" t="str">
        <f t="shared" si="6"/>
        <v>BIOSLU</v>
      </c>
      <c r="CQ35" s="52" t="s">
        <v>104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 t="s">
        <v>109</v>
      </c>
      <c r="BG36" s="52" t="str">
        <f>"MINBIOPIGW"&amp;BE36</f>
        <v>MINBIOPIGW_S2</v>
      </c>
      <c r="BH36" s="52" t="str">
        <f t="shared" si="7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</v>
      </c>
      <c r="BR36" s="66">
        <f>K36/1000*Conversions!$B$2</f>
        <v>0</v>
      </c>
      <c r="BS36" s="66">
        <f>L36/1000*Conversions!$B$2</f>
        <v>0</v>
      </c>
      <c r="BT36" s="66">
        <f>M36/1000*Conversions!$B$2</f>
        <v>0</v>
      </c>
      <c r="BU36" s="66">
        <f>N36/1000*Conversions!$B$2</f>
        <v>0</v>
      </c>
      <c r="BV36" s="66">
        <f>O36/1000*Conversions!$B$2</f>
        <v>0</v>
      </c>
      <c r="BW36" s="66">
        <f>P36/1000*Conversions!$B$2</f>
        <v>0</v>
      </c>
      <c r="BX36" s="66">
        <f>Q36/1000*Conversions!$B$2</f>
        <v>0</v>
      </c>
      <c r="BY36" s="66">
        <f>R36/1000*Conversions!$B$2</f>
        <v>0</v>
      </c>
      <c r="BZ36" s="66">
        <f>S36/1000*Conversions!$B$2</f>
        <v>0</v>
      </c>
      <c r="CA36" s="66">
        <f>T36/1000*Conversions!$B$2</f>
        <v>0</v>
      </c>
      <c r="CB36" s="66">
        <f>U36/1000*Conversions!$B$2</f>
        <v>0</v>
      </c>
      <c r="CC36" s="66">
        <f>V36/1000*Conversions!$B$2</f>
        <v>0</v>
      </c>
      <c r="CD36" s="66">
        <f>W36/1000*Conversions!$B$2</f>
        <v>0</v>
      </c>
      <c r="CE36" s="66">
        <f>X36/1000*Conversions!$B$2</f>
        <v>0</v>
      </c>
      <c r="CF36" s="66">
        <f>Y36/1000*Conversions!$B$2</f>
        <v>0</v>
      </c>
      <c r="CG36" s="66">
        <f>Z36/1000*Conversions!$B$2</f>
        <v>0</v>
      </c>
      <c r="CH36" s="66">
        <f>AA36/1000*Conversions!$B$2</f>
        <v>0</v>
      </c>
      <c r="CI36" s="66">
        <f>AB36/1000*Conversions!$B$2</f>
        <v>0</v>
      </c>
      <c r="CJ36" s="73">
        <f>CI36</f>
        <v>0</v>
      </c>
      <c r="CL36" s="52" t="str">
        <f t="shared" si="4"/>
        <v>MINBIOPIGW_S2</v>
      </c>
      <c r="CM36" s="52" t="str">
        <f t="shared" si="5"/>
        <v>Pig waste - Me</v>
      </c>
      <c r="CN36" s="15" t="s">
        <v>6</v>
      </c>
      <c r="CO36" s="15" t="s">
        <v>106</v>
      </c>
      <c r="CP36" s="52" t="str">
        <f t="shared" si="6"/>
        <v>BIOSLU</v>
      </c>
      <c r="CQ36" s="52" t="s">
        <v>104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 t="s">
        <v>109</v>
      </c>
      <c r="BG37" s="52" t="str">
        <f>"MINBIOMSW2"&amp;BE37</f>
        <v>MINBIOMSW2_S2</v>
      </c>
      <c r="BH37" s="52" t="str">
        <f t="shared" si="7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0.15752845127929252</v>
      </c>
      <c r="BS37" s="66">
        <f>L37/1000*Conversions!$B$2</f>
        <v>0.16198038327499634</v>
      </c>
      <c r="BT37" s="66">
        <f>M37/1000*Conversions!$B$2</f>
        <v>0.16640788042382051</v>
      </c>
      <c r="BU37" s="66">
        <f>N37/1000*Conversions!$B$2</f>
        <v>0.16986945459576461</v>
      </c>
      <c r="BV37" s="66">
        <f>O37/1000*Conversions!$B$2</f>
        <v>0.17251831028316919</v>
      </c>
      <c r="BW37" s="66">
        <f>P37/1000*Conversions!$B$2</f>
        <v>0.1752209539618505</v>
      </c>
      <c r="BX37" s="66">
        <f>Q37/1000*Conversions!$B$2</f>
        <v>0.17768164056101368</v>
      </c>
      <c r="BY37" s="66">
        <f>R37/1000*Conversions!$B$2</f>
        <v>0.18054777510164682</v>
      </c>
      <c r="BZ37" s="66">
        <f>S37/1000*Conversions!$B$2</f>
        <v>0.18351434041788497</v>
      </c>
      <c r="CA37" s="66">
        <f>T37/1000*Conversions!$B$2</f>
        <v>0.1865288042440558</v>
      </c>
      <c r="CB37" s="66">
        <f>U37/1000*Conversions!$B$2</f>
        <v>0.18959191897396205</v>
      </c>
      <c r="CC37" s="66">
        <f>V37/1000*Conversions!$B$2</f>
        <v>0.19270444857351815</v>
      </c>
      <c r="CD37" s="66">
        <f>W37/1000*Conversions!$B$2</f>
        <v>0.19586716876006988</v>
      </c>
      <c r="CE37" s="66">
        <f>X37/1000*Conversions!$B$2</f>
        <v>0.19908165323052696</v>
      </c>
      <c r="CF37" s="66">
        <f>Y37/1000*Conversions!$B$2</f>
        <v>0.20234874710208081</v>
      </c>
      <c r="CG37" s="66">
        <f>Z37/1000*Conversions!$B$2</f>
        <v>0.20566930925835936</v>
      </c>
      <c r="CH37" s="66">
        <f>AA37/1000*Conversions!$B$2</f>
        <v>0.20904421257321212</v>
      </c>
      <c r="CI37" s="66">
        <f>AB37/1000*Conversions!$B$2</f>
        <v>0.21247434413812613</v>
      </c>
      <c r="CJ37" s="73">
        <f>TREND(BT37:CI37,$BT$5:$CI$5,$CJ$5)</f>
        <v>0.25705588327448137</v>
      </c>
      <c r="CL37" s="52" t="str">
        <f t="shared" si="4"/>
        <v>MINBIOMSW2_S2</v>
      </c>
      <c r="CM37" s="52" t="str">
        <f t="shared" si="5"/>
        <v>BMSW - Me</v>
      </c>
      <c r="CN37" s="15" t="s">
        <v>6</v>
      </c>
      <c r="CO37" s="15" t="s">
        <v>106</v>
      </c>
      <c r="CP37" s="52" t="str">
        <f t="shared" si="6"/>
        <v>BIOMUN</v>
      </c>
      <c r="CQ37" s="52" t="s">
        <v>104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7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0.16415999999999997</v>
      </c>
      <c r="BV38" s="66">
        <f>O38/1000*Conversions!$B$2</f>
        <v>0.25862799999999991</v>
      </c>
      <c r="BW38" s="66">
        <f>P38/1000*Conversions!$B$2</f>
        <v>0.36581143333333316</v>
      </c>
      <c r="BX38" s="66">
        <f>Q38/1000*Conversions!$B$2</f>
        <v>0.48720293999999986</v>
      </c>
      <c r="BY38" s="66">
        <f>R38/1000*Conversions!$B$2</f>
        <v>0.62446384041666647</v>
      </c>
      <c r="BZ38" s="66">
        <f>S38/1000*Conversions!$B$2</f>
        <v>0.77944277552499963</v>
      </c>
      <c r="CA38" s="66">
        <f>T38/1000*Conversions!$B$2</f>
        <v>0.95419637789312461</v>
      </c>
      <c r="CB38" s="66">
        <f>U38/1000*Conversions!$B$2</f>
        <v>1.1510121930092492</v>
      </c>
      <c r="CC38" s="66">
        <f>V38/1000*Conversions!$B$2</f>
        <v>1.3724340934620873</v>
      </c>
      <c r="CD38" s="66">
        <f>W38/1000*Conversions!$B$2</f>
        <v>1.6212904547034868</v>
      </c>
      <c r="CE38" s="66">
        <f>X38/1000*Conversions!$B$2</f>
        <v>1.9007253898606336</v>
      </c>
      <c r="CF38" s="66">
        <f>Y38/1000*Conversions!$B$2</f>
        <v>2.2142333729024264</v>
      </c>
      <c r="CG38" s="66">
        <f>Z38/1000*Conversions!$B$2</f>
        <v>2.5656976146923678</v>
      </c>
      <c r="CH38" s="66">
        <f>AA38/1000*Conversions!$B$2</f>
        <v>2.959432595438126</v>
      </c>
      <c r="CI38" s="66">
        <f>AB38/1000*Conversions!$B$2</f>
        <v>2.9909159209215121</v>
      </c>
      <c r="CJ38" s="73">
        <f>TREND(BL38:CI38,$BL$5:$CI$5,$CJ$5)</f>
        <v>4.3423334668420353</v>
      </c>
      <c r="CL38" s="52" t="str">
        <f t="shared" si="4"/>
        <v>ABIOCRP42</v>
      </c>
      <c r="CM38" s="52" t="str">
        <f t="shared" si="5"/>
        <v>Willow - Me</v>
      </c>
      <c r="CN38" s="15" t="s">
        <v>107</v>
      </c>
      <c r="CO38" s="15" t="s">
        <v>106</v>
      </c>
      <c r="CP38" s="52" t="str">
        <f t="shared" si="6"/>
        <v>BIOWOO</v>
      </c>
      <c r="CQ38" s="52" t="s">
        <v>104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7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1.0133333333333331E-2</v>
      </c>
      <c r="BU39" s="66">
        <f>N39/1000*Conversions!$B$2</f>
        <v>3.0779999999999991E-2</v>
      </c>
      <c r="BV39" s="66">
        <f>O39/1000*Conversions!$B$2</f>
        <v>5.5049333333333318E-2</v>
      </c>
      <c r="BW39" s="66">
        <f>P39/1000*Conversions!$B$2</f>
        <v>8.3423299999999964E-2</v>
      </c>
      <c r="BX39" s="66">
        <f>Q39/1000*Conversions!$B$2</f>
        <v>0.11644149999999995</v>
      </c>
      <c r="BY39" s="66">
        <f>R39/1000*Conversions!$B$2</f>
        <v>0.15470771374999998</v>
      </c>
      <c r="BZ39" s="66">
        <f>S39/1000*Conversions!$B$2</f>
        <v>0.19889717259166664</v>
      </c>
      <c r="CA39" s="66">
        <f>T39/1000*Conversions!$B$2</f>
        <v>0.24976463137312499</v>
      </c>
      <c r="CB39" s="66">
        <f>U39/1000*Conversions!$B$2</f>
        <v>0.30815333021458335</v>
      </c>
      <c r="CC39" s="66">
        <f>V39/1000*Conversions!$B$2</f>
        <v>0.3750049419363547</v>
      </c>
      <c r="CD39" s="66">
        <f>W39/1000*Conversions!$B$2</f>
        <v>0.45137061199508699</v>
      </c>
      <c r="CE39" s="66">
        <f>X39/1000*Conversions!$B$2</f>
        <v>0.53842320924828968</v>
      </c>
      <c r="CF39" s="66">
        <f>Y39/1000*Conversions!$B$2</f>
        <v>0.63747091856576821</v>
      </c>
      <c r="CG39" s="66">
        <f>Z39/1000*Conversions!$B$2</f>
        <v>0.74997232035932204</v>
      </c>
      <c r="CH39" s="66">
        <f>AA39/1000*Conversions!$B$2</f>
        <v>0.87755311765278154</v>
      </c>
      <c r="CI39" s="66">
        <f>AB39/1000*Conversions!$B$2</f>
        <v>0.88688878911717328</v>
      </c>
      <c r="CJ39" s="73">
        <f>TREND(BL39:CI39,$BL$5:$CI$5,$CJ$5)</f>
        <v>1.2478764716703523</v>
      </c>
      <c r="CL39" s="52" t="str">
        <f t="shared" si="4"/>
        <v>ABIOCRP32</v>
      </c>
      <c r="CM39" s="52" t="str">
        <f t="shared" si="5"/>
        <v>Miscanthus - Me</v>
      </c>
      <c r="CN39" s="15" t="s">
        <v>107</v>
      </c>
      <c r="CO39" s="15" t="s">
        <v>106</v>
      </c>
      <c r="CP39" s="52" t="str">
        <f t="shared" si="6"/>
        <v>BIOWOO</v>
      </c>
      <c r="CQ39" s="52" t="s">
        <v>104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7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4"/>
        <v>ABIOCRP12</v>
      </c>
      <c r="CM40" s="52" t="str">
        <f t="shared" si="5"/>
        <v>Wheat - Me</v>
      </c>
      <c r="CN40" s="15" t="s">
        <v>107</v>
      </c>
      <c r="CO40" s="15" t="s">
        <v>106</v>
      </c>
      <c r="CP40" s="52" t="str">
        <f t="shared" si="6"/>
        <v>BIOCRP1</v>
      </c>
      <c r="CQ40" s="52" t="s">
        <v>104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7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4"/>
        <v>ABIOCRP22</v>
      </c>
      <c r="CM41" s="52" t="str">
        <f t="shared" si="5"/>
        <v>OSR - Me</v>
      </c>
      <c r="CN41" s="15" t="s">
        <v>107</v>
      </c>
      <c r="CO41" s="15" t="s">
        <v>106</v>
      </c>
      <c r="CP41" s="52" t="str">
        <f t="shared" si="6"/>
        <v>BIORPS</v>
      </c>
      <c r="CQ41" s="52" t="s">
        <v>104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7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1.6524494222089994</v>
      </c>
      <c r="BR42" s="66">
        <f>K42/1000*Conversions!$B$2</f>
        <v>2.1817047612044185</v>
      </c>
      <c r="BS42" s="66">
        <f>L42/1000*Conversions!$B$2</f>
        <v>2.7363498480442785</v>
      </c>
      <c r="BT42" s="66">
        <f>M42/1000*Conversions!$B$2</f>
        <v>3.3163846827285788</v>
      </c>
      <c r="BU42" s="66">
        <f>N42/1000*Conversions!$B$2</f>
        <v>3.6603553142401655</v>
      </c>
      <c r="BV42" s="66">
        <f>O42/1000*Conversions!$B$2</f>
        <v>4.017020819673971</v>
      </c>
      <c r="BW42" s="66">
        <f>P42/1000*Conversions!$B$2</f>
        <v>4.3863811990299988</v>
      </c>
      <c r="BX42" s="66">
        <f>Q42/1000*Conversions!$B$2</f>
        <v>4.6749376983414157</v>
      </c>
      <c r="BY42" s="66">
        <f>R42/1000*Conversions!$B$2</f>
        <v>5.1631865795087126</v>
      </c>
      <c r="BZ42" s="66">
        <f>S42/1000*Conversions!$B$2</f>
        <v>5.6683619592389682</v>
      </c>
      <c r="CA42" s="66">
        <f>T42/1000*Conversions!$B$2</f>
        <v>5.9907714556763061</v>
      </c>
      <c r="CB42" s="66">
        <f>U42/1000*Conversions!$B$2</f>
        <v>6.4236062046434332</v>
      </c>
      <c r="CC42" s="66">
        <f>V42/1000*Conversions!$B$2</f>
        <v>6.556902380826747</v>
      </c>
      <c r="CD42" s="66">
        <f>W42/1000*Conversions!$B$2</f>
        <v>6.6901985570100591</v>
      </c>
      <c r="CE42" s="66">
        <f>X42/1000*Conversions!$B$2</f>
        <v>6.8234947331933729</v>
      </c>
      <c r="CF42" s="66">
        <f>Y42/1000*Conversions!$B$2</f>
        <v>6.9567909093766849</v>
      </c>
      <c r="CG42" s="66">
        <f>Z42/1000*Conversions!$B$2</f>
        <v>7.0900870855599978</v>
      </c>
      <c r="CH42" s="66">
        <f>AA42/1000*Conversions!$B$2</f>
        <v>7.2233832617433116</v>
      </c>
      <c r="CI42" s="66">
        <f>AB42/1000*Conversions!$B$2</f>
        <v>7.3566794379266236</v>
      </c>
      <c r="CJ42" s="73">
        <f>TREND(BT42:CI42,$BT$5:$CI$5,$CJ$5)</f>
        <v>12.024583690130271</v>
      </c>
      <c r="CL42" s="52" t="str">
        <f t="shared" si="4"/>
        <v>ABIOGAS12</v>
      </c>
      <c r="CM42" s="52" t="str">
        <f t="shared" si="5"/>
        <v>Crops Anaerobic - Me</v>
      </c>
      <c r="CN42" s="15" t="s">
        <v>107</v>
      </c>
      <c r="CO42" s="15" t="s">
        <v>106</v>
      </c>
      <c r="CP42" s="52" t="str">
        <f t="shared" si="6"/>
        <v>BIOGAS</v>
      </c>
      <c r="CQ42" s="52" t="s">
        <v>104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 t="s">
        <v>109</v>
      </c>
      <c r="BG43" s="52" t="str">
        <f>"MINBIOINDF"&amp;BE43</f>
        <v>MINBIOINDF_S2</v>
      </c>
      <c r="BH43" s="52" t="str">
        <f t="shared" si="7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4"/>
        <v>MINBIOINDF_S2</v>
      </c>
      <c r="CM43" s="52" t="str">
        <f t="shared" si="5"/>
        <v>Industrial Food - Me</v>
      </c>
      <c r="CN43" s="15" t="s">
        <v>6</v>
      </c>
      <c r="CO43" s="15" t="s">
        <v>106</v>
      </c>
      <c r="CP43" s="52" t="str">
        <f t="shared" si="6"/>
        <v>BIOSLU</v>
      </c>
      <c r="CQ43" s="52" t="s">
        <v>104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25">
      <c r="BD44" s="32"/>
    </row>
    <row r="45" spans="1:119" ht="15.75" thickBot="1" x14ac:dyDescent="0.3">
      <c r="A45" s="56" t="s">
        <v>72</v>
      </c>
      <c r="AD45" s="56" t="s">
        <v>73</v>
      </c>
      <c r="BD45" s="32"/>
    </row>
    <row r="46" spans="1:119" x14ac:dyDescent="0.2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</row>
    <row r="47" spans="1:119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L47" s="71"/>
      <c r="CM47" s="72"/>
    </row>
    <row r="48" spans="1:119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90</v>
      </c>
      <c r="CL48" s="31" t="s">
        <v>90</v>
      </c>
    </row>
    <row r="49" spans="1:119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105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9.6600000000000005E-2</v>
      </c>
      <c r="BS50" s="66">
        <f>L50/1000*Conversions!$B$2</f>
        <v>0.12075</v>
      </c>
      <c r="BT50" s="66">
        <f>M50/1000*Conversions!$B$2</f>
        <v>0.11730000000000002</v>
      </c>
      <c r="BU50" s="66">
        <f>N50/1000*Conversions!$B$2</f>
        <v>0.11799</v>
      </c>
      <c r="BV50" s="66">
        <f>O50/1000*Conversions!$B$2</f>
        <v>0.11177999999999999</v>
      </c>
      <c r="BW50" s="66">
        <f>P50/1000*Conversions!$B$2</f>
        <v>0.11436749999999998</v>
      </c>
      <c r="BX50" s="66">
        <f>Q50/1000*Conversions!$B$2</f>
        <v>0.10212</v>
      </c>
      <c r="BY50" s="66">
        <f>R50/1000*Conversions!$B$2</f>
        <v>9.5737499999999975E-2</v>
      </c>
      <c r="BZ50" s="66">
        <f>S50/1000*Conversions!$B$2</f>
        <v>8.6939999999999962E-2</v>
      </c>
      <c r="CA50" s="66">
        <f>T50/1000*Conversions!$B$2</f>
        <v>8.0729999999999955E-2</v>
      </c>
      <c r="CB50" s="66">
        <f>U50/1000*Conversions!$B$2</f>
        <v>7.037999999999997E-2</v>
      </c>
      <c r="CC50" s="66">
        <f>V50/1000*Conversions!$B$2</f>
        <v>6.2617499999999965E-2</v>
      </c>
      <c r="CD50" s="66">
        <f>W50/1000*Conversions!$B$2</f>
        <v>5.6925000000000003E-2</v>
      </c>
      <c r="CE50" s="66">
        <f>X50/1000*Conversions!$B$2</f>
        <v>0.10350000000000001</v>
      </c>
      <c r="CF50" s="66">
        <f>Y50/1000*Conversions!$B$2</f>
        <v>9.6600000000000005E-2</v>
      </c>
      <c r="CG50" s="66">
        <f>Z50/1000*Conversions!$B$2</f>
        <v>9.3149999999999983E-2</v>
      </c>
      <c r="CH50" s="66">
        <f>AA50/1000*Conversions!$B$2</f>
        <v>8.9700000000000002E-2</v>
      </c>
      <c r="CI50" s="66">
        <f>AB50/1000*Conversions!$B$2</f>
        <v>8.9700000000000002E-2</v>
      </c>
      <c r="CJ50" s="73">
        <f>TREND(BT50:CI50,$BT$5:$CI$5,$CJ$5)</f>
        <v>4.6298492647058431E-2</v>
      </c>
      <c r="CL50" s="52" t="str">
        <f t="shared" ref="CL50:CL65" si="8">BG50</f>
        <v>ABIOFRSR3</v>
      </c>
      <c r="CM50" s="52" t="str">
        <f t="shared" ref="CM50:CM65" si="9">BH50</f>
        <v>Forest thinnings - Hi</v>
      </c>
      <c r="CN50" s="15" t="s">
        <v>107</v>
      </c>
      <c r="CO50" s="15" t="s">
        <v>106</v>
      </c>
      <c r="CP50" s="52" t="str">
        <f t="shared" ref="CP50:CP65" si="10">BJ50</f>
        <v>BIOWOO</v>
      </c>
      <c r="CQ50" s="52" t="s">
        <v>104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 t="s">
        <v>110</v>
      </c>
      <c r="BG51" s="52" t="str">
        <f>"MINBIOWOO1"&amp;BE51</f>
        <v>MINBIOWOO1_S3</v>
      </c>
      <c r="BH51" s="52" t="str">
        <f t="shared" ref="BH51:BH65" si="11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8"/>
        <v>MINBIOWOO1_S3</v>
      </c>
      <c r="CM51" s="52" t="str">
        <f t="shared" si="9"/>
        <v>Sawmill residues - Hi</v>
      </c>
      <c r="CN51" s="15" t="s">
        <v>6</v>
      </c>
      <c r="CO51" s="15" t="s">
        <v>106</v>
      </c>
      <c r="CP51" s="52" t="str">
        <f t="shared" si="10"/>
        <v>BIOWOO</v>
      </c>
      <c r="CQ51" s="52" t="s">
        <v>104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 t="s">
        <v>110</v>
      </c>
      <c r="BG52" s="52" t="str">
        <f>"MINBIOWOO2"&amp;BE52</f>
        <v>MINBIOWOO2_S3</v>
      </c>
      <c r="BH52" s="52" t="str">
        <f t="shared" si="11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8"/>
        <v>MINBIOWOO2_S3</v>
      </c>
      <c r="CM52" s="52" t="str">
        <f t="shared" si="9"/>
        <v>PCRW - Hi</v>
      </c>
      <c r="CN52" s="15" t="s">
        <v>6</v>
      </c>
      <c r="CO52" s="15" t="s">
        <v>106</v>
      </c>
      <c r="CP52" s="52" t="str">
        <f t="shared" si="10"/>
        <v>BIOWOO</v>
      </c>
      <c r="CQ52" s="52" t="s">
        <v>104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 t="s">
        <v>110</v>
      </c>
      <c r="BG53" s="52" t="str">
        <f>"MINBIOMSW1"&amp;BE53</f>
        <v>MINBIOMSW1_S3</v>
      </c>
      <c r="BH53" s="52" t="str">
        <f t="shared" si="11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8"/>
        <v>MINBIOMSW1_S3</v>
      </c>
      <c r="CM53" s="52" t="str">
        <f t="shared" si="9"/>
        <v>Solid BMSW - Hi</v>
      </c>
      <c r="CN53" s="15" t="s">
        <v>6</v>
      </c>
      <c r="CO53" s="15" t="s">
        <v>106</v>
      </c>
      <c r="CP53" s="52" t="str">
        <f t="shared" si="10"/>
        <v>BIOMUN</v>
      </c>
      <c r="CQ53" s="52" t="s">
        <v>104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 t="s">
        <v>110</v>
      </c>
      <c r="BG54" s="52" t="str">
        <f>"MINBIOTLW"&amp;BE54</f>
        <v>MINBIOTLW_S3</v>
      </c>
      <c r="BH54" s="52" t="str">
        <f t="shared" si="11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8"/>
        <v>MINBIOTLW_S3</v>
      </c>
      <c r="CM54" s="52" t="str">
        <f t="shared" si="9"/>
        <v>Tallow - Hi</v>
      </c>
      <c r="CN54" s="15" t="s">
        <v>6</v>
      </c>
      <c r="CO54" s="15" t="s">
        <v>106</v>
      </c>
      <c r="CP54" s="52" t="str">
        <f t="shared" si="10"/>
        <v>BIOWOO</v>
      </c>
      <c r="CQ54" s="52" t="s">
        <v>104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 t="s">
        <v>110</v>
      </c>
      <c r="BG55" s="52" t="str">
        <f>"MINBIORVO"&amp;BE55</f>
        <v>MINBIORVO_S3</v>
      </c>
      <c r="BH55" s="52" t="str">
        <f t="shared" si="11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0</v>
      </c>
      <c r="BS55" s="66">
        <f>L55/1000*Conversions!$B$2</f>
        <v>0</v>
      </c>
      <c r="BT55" s="66">
        <f>M55/1000*Conversions!$B$2</f>
        <v>0</v>
      </c>
      <c r="BU55" s="66">
        <f>N55/1000*Conversions!$B$2</f>
        <v>0</v>
      </c>
      <c r="BV55" s="66">
        <f>O55/1000*Conversions!$B$2</f>
        <v>0</v>
      </c>
      <c r="BW55" s="66">
        <f>P55/1000*Conversions!$B$2</f>
        <v>0</v>
      </c>
      <c r="BX55" s="66">
        <f>Q55/1000*Conversions!$B$2</f>
        <v>0</v>
      </c>
      <c r="BY55" s="66">
        <f>R55/1000*Conversions!$B$2</f>
        <v>0</v>
      </c>
      <c r="BZ55" s="66">
        <f>S55/1000*Conversions!$B$2</f>
        <v>0</v>
      </c>
      <c r="CA55" s="66">
        <f>T55/1000*Conversions!$B$2</f>
        <v>0</v>
      </c>
      <c r="CB55" s="66">
        <f>U55/1000*Conversions!$B$2</f>
        <v>0</v>
      </c>
      <c r="CC55" s="66">
        <f>V55/1000*Conversions!$B$2</f>
        <v>0</v>
      </c>
      <c r="CD55" s="66">
        <f>W55/1000*Conversions!$B$2</f>
        <v>0</v>
      </c>
      <c r="CE55" s="66">
        <f>X55/1000*Conversions!$B$2</f>
        <v>0</v>
      </c>
      <c r="CF55" s="66">
        <f>Y55/1000*Conversions!$B$2</f>
        <v>0</v>
      </c>
      <c r="CG55" s="66">
        <f>Z55/1000*Conversions!$B$2</f>
        <v>0</v>
      </c>
      <c r="CH55" s="66">
        <f>AA55/1000*Conversions!$B$2</f>
        <v>0</v>
      </c>
      <c r="CI55" s="66">
        <f>AB55/1000*Conversions!$B$2</f>
        <v>0</v>
      </c>
      <c r="CJ55" s="73">
        <f>CI55</f>
        <v>0</v>
      </c>
      <c r="CL55" s="52" t="str">
        <f t="shared" si="8"/>
        <v>MINBIORVO_S3</v>
      </c>
      <c r="CM55" s="52" t="str">
        <f t="shared" si="9"/>
        <v>RVO - Hi</v>
      </c>
      <c r="CN55" s="15" t="s">
        <v>6</v>
      </c>
      <c r="CO55" s="15" t="s">
        <v>106</v>
      </c>
      <c r="CP55" s="52" t="str">
        <f t="shared" si="10"/>
        <v>BIORPS</v>
      </c>
      <c r="CQ55" s="52" t="s">
        <v>104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 t="s">
        <v>110</v>
      </c>
      <c r="BG56" s="52" t="str">
        <f>"MINBIOWOO3"&amp;BE56</f>
        <v>MINBIOWOO3_S3</v>
      </c>
      <c r="BH56" s="52" t="str">
        <f t="shared" si="11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8"/>
        <v>MINBIOWOO3_S3</v>
      </c>
      <c r="CM56" s="52" t="str">
        <f t="shared" si="9"/>
        <v>Straw - Hi</v>
      </c>
      <c r="CN56" s="15" t="s">
        <v>6</v>
      </c>
      <c r="CO56" s="15" t="s">
        <v>106</v>
      </c>
      <c r="CP56" s="52" t="str">
        <f t="shared" si="10"/>
        <v>BIOWOO</v>
      </c>
      <c r="CQ56" s="52" t="s">
        <v>104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 t="s">
        <v>110</v>
      </c>
      <c r="BG57" s="52" t="str">
        <f>"MINBIOCATW"&amp;BE57</f>
        <v>MINBIOCATW_S3</v>
      </c>
      <c r="BH57" s="52" t="str">
        <f t="shared" si="11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8"/>
        <v>MINBIOCATW_S3</v>
      </c>
      <c r="CM57" s="52" t="str">
        <f t="shared" si="9"/>
        <v>Cattle waste - Hi</v>
      </c>
      <c r="CN57" s="15" t="s">
        <v>6</v>
      </c>
      <c r="CO57" s="15" t="s">
        <v>106</v>
      </c>
      <c r="CP57" s="52" t="str">
        <f t="shared" si="10"/>
        <v>BIOSLU</v>
      </c>
      <c r="CQ57" s="52" t="s">
        <v>104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 t="s">
        <v>110</v>
      </c>
      <c r="BG58" s="52" t="str">
        <f>"MINBIOPIGW"&amp;BE58</f>
        <v>MINBIOPIGW_S3</v>
      </c>
      <c r="BH58" s="52" t="str">
        <f t="shared" si="11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8"/>
        <v>MINBIOPIGW_S3</v>
      </c>
      <c r="CM58" s="52" t="str">
        <f t="shared" si="9"/>
        <v>Pig waste - Hi</v>
      </c>
      <c r="CN58" s="15" t="s">
        <v>6</v>
      </c>
      <c r="CO58" s="15" t="s">
        <v>106</v>
      </c>
      <c r="CP58" s="52" t="str">
        <f t="shared" si="10"/>
        <v>BIOSLU</v>
      </c>
      <c r="CQ58" s="52" t="s">
        <v>104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 t="s">
        <v>110</v>
      </c>
      <c r="BG59" s="52" t="str">
        <f>"MINBIOMSW2"&amp;BE59</f>
        <v>MINBIOMSW2_S3</v>
      </c>
      <c r="BH59" s="52" t="str">
        <f t="shared" si="11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0.15752845127929252</v>
      </c>
      <c r="BS59" s="66">
        <f>L59/1000*Conversions!$B$2</f>
        <v>0.16198038327499634</v>
      </c>
      <c r="BT59" s="66">
        <f>M59/1000*Conversions!$B$2</f>
        <v>0.16640788042382051</v>
      </c>
      <c r="BU59" s="66">
        <f>N59/1000*Conversions!$B$2</f>
        <v>0.16986945459576461</v>
      </c>
      <c r="BV59" s="66">
        <f>O59/1000*Conversions!$B$2</f>
        <v>0.17251831028316919</v>
      </c>
      <c r="BW59" s="66">
        <f>P59/1000*Conversions!$B$2</f>
        <v>0.1752209539618505</v>
      </c>
      <c r="BX59" s="66">
        <f>Q59/1000*Conversions!$B$2</f>
        <v>0.17768164056101368</v>
      </c>
      <c r="BY59" s="66">
        <f>R59/1000*Conversions!$B$2</f>
        <v>0.18054777510164682</v>
      </c>
      <c r="BZ59" s="66">
        <f>S59/1000*Conversions!$B$2</f>
        <v>0.18351434041788497</v>
      </c>
      <c r="CA59" s="66">
        <f>T59/1000*Conversions!$B$2</f>
        <v>0.1865288042440558</v>
      </c>
      <c r="CB59" s="66">
        <f>U59/1000*Conversions!$B$2</f>
        <v>0.18959191897396205</v>
      </c>
      <c r="CC59" s="66">
        <f>V59/1000*Conversions!$B$2</f>
        <v>0.19270444857351815</v>
      </c>
      <c r="CD59" s="66">
        <f>W59/1000*Conversions!$B$2</f>
        <v>0.19586716876006988</v>
      </c>
      <c r="CE59" s="66">
        <f>X59/1000*Conversions!$B$2</f>
        <v>0.19908165323052696</v>
      </c>
      <c r="CF59" s="66">
        <f>Y59/1000*Conversions!$B$2</f>
        <v>0.20234874710208081</v>
      </c>
      <c r="CG59" s="66">
        <f>Z59/1000*Conversions!$B$2</f>
        <v>0.20566930925835936</v>
      </c>
      <c r="CH59" s="66">
        <f>AA59/1000*Conversions!$B$2</f>
        <v>0.20904421257321212</v>
      </c>
      <c r="CI59" s="66">
        <f>AB59/1000*Conversions!$B$2</f>
        <v>0.21247434413812613</v>
      </c>
      <c r="CJ59" s="73">
        <f>TREND(BT59:CI59,$BT$5:$CI$5,$CJ$5)</f>
        <v>0.25705588327448137</v>
      </c>
      <c r="CL59" s="52" t="str">
        <f t="shared" si="8"/>
        <v>MINBIOMSW2_S3</v>
      </c>
      <c r="CM59" s="52" t="str">
        <f t="shared" si="9"/>
        <v>BMSW - Hi</v>
      </c>
      <c r="CN59" s="15" t="s">
        <v>6</v>
      </c>
      <c r="CO59" s="15" t="s">
        <v>106</v>
      </c>
      <c r="CP59" s="52" t="str">
        <f t="shared" si="10"/>
        <v>BIOMUN</v>
      </c>
      <c r="CQ59" s="52" t="s">
        <v>104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1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0.31836779999999992</v>
      </c>
      <c r="BV60" s="66">
        <f>O60/1000*Conversions!$B$2</f>
        <v>0.61312493333333318</v>
      </c>
      <c r="BW60" s="66">
        <f>P60/1000*Conversions!$B$2</f>
        <v>1.0264167333333329</v>
      </c>
      <c r="BX60" s="66">
        <f>Q60/1000*Conversions!$B$2</f>
        <v>1.5984471999999996</v>
      </c>
      <c r="BY60" s="66">
        <f>R60/1000*Conversions!$B$2</f>
        <v>2.3528719666666658</v>
      </c>
      <c r="BZ60" s="66">
        <f>S60/1000*Conversions!$B$2</f>
        <v>3.2893585586666649</v>
      </c>
      <c r="CA60" s="66">
        <f>T60/1000*Conversions!$B$2</f>
        <v>4.448602638999998</v>
      </c>
      <c r="CB60" s="66">
        <f>U60/1000*Conversions!$B$2</f>
        <v>5.8801398826133298</v>
      </c>
      <c r="CC60" s="66">
        <f>V60/1000*Conversions!$B$2</f>
        <v>7.6442365366553293</v>
      </c>
      <c r="CD60" s="66">
        <f>W60/1000*Conversions!$B$2</f>
        <v>9.8141806385579962</v>
      </c>
      <c r="CE60" s="66">
        <f>X60/1000*Conversions!$B$2</f>
        <v>12.479058315684568</v>
      </c>
      <c r="CF60" s="66">
        <f>Y60/1000*Conversions!$B$2</f>
        <v>15.74711730972979</v>
      </c>
      <c r="CG60" s="66">
        <f>Z60/1000*Conversions!$B$2</f>
        <v>19.749841296754308</v>
      </c>
      <c r="CH60" s="66">
        <f>AA60/1000*Conversions!$B$2</f>
        <v>23.373612778945326</v>
      </c>
      <c r="CI60" s="66">
        <f>AB60/1000*Conversions!$B$2</f>
        <v>23.622268234040501</v>
      </c>
      <c r="CJ60" s="73">
        <f>TREND(BL60:CI60,$BL$5:$CI$5,$CJ$5)</f>
        <v>30.618994906411899</v>
      </c>
      <c r="CL60" s="52" t="str">
        <f t="shared" si="8"/>
        <v>ABIOCRP43</v>
      </c>
      <c r="CM60" s="52" t="str">
        <f t="shared" si="9"/>
        <v>Willow - Hi</v>
      </c>
      <c r="CN60" s="15" t="s">
        <v>107</v>
      </c>
      <c r="CO60" s="15" t="s">
        <v>106</v>
      </c>
      <c r="CP60" s="52" t="str">
        <f t="shared" si="10"/>
        <v>BIOWOO</v>
      </c>
      <c r="CQ60" s="52" t="s">
        <v>104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1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5.5733333333333322E-2</v>
      </c>
      <c r="BU61" s="66">
        <f>N61/1000*Conversions!$B$2</f>
        <v>0.16928999999999997</v>
      </c>
      <c r="BV61" s="66">
        <f>O61/1000*Conversions!$B$2</f>
        <v>0.3282186666666666</v>
      </c>
      <c r="BW61" s="66">
        <f>P61/1000*Conversions!$B$2</f>
        <v>0.54784979999999983</v>
      </c>
      <c r="BX61" s="66">
        <f>Q61/1000*Conversions!$B$2</f>
        <v>0.84844423999999985</v>
      </c>
      <c r="BY61" s="66">
        <f>R61/1000*Conversions!$B$2</f>
        <v>1.2567510099999997</v>
      </c>
      <c r="BZ61" s="66">
        <f>S61/1000*Conversions!$B$2</f>
        <v>1.8080537889333321</v>
      </c>
      <c r="CA61" s="66">
        <f>T61/1000*Conversions!$B$2</f>
        <v>2.5488587890199992</v>
      </c>
      <c r="CB61" s="66">
        <f>U61/1000*Conversions!$B$2</f>
        <v>3.5404244209546656</v>
      </c>
      <c r="CC61" s="66">
        <f>V61/1000*Conversions!$B$2</f>
        <v>4.8633956011193984</v>
      </c>
      <c r="CD61" s="66">
        <f>W61/1000*Conversions!$B$2</f>
        <v>6.623887473587402</v>
      </c>
      <c r="CE61" s="66">
        <f>X61/1000*Conversions!$B$2</f>
        <v>8.961470728336133</v>
      </c>
      <c r="CF61" s="66">
        <f>Y61/1000*Conversions!$B$2</f>
        <v>12.059651517363399</v>
      </c>
      <c r="CG61" s="66">
        <f>Z61/1000*Conversions!$B$2</f>
        <v>16.159623582061705</v>
      </c>
      <c r="CH61" s="66">
        <f>AA61/1000*Conversions!$B$2</f>
        <v>19.924387995111189</v>
      </c>
      <c r="CI61" s="66">
        <f>AB61/1000*Conversions!$B$2</f>
        <v>20.136349569527276</v>
      </c>
      <c r="CJ61" s="73">
        <f>TREND(BL61:CI61,$BL$5:$CI$5,$CJ$5)</f>
        <v>24.071791809190245</v>
      </c>
      <c r="CL61" s="52" t="str">
        <f t="shared" si="8"/>
        <v>ABIOCRP33</v>
      </c>
      <c r="CM61" s="52" t="str">
        <f t="shared" si="9"/>
        <v>Miscanthus - Hi</v>
      </c>
      <c r="CN61" s="15" t="s">
        <v>107</v>
      </c>
      <c r="CO61" s="15" t="s">
        <v>106</v>
      </c>
      <c r="CP61" s="52" t="str">
        <f t="shared" si="10"/>
        <v>BIOWOO</v>
      </c>
      <c r="CQ61" s="52" t="s">
        <v>104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1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8"/>
        <v>ABIOCRP13</v>
      </c>
      <c r="CM62" s="52" t="str">
        <f t="shared" si="9"/>
        <v>Wheat - Hi</v>
      </c>
      <c r="CN62" s="15" t="s">
        <v>107</v>
      </c>
      <c r="CO62" s="15" t="s">
        <v>106</v>
      </c>
      <c r="CP62" s="52" t="str">
        <f t="shared" si="10"/>
        <v>BIOCRP1</v>
      </c>
      <c r="CQ62" s="52" t="s">
        <v>104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1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8"/>
        <v>ABIOCRP23</v>
      </c>
      <c r="CM63" s="52" t="str">
        <f t="shared" si="9"/>
        <v>OSR - Hi</v>
      </c>
      <c r="CN63" s="15" t="s">
        <v>107</v>
      </c>
      <c r="CO63" s="15" t="s">
        <v>106</v>
      </c>
      <c r="CP63" s="52" t="str">
        <f t="shared" si="10"/>
        <v>BIORPS</v>
      </c>
      <c r="CQ63" s="52" t="s">
        <v>104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1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4.0130914539361413</v>
      </c>
      <c r="BR64" s="66">
        <f>K64/1000*Conversions!$B$2</f>
        <v>4.6058211625426617</v>
      </c>
      <c r="BS64" s="66">
        <f>L64/1000*Conversions!$B$2</f>
        <v>5.2239406189936224</v>
      </c>
      <c r="BT64" s="66">
        <f>M64/1000*Conversions!$B$2</f>
        <v>5.867449823289026</v>
      </c>
      <c r="BU64" s="66">
        <f>N64/1000*Conversions!$B$2</f>
        <v>6.2748948244117111</v>
      </c>
      <c r="BV64" s="66">
        <f>O64/1000*Conversions!$B$2</f>
        <v>6.6950346994566186</v>
      </c>
      <c r="BW64" s="66">
        <f>P64/1000*Conversions!$B$2</f>
        <v>7.1278694484237475</v>
      </c>
      <c r="BX64" s="66">
        <f>Q64/1000*Conversions!$B$2</f>
        <v>7.5733990713130952</v>
      </c>
      <c r="BY64" s="66">
        <f>R64/1000*Conversions!$B$2</f>
        <v>8.0316235681246653</v>
      </c>
      <c r="BZ64" s="66">
        <f>S64/1000*Conversions!$B$2</f>
        <v>8.5025429388584506</v>
      </c>
      <c r="CA64" s="66">
        <f>T64/1000*Conversions!$B$2</f>
        <v>8.9861571835144574</v>
      </c>
      <c r="CB64" s="66">
        <f>U64/1000*Conversions!$B$2</f>
        <v>9.1765802923477615</v>
      </c>
      <c r="CC64" s="66">
        <f>V64/1000*Conversions!$B$2</f>
        <v>9.3670034011810674</v>
      </c>
      <c r="CD64" s="66">
        <f>W64/1000*Conversions!$B$2</f>
        <v>9.5574265100143716</v>
      </c>
      <c r="CE64" s="66">
        <f>X64/1000*Conversions!$B$2</f>
        <v>9.7478496188476758</v>
      </c>
      <c r="CF64" s="66">
        <f>Y64/1000*Conversions!$B$2</f>
        <v>9.9382727276809781</v>
      </c>
      <c r="CG64" s="66">
        <f>Z64/1000*Conversions!$B$2</f>
        <v>10.128695836514284</v>
      </c>
      <c r="CH64" s="66">
        <f>AA64/1000*Conversions!$B$2</f>
        <v>10.319118945347586</v>
      </c>
      <c r="CI64" s="66">
        <f>AB64/1000*Conversions!$B$2</f>
        <v>10.509542054180891</v>
      </c>
      <c r="CJ64" s="73">
        <f>TREND(BT64:CI64,$BT$5:$CI$5,$CJ$5)</f>
        <v>15.59116317974258</v>
      </c>
      <c r="CL64" s="52" t="str">
        <f t="shared" si="8"/>
        <v>ABIOGAS13</v>
      </c>
      <c r="CM64" s="52" t="str">
        <f t="shared" si="9"/>
        <v>Crops Anaerobic - Hi</v>
      </c>
      <c r="CN64" s="15" t="s">
        <v>107</v>
      </c>
      <c r="CO64" s="15" t="s">
        <v>106</v>
      </c>
      <c r="CP64" s="52" t="str">
        <f t="shared" si="10"/>
        <v>BIOGAS</v>
      </c>
      <c r="CQ64" s="52" t="s">
        <v>104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 t="s">
        <v>110</v>
      </c>
      <c r="BG65" s="52" t="str">
        <f>"MINBIOINDF"&amp;BE65</f>
        <v>MINBIOINDF_S3</v>
      </c>
      <c r="BH65" s="52" t="str">
        <f t="shared" si="11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8"/>
        <v>MINBIOINDF_S3</v>
      </c>
      <c r="CM65" s="52" t="str">
        <f t="shared" si="9"/>
        <v>Industrial Food - Hi</v>
      </c>
      <c r="CN65" s="15" t="s">
        <v>6</v>
      </c>
      <c r="CO65" s="15" t="s">
        <v>106</v>
      </c>
      <c r="CP65" s="52" t="str">
        <f t="shared" si="10"/>
        <v>BIOSLU</v>
      </c>
      <c r="CQ65" s="52" t="s">
        <v>104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19" x14ac:dyDescent="0.25">
      <c r="CJ67" s="66">
        <f>SUM(CJ6:CJ21,CJ28:CJ43,CJ50:CJ65)</f>
        <v>155.46564495117042</v>
      </c>
      <c r="CK67" s="52" t="s">
        <v>1</v>
      </c>
    </row>
    <row r="68" spans="1:119" x14ac:dyDescent="0.25">
      <c r="AB68" s="20">
        <f>SUM(AB6:AB21,AB28:AB43,AB50:AB65)</f>
        <v>2829139.6648809365</v>
      </c>
      <c r="BC68" s="20"/>
      <c r="CJ68" s="67">
        <f>CJ67*1000/Conversions!$B$2</f>
        <v>3713233.1363134235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9"/>
  <sheetViews>
    <sheetView topLeftCell="AC1" zoomScale="85" zoomScaleNormal="85" workbookViewId="0">
      <selection activeCell="BE6" sqref="BE6"/>
    </sheetView>
  </sheetViews>
  <sheetFormatPr defaultColWidth="9.140625" defaultRowHeight="15" x14ac:dyDescent="0.25"/>
  <cols>
    <col min="1" max="1" width="25.7109375" style="52" customWidth="1"/>
    <col min="2" max="2" width="13" style="52" bestFit="1" customWidth="1"/>
    <col min="3" max="12" width="9.42578125" style="52" customWidth="1"/>
    <col min="13" max="28" width="11" style="52" customWidth="1"/>
    <col min="29" max="58" width="9.140625" style="52"/>
    <col min="59" max="59" width="18.28515625" style="52" customWidth="1"/>
    <col min="60" max="60" width="23.5703125" style="52" bestFit="1" customWidth="1"/>
    <col min="61" max="61" width="9.85546875" style="52" bestFit="1" customWidth="1"/>
    <col min="62" max="62" width="9.42578125" style="52" bestFit="1" customWidth="1"/>
    <col min="63" max="63" width="5.7109375" style="52" bestFit="1" customWidth="1"/>
    <col min="64" max="89" width="9.140625" style="52"/>
    <col min="90" max="90" width="17.140625" style="52" customWidth="1"/>
    <col min="91" max="91" width="23.5703125" style="52" bestFit="1" customWidth="1"/>
    <col min="92" max="92" width="9.85546875" style="52" bestFit="1" customWidth="1"/>
    <col min="93" max="93" width="9.85546875" style="52" customWidth="1"/>
    <col min="94" max="94" width="9.42578125" style="52" bestFit="1" customWidth="1"/>
    <col min="95" max="16384" width="9.140625" style="52"/>
  </cols>
  <sheetData>
    <row r="1" spans="1:119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2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19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103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31" t="s">
        <v>103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105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107</v>
      </c>
      <c r="CO6" s="15" t="s">
        <v>106</v>
      </c>
      <c r="CP6" s="52" t="str">
        <f t="shared" ref="CP6:CP21" si="2">BJ6</f>
        <v>BIOWOO</v>
      </c>
      <c r="CQ6" s="52" t="s">
        <v>104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15" t="s">
        <v>106</v>
      </c>
      <c r="CP7" s="52" t="str">
        <f t="shared" si="2"/>
        <v>BIOWOO</v>
      </c>
      <c r="CQ7" s="52" t="s">
        <v>104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15" t="s">
        <v>106</v>
      </c>
      <c r="CP8" s="52" t="str">
        <f t="shared" si="2"/>
        <v>BIOWOO</v>
      </c>
      <c r="CQ8" s="52" t="s">
        <v>104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"MINBMSW1"&amp;BE9</f>
        <v>MINBMSW11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MINBMSW11</v>
      </c>
      <c r="CM9" s="52" t="str">
        <f t="shared" si="1"/>
        <v>Solid BMSW - Lo</v>
      </c>
      <c r="CN9" s="15" t="s">
        <v>6</v>
      </c>
      <c r="CO9" s="15" t="s">
        <v>106</v>
      </c>
      <c r="CP9" s="52" t="str">
        <f t="shared" si="2"/>
        <v>BIOMUN</v>
      </c>
      <c r="CQ9" s="52" t="s">
        <v>104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15" t="s">
        <v>106</v>
      </c>
      <c r="CP10" s="52" t="str">
        <f t="shared" si="2"/>
        <v>BIOWOO</v>
      </c>
      <c r="CQ10" s="52" t="s">
        <v>104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15" t="s">
        <v>106</v>
      </c>
      <c r="CP11" s="52" t="str">
        <f t="shared" si="2"/>
        <v>BIORPS</v>
      </c>
      <c r="CQ11" s="52" t="s">
        <v>104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15" t="s">
        <v>106</v>
      </c>
      <c r="CP12" s="52" t="str">
        <f t="shared" si="2"/>
        <v>BIOWOO</v>
      </c>
      <c r="CQ12" s="52" t="s">
        <v>104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25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15" t="s">
        <v>106</v>
      </c>
      <c r="CP13" s="52" t="str">
        <f t="shared" si="2"/>
        <v>BIOSLU</v>
      </c>
      <c r="CQ13" s="52" t="s">
        <v>104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15" t="s">
        <v>106</v>
      </c>
      <c r="CP14" s="52" t="str">
        <f t="shared" si="2"/>
        <v>BIOSLU</v>
      </c>
      <c r="CQ14" s="52" t="s">
        <v>104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"MINBMSW2"&amp;BE15</f>
        <v>MINBMSW21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MINBMSW21</v>
      </c>
      <c r="CM15" s="52" t="str">
        <f t="shared" si="1"/>
        <v>BMSW - Lo</v>
      </c>
      <c r="CN15" s="15" t="s">
        <v>6</v>
      </c>
      <c r="CO15" s="15" t="s">
        <v>106</v>
      </c>
      <c r="CP15" s="52" t="str">
        <f t="shared" si="2"/>
        <v>BIOMUN</v>
      </c>
      <c r="CQ15" s="52" t="s">
        <v>104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15" t="s">
        <v>107</v>
      </c>
      <c r="CO16" s="15" t="s">
        <v>106</v>
      </c>
      <c r="CP16" s="52" t="str">
        <f t="shared" si="2"/>
        <v>BIOWOO</v>
      </c>
      <c r="CQ16" s="52" t="s">
        <v>104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15" t="s">
        <v>107</v>
      </c>
      <c r="CO17" s="15" t="s">
        <v>106</v>
      </c>
      <c r="CP17" s="52" t="str">
        <f t="shared" si="2"/>
        <v>BIOWOO</v>
      </c>
      <c r="CQ17" s="52" t="s">
        <v>104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107</v>
      </c>
      <c r="CO18" s="15" t="s">
        <v>106</v>
      </c>
      <c r="CP18" s="52" t="str">
        <f t="shared" si="2"/>
        <v>BIOCRP1</v>
      </c>
      <c r="CQ18" s="52" t="s">
        <v>104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107</v>
      </c>
      <c r="CO19" s="15" t="s">
        <v>106</v>
      </c>
      <c r="CP19" s="52" t="str">
        <f t="shared" si="2"/>
        <v>BIORPS</v>
      </c>
      <c r="CQ19" s="52" t="s">
        <v>104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AVERAGE(Q20,O20)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107</v>
      </c>
      <c r="CO20" s="15" t="s">
        <v>106</v>
      </c>
      <c r="CP20" s="52" t="str">
        <f t="shared" si="2"/>
        <v>BIOGAS</v>
      </c>
      <c r="CQ20" s="52" t="s">
        <v>104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15" t="s">
        <v>106</v>
      </c>
      <c r="CP21" s="52" t="str">
        <f t="shared" si="2"/>
        <v>BIOSLU</v>
      </c>
      <c r="CQ21" s="52" t="s">
        <v>104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25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639118.05614317441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5.75" thickBot="1" x14ac:dyDescent="0.3">
      <c r="A23" s="23" t="s">
        <v>53</v>
      </c>
      <c r="AD23" s="56" t="s">
        <v>54</v>
      </c>
      <c r="BD23" s="3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x14ac:dyDescent="0.2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103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31" t="s">
        <v>103</v>
      </c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105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1.1178E-2</v>
      </c>
      <c r="BV28" s="66">
        <f>O28/1000*Conversions!$B$2</f>
        <v>2.4839999999999997E-2</v>
      </c>
      <c r="BW28" s="66">
        <f>P28/1000*Conversions!$B$2</f>
        <v>4.0365000000000005E-2</v>
      </c>
      <c r="BX28" s="66">
        <f>Q28/1000*Conversions!$B$2</f>
        <v>5.1060000000000008E-2</v>
      </c>
      <c r="BY28" s="66">
        <f>R28/1000*Conversions!$B$2</f>
        <v>6.3825000000000007E-2</v>
      </c>
      <c r="BZ28" s="66">
        <f>S28/1000*Conversions!$B$2</f>
        <v>7.4520000000000003E-2</v>
      </c>
      <c r="CA28" s="66">
        <f>T28/1000*Conversions!$B$2</f>
        <v>8.6940000000000003E-2</v>
      </c>
      <c r="CB28" s="66">
        <f>U28/1000*Conversions!$B$2</f>
        <v>9.3840000000000021E-2</v>
      </c>
      <c r="CC28" s="66">
        <f>V28/1000*Conversions!$B$2</f>
        <v>0.102465</v>
      </c>
      <c r="CD28" s="66">
        <f>W28/1000*Conversions!$B$2</f>
        <v>0.11385000000000001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15" t="s">
        <v>107</v>
      </c>
      <c r="CO28" s="15" t="s">
        <v>106</v>
      </c>
      <c r="CP28" s="52" t="str">
        <f t="shared" ref="CP28:CP43" si="7">BJ28</f>
        <v>BIOWOO</v>
      </c>
      <c r="CQ28" s="52" t="s">
        <v>104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5"/>
        <v>MINBIOWOO12</v>
      </c>
      <c r="CM29" s="52" t="str">
        <f t="shared" si="6"/>
        <v>Sawmill residues - Me</v>
      </c>
      <c r="CN29" s="15" t="s">
        <v>6</v>
      </c>
      <c r="CO29" s="15" t="s">
        <v>106</v>
      </c>
      <c r="CP29" s="52" t="str">
        <f t="shared" si="7"/>
        <v>BIOWOO</v>
      </c>
      <c r="CQ29" s="52" t="s">
        <v>104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5"/>
        <v>MINBIOWOO22</v>
      </c>
      <c r="CM30" s="52" t="str">
        <f t="shared" si="6"/>
        <v>PCRW - Me</v>
      </c>
      <c r="CN30" s="15" t="s">
        <v>6</v>
      </c>
      <c r="CO30" s="15" t="s">
        <v>106</v>
      </c>
      <c r="CP30" s="52" t="str">
        <f t="shared" si="7"/>
        <v>BIOWOO</v>
      </c>
      <c r="CQ30" s="52" t="s">
        <v>104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"MINBMSW1"&amp;BE31</f>
        <v>MINBMSW12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5"/>
        <v>MINBMSW12</v>
      </c>
      <c r="CM31" s="52" t="str">
        <f t="shared" si="6"/>
        <v>Solid BMSW - Me</v>
      </c>
      <c r="CN31" s="15" t="s">
        <v>6</v>
      </c>
      <c r="CO31" s="15" t="s">
        <v>106</v>
      </c>
      <c r="CP31" s="52" t="str">
        <f t="shared" si="7"/>
        <v>BIOMUN</v>
      </c>
      <c r="CQ31" s="52" t="s">
        <v>104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TREND(BT32:CI32,$BT$5:$CI$5,$CJ$5)</f>
        <v>0.54711214261263752</v>
      </c>
      <c r="CL32" s="52" t="str">
        <f t="shared" si="5"/>
        <v>MINBIOAGRW42</v>
      </c>
      <c r="CM32" s="52" t="str">
        <f t="shared" si="6"/>
        <v>Tallow - Me</v>
      </c>
      <c r="CN32" s="15" t="s">
        <v>6</v>
      </c>
      <c r="CO32" s="15" t="s">
        <v>106</v>
      </c>
      <c r="CP32" s="52" t="str">
        <f t="shared" si="7"/>
        <v>BIOWOO</v>
      </c>
      <c r="CQ32" s="52" t="s">
        <v>104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5"/>
        <v>MINBIORVO2</v>
      </c>
      <c r="CM33" s="52" t="str">
        <f t="shared" si="6"/>
        <v>RVO - Me</v>
      </c>
      <c r="CN33" s="15" t="s">
        <v>6</v>
      </c>
      <c r="CO33" s="15" t="s">
        <v>106</v>
      </c>
      <c r="CP33" s="52" t="str">
        <f t="shared" si="7"/>
        <v>BIORPS</v>
      </c>
      <c r="CQ33" s="52" t="s">
        <v>104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5"/>
        <v>MINBIOAGRW12</v>
      </c>
      <c r="CM34" s="52" t="str">
        <f t="shared" si="6"/>
        <v>Straw - Me</v>
      </c>
      <c r="CN34" s="15" t="s">
        <v>6</v>
      </c>
      <c r="CO34" s="15" t="s">
        <v>106</v>
      </c>
      <c r="CP34" s="52" t="str">
        <f t="shared" si="7"/>
        <v>BIOWOO</v>
      </c>
      <c r="CQ34" s="52" t="s">
        <v>104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6.7641966399291265E-2</v>
      </c>
      <c r="BR35" s="66">
        <f>K35/1000*Conversions!$B$2</f>
        <v>0.13779234946867608</v>
      </c>
      <c r="BS35" s="66">
        <f>L35/1000*Conversions!$B$2</f>
        <v>0.2117851444394139</v>
      </c>
      <c r="BT35" s="66">
        <f>M35/1000*Conversions!$B$2</f>
        <v>0.28989921295845283</v>
      </c>
      <c r="BU35" s="66">
        <f>N35/1000*Conversions!$B$2</f>
        <v>0.3709288734391214</v>
      </c>
      <c r="BV35" s="66">
        <f>O35/1000*Conversions!$B$2</f>
        <v>0.80656895221945313</v>
      </c>
      <c r="BW35" s="66">
        <f>P35/1000*Conversions!$B$2</f>
        <v>0.7458325491628599</v>
      </c>
      <c r="BX35" s="66">
        <f>Q35/1000*Conversions!$B$2</f>
        <v>0.83306465217502856</v>
      </c>
      <c r="BY35" s="66">
        <f>R35/1000*Conversions!$B$2</f>
        <v>0.84388125435670847</v>
      </c>
      <c r="BZ35" s="66">
        <f>S35/1000*Conversions!$B$2</f>
        <v>0.85315317512712041</v>
      </c>
      <c r="CA35" s="66">
        <f>T35/1000*Conversions!$B$2</f>
        <v>0.86081447974301006</v>
      </c>
      <c r="CB35" s="66">
        <f>U35/1000*Conversions!$B$2</f>
        <v>0.867048170203914</v>
      </c>
      <c r="CC35" s="66">
        <f>V35/1000*Conversions!$B$2</f>
        <v>0.87210039212741552</v>
      </c>
      <c r="CD35" s="66">
        <f>W35/1000*Conversions!$B$2</f>
        <v>0.87614443316643242</v>
      </c>
      <c r="CE35" s="66">
        <f>X35/1000*Conversions!$B$2</f>
        <v>0.8792880405744673</v>
      </c>
      <c r="CF35" s="66">
        <f>Y35/1000*Conversions!$B$2</f>
        <v>0.88144307444776182</v>
      </c>
      <c r="CG35" s="66">
        <f>Z35/1000*Conversions!$B$2</f>
        <v>0.88279254179335465</v>
      </c>
      <c r="CH35" s="66">
        <f>AA35/1000*Conversions!$B$2</f>
        <v>0.88364521747595381</v>
      </c>
      <c r="CI35" s="66">
        <f>AB35/1000*Conversions!$B$2</f>
        <v>0.8839723886486005</v>
      </c>
      <c r="CJ35" s="73">
        <f>TREND(CD35:CI35,$CD$5:$CI$5,$CJ$5)</f>
        <v>0.90799467041487469</v>
      </c>
      <c r="CL35" s="52" t="str">
        <f t="shared" si="5"/>
        <v>MINBIOAGRW22</v>
      </c>
      <c r="CM35" s="52" t="str">
        <f t="shared" si="6"/>
        <v>Cattle waste - Me</v>
      </c>
      <c r="CN35" s="15" t="s">
        <v>6</v>
      </c>
      <c r="CO35" s="15" t="s">
        <v>106</v>
      </c>
      <c r="CP35" s="52" t="str">
        <f t="shared" si="7"/>
        <v>BIOSLU</v>
      </c>
      <c r="CQ35" s="52" t="s">
        <v>104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0.1084334897841296</v>
      </c>
      <c r="BR36" s="66">
        <f>K36/1000*Conversions!$B$2</f>
        <v>0.21812713872853223</v>
      </c>
      <c r="BS36" s="66">
        <f>L36/1000*Conversions!$B$2</f>
        <v>0.32847071459076899</v>
      </c>
      <c r="BT36" s="66">
        <f>M36/1000*Conversions!$B$2</f>
        <v>0.439103529833199</v>
      </c>
      <c r="BU36" s="66">
        <f>N36/1000*Conversions!$B$2</f>
        <v>0.54975242796096446</v>
      </c>
      <c r="BV36" s="66">
        <f>O36/1000*Conversions!$B$2</f>
        <v>0.55016849812349256</v>
      </c>
      <c r="BW36" s="66">
        <f>P36/1000*Conversions!$B$2</f>
        <v>0.55025735270974896</v>
      </c>
      <c r="BX36" s="66">
        <f>Q36/1000*Conversions!$B$2</f>
        <v>0.55017588333945222</v>
      </c>
      <c r="BY36" s="66">
        <f>R36/1000*Conversions!$B$2</f>
        <v>0.55002453557010877</v>
      </c>
      <c r="BZ36" s="66">
        <f>S36/1000*Conversions!$B$2</f>
        <v>0.54983403846371204</v>
      </c>
      <c r="CA36" s="66">
        <f>T36/1000*Conversions!$B$2</f>
        <v>0.54961850644870391</v>
      </c>
      <c r="CB36" s="66">
        <f>U36/1000*Conversions!$B$2</f>
        <v>0.54937634756216625</v>
      </c>
      <c r="CC36" s="66">
        <f>V36/1000*Conversions!$B$2</f>
        <v>0.54910574957447889</v>
      </c>
      <c r="CD36" s="66">
        <f>W36/1000*Conversions!$B$2</f>
        <v>0.54883925546334955</v>
      </c>
      <c r="CE36" s="66">
        <f>X36/1000*Conversions!$B$2</f>
        <v>0.54886646384295834</v>
      </c>
      <c r="CF36" s="66">
        <f>Y36/1000*Conversions!$B$2</f>
        <v>0.54909431570408362</v>
      </c>
      <c r="CG36" s="66">
        <f>Z36/1000*Conversions!$B$2</f>
        <v>0.54922130535333369</v>
      </c>
      <c r="CH36" s="66">
        <f>AA36/1000*Conversions!$B$2</f>
        <v>0.54920487326040868</v>
      </c>
      <c r="CI36" s="66">
        <f>AB36/1000*Conversions!$B$2</f>
        <v>0.54906884563548053</v>
      </c>
      <c r="CJ36" s="73">
        <f>CI36</f>
        <v>0.54906884563548053</v>
      </c>
      <c r="CL36" s="52" t="str">
        <f t="shared" si="5"/>
        <v>MINBIOAGRW32</v>
      </c>
      <c r="CM36" s="52" t="str">
        <f t="shared" si="6"/>
        <v>Pig waste - Me</v>
      </c>
      <c r="CN36" s="15" t="s">
        <v>6</v>
      </c>
      <c r="CO36" s="15" t="s">
        <v>106</v>
      </c>
      <c r="CP36" s="52" t="str">
        <f t="shared" si="7"/>
        <v>BIOSLU</v>
      </c>
      <c r="CQ36" s="52" t="s">
        <v>104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"MINBMSW2"&amp;BE37</f>
        <v>MINBMSW22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0.16342250661010063</v>
      </c>
      <c r="BS37" s="66">
        <f>L37/1000*Conversions!$B$2</f>
        <v>0.17411982451599994</v>
      </c>
      <c r="BT37" s="66">
        <f>M37/1000*Conversions!$B$2</f>
        <v>0.18514262911615337</v>
      </c>
      <c r="BU37" s="66">
        <f>N37/1000*Conversions!$B$2</f>
        <v>0.19540645193976094</v>
      </c>
      <c r="BV37" s="66">
        <f>O37/1000*Conversions!$B$2</f>
        <v>0.2049849195679046</v>
      </c>
      <c r="BW37" s="66">
        <f>P37/1000*Conversions!$B$2</f>
        <v>0.21484890129349377</v>
      </c>
      <c r="BX37" s="66">
        <f>Q37/1000*Conversions!$B$2</f>
        <v>0.22463133791701467</v>
      </c>
      <c r="BY37" s="66">
        <f>R37/1000*Conversions!$B$2</f>
        <v>0.23514839929326761</v>
      </c>
      <c r="BZ37" s="66">
        <f>S37/1000*Conversions!$B$2</f>
        <v>0.24603832348428883</v>
      </c>
      <c r="CA37" s="66">
        <f>T37/1000*Conversions!$B$2</f>
        <v>0.25724095232418215</v>
      </c>
      <c r="CB37" s="66">
        <f>U37/1000*Conversions!$B$2</f>
        <v>0.26156619669433079</v>
      </c>
      <c r="CC37" s="66">
        <f>V37/1000*Conversions!$B$2</f>
        <v>0.26596226492448166</v>
      </c>
      <c r="CD37" s="66">
        <f>W37/1000*Conversions!$B$2</f>
        <v>0.27043027294917671</v>
      </c>
      <c r="CE37" s="66">
        <f>X37/1000*Conversions!$B$2</f>
        <v>0.27497292588992328</v>
      </c>
      <c r="CF37" s="66">
        <f>Y37/1000*Conversions!$B$2</f>
        <v>0.27959146483132008</v>
      </c>
      <c r="CG37" s="66">
        <f>Z37/1000*Conversions!$B$2</f>
        <v>0.28428715140641891</v>
      </c>
      <c r="CH37" s="66">
        <f>AA37/1000*Conversions!$B$2</f>
        <v>0.28906126813568656</v>
      </c>
      <c r="CI37" s="66">
        <f>AB37/1000*Conversions!$B$2</f>
        <v>0.29391511877153675</v>
      </c>
      <c r="CJ37" s="73">
        <f>TREND(BT37:CI37,$BT$5:$CI$5,$CJ$5)</f>
        <v>0.4109850441439864</v>
      </c>
      <c r="CL37" s="52" t="str">
        <f t="shared" si="5"/>
        <v>MINBMSW22</v>
      </c>
      <c r="CM37" s="52" t="str">
        <f t="shared" si="6"/>
        <v>BMSW - Me</v>
      </c>
      <c r="CN37" s="15" t="s">
        <v>6</v>
      </c>
      <c r="CO37" s="15" t="s">
        <v>106</v>
      </c>
      <c r="CP37" s="52" t="str">
        <f t="shared" si="7"/>
        <v>BIOMUN</v>
      </c>
      <c r="CQ37" s="52" t="s">
        <v>104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0.28727999999999992</v>
      </c>
      <c r="BV38" s="66">
        <f>O38/1000*Conversions!$B$2</f>
        <v>0.60242666666666655</v>
      </c>
      <c r="BW38" s="66">
        <f>P38/1000*Conversions!$B$2</f>
        <v>1.063949333333333</v>
      </c>
      <c r="BX38" s="66">
        <f>Q38/1000*Conversions!$B$2</f>
        <v>1.6283455999999996</v>
      </c>
      <c r="BY38" s="66">
        <f>R38/1000*Conversions!$B$2</f>
        <v>2.3175034666666656</v>
      </c>
      <c r="BZ38" s="66">
        <f>S38/1000*Conversions!$B$2</f>
        <v>3.1579511893333323</v>
      </c>
      <c r="CA38" s="66">
        <f>T38/1000*Conversions!$B$2</f>
        <v>4.1818378623999974</v>
      </c>
      <c r="CB38" s="66">
        <f>U38/1000*Conversions!$B$2</f>
        <v>5.4281206237866622</v>
      </c>
      <c r="CC38" s="66">
        <f>V38/1000*Conversions!$B$2</f>
        <v>6.9440019085653288</v>
      </c>
      <c r="CD38" s="66">
        <f>W38/1000*Conversions!$B$2</f>
        <v>8.7866692823039987</v>
      </c>
      <c r="CE38" s="66">
        <f>X38/1000*Conversions!$B$2</f>
        <v>11.02540139586219</v>
      </c>
      <c r="CF38" s="66">
        <f>Y38/1000*Conversions!$B$2</f>
        <v>13.744116916884833</v>
      </c>
      <c r="CG38" s="66">
        <f>Z38/1000*Conversions!$B$2</f>
        <v>17.044459390482043</v>
      </c>
      <c r="CH38" s="66">
        <f>AA38/1000*Conversions!$B$2</f>
        <v>17.227733147368951</v>
      </c>
      <c r="CI38" s="66">
        <f>AB38/1000*Conversions!$B$2</f>
        <v>17.411006904255867</v>
      </c>
      <c r="CJ38" s="73">
        <f>TREND(BL38:CI38,$BL$5:$CI$5,$CJ$5)</f>
        <v>25.054162231125929</v>
      </c>
      <c r="CL38" s="52" t="str">
        <f t="shared" si="5"/>
        <v>ABIOCRP42</v>
      </c>
      <c r="CM38" s="52" t="str">
        <f t="shared" si="6"/>
        <v>Willow - Me</v>
      </c>
      <c r="CN38" s="15" t="s">
        <v>107</v>
      </c>
      <c r="CO38" s="15" t="s">
        <v>106</v>
      </c>
      <c r="CP38" s="52" t="str">
        <f t="shared" si="7"/>
        <v>BIOWOO</v>
      </c>
      <c r="CQ38" s="52" t="s">
        <v>104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0.12666666666666665</v>
      </c>
      <c r="BU39" s="66">
        <f>N39/1000*Conversions!$B$2</f>
        <v>0.38474999999999993</v>
      </c>
      <c r="BV39" s="66">
        <f>O39/1000*Conversions!$B$2</f>
        <v>0.70109999999999983</v>
      </c>
      <c r="BW39" s="66">
        <f>P39/1000*Conversions!$B$2</f>
        <v>1.0881299999999994</v>
      </c>
      <c r="BX39" s="66">
        <f>Q39/1000*Conversions!$B$2</f>
        <v>1.5608879999999994</v>
      </c>
      <c r="BY39" s="66">
        <f>R39/1000*Conversions!$B$2</f>
        <v>2.1376139999999992</v>
      </c>
      <c r="BZ39" s="66">
        <f>S39/1000*Conversions!$B$2</f>
        <v>2.8404148799999991</v>
      </c>
      <c r="CA39" s="66">
        <f>T39/1000*Conversions!$B$2</f>
        <v>3.6960815519999972</v>
      </c>
      <c r="CB39" s="66">
        <f>U39/1000*Conversions!$B$2</f>
        <v>4.7370782975999965</v>
      </c>
      <c r="CC39" s="66">
        <f>V39/1000*Conversions!$B$2</f>
        <v>6.0027404793599954</v>
      </c>
      <c r="CD39" s="66">
        <f>W39/1000*Conversions!$B$2</f>
        <v>7.5407244019199968</v>
      </c>
      <c r="CE39" s="66">
        <f>X39/1000*Conversions!$B$2</f>
        <v>9.408762274329602</v>
      </c>
      <c r="CF39" s="66">
        <f>Y39/1000*Conversions!$B$2</f>
        <v>11.676786319626247</v>
      </c>
      <c r="CG39" s="66">
        <f>Z39/1000*Conversions!$B$2</f>
        <v>14.429499492068368</v>
      </c>
      <c r="CH39" s="66">
        <f>AA39/1000*Conversions!$B$2</f>
        <v>14.584655400585239</v>
      </c>
      <c r="CI39" s="66">
        <f>AB39/1000*Conversions!$B$2</f>
        <v>14.739811309102111</v>
      </c>
      <c r="CJ39" s="73">
        <f>TREND(BL39:CI39,$BL$5:$CI$5,$CJ$5)</f>
        <v>21.358484097597056</v>
      </c>
      <c r="CL39" s="52" t="str">
        <f t="shared" si="5"/>
        <v>ABIOCRP32</v>
      </c>
      <c r="CM39" s="52" t="str">
        <f t="shared" si="6"/>
        <v>Miscanthus - Me</v>
      </c>
      <c r="CN39" s="15" t="s">
        <v>107</v>
      </c>
      <c r="CO39" s="15" t="s">
        <v>106</v>
      </c>
      <c r="CP39" s="52" t="str">
        <f t="shared" si="7"/>
        <v>BIOWOO</v>
      </c>
      <c r="CQ39" s="52" t="s">
        <v>104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5"/>
        <v>ABIOCRP12</v>
      </c>
      <c r="CM40" s="52" t="str">
        <f t="shared" si="6"/>
        <v>Wheat - Me</v>
      </c>
      <c r="CN40" s="15" t="s">
        <v>107</v>
      </c>
      <c r="CO40" s="15" t="s">
        <v>106</v>
      </c>
      <c r="CP40" s="52" t="str">
        <f t="shared" si="7"/>
        <v>BIOCRP1</v>
      </c>
      <c r="CQ40" s="52" t="s">
        <v>104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5"/>
        <v>ABIOCRP22</v>
      </c>
      <c r="CM41" s="52" t="str">
        <f t="shared" si="6"/>
        <v>OSR - Me</v>
      </c>
      <c r="CN41" s="15" t="s">
        <v>107</v>
      </c>
      <c r="CO41" s="15" t="s">
        <v>106</v>
      </c>
      <c r="CP41" s="52" t="str">
        <f t="shared" si="7"/>
        <v>BIORPS</v>
      </c>
      <c r="CQ41" s="52" t="s">
        <v>104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2.3606420317271422</v>
      </c>
      <c r="BR42" s="66">
        <f>K42/1000*Conversions!$B$2</f>
        <v>3.6361746020073644</v>
      </c>
      <c r="BS42" s="66">
        <f>L42/1000*Conversions!$B$2</f>
        <v>4.9751815418986887</v>
      </c>
      <c r="BT42" s="66">
        <f>M42/1000*Conversions!$B$2</f>
        <v>6.377662851401114</v>
      </c>
      <c r="BU42" s="66">
        <f>N42/1000*Conversions!$B$2</f>
        <v>7.8436185305146395</v>
      </c>
      <c r="BV42" s="66">
        <f>O42/1000*Conversions!$B$2</f>
        <v>8.2253283450467034</v>
      </c>
      <c r="BW42" s="66">
        <f>P42/1000*Conversions!$B$2</f>
        <v>8.6161059266660676</v>
      </c>
      <c r="BX42" s="66">
        <f>Q42/1000*Conversions!$B$2</f>
        <v>9.0159512753727302</v>
      </c>
      <c r="BY42" s="66">
        <f>R42/1000*Conversions!$B$2</f>
        <v>9.4248643911666949</v>
      </c>
      <c r="BZ42" s="66">
        <f>S42/1000*Conversions!$B$2</f>
        <v>9.8428452740479582</v>
      </c>
      <c r="CA42" s="66">
        <f>T42/1000*Conversions!$B$2</f>
        <v>10.269893924016518</v>
      </c>
      <c r="CB42" s="66">
        <f>U42/1000*Conversions!$B$2</f>
        <v>10.706010341072385</v>
      </c>
      <c r="CC42" s="66">
        <f>V42/1000*Conversions!$B$2</f>
        <v>11.15119452521555</v>
      </c>
      <c r="CD42" s="66">
        <f>W42/1000*Conversions!$B$2</f>
        <v>11.605446476446016</v>
      </c>
      <c r="CE42" s="66">
        <f>X42/1000*Conversions!$B$2</f>
        <v>12.068766194763782</v>
      </c>
      <c r="CF42" s="66">
        <f>Y42/1000*Conversions!$B$2</f>
        <v>12.541153680168847</v>
      </c>
      <c r="CG42" s="66">
        <f>Z42/1000*Conversions!$B$2</f>
        <v>13.022608932661214</v>
      </c>
      <c r="CH42" s="66">
        <f>AA42/1000*Conversions!$B$2</f>
        <v>13.513131952240876</v>
      </c>
      <c r="CI42" s="66">
        <f>AB42/1000*Conversions!$B$2</f>
        <v>14.012722738907854</v>
      </c>
      <c r="CJ42" s="73">
        <f>TREND(BT42:CI42,$BT$5:$CI$5,$CJ$5)</f>
        <v>20.870088249162677</v>
      </c>
      <c r="CL42" s="52" t="str">
        <f t="shared" si="5"/>
        <v>ABIOGAS12</v>
      </c>
      <c r="CM42" s="52" t="str">
        <f t="shared" si="6"/>
        <v>Crops Anaerobic - Me</v>
      </c>
      <c r="CN42" s="15" t="s">
        <v>107</v>
      </c>
      <c r="CO42" s="15" t="s">
        <v>106</v>
      </c>
      <c r="CP42" s="52" t="str">
        <f t="shared" si="7"/>
        <v>BIOGAS</v>
      </c>
      <c r="CQ42" s="52" t="s">
        <v>104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5"/>
        <v>MINBIOINDW12</v>
      </c>
      <c r="CM43" s="52" t="str">
        <f t="shared" si="6"/>
        <v>Industrial Food - Me</v>
      </c>
      <c r="CN43" s="15" t="s">
        <v>6</v>
      </c>
      <c r="CO43" s="15" t="s">
        <v>106</v>
      </c>
      <c r="CP43" s="52" t="str">
        <f t="shared" si="7"/>
        <v>BIOSLU</v>
      </c>
      <c r="CQ43" s="52" t="s">
        <v>104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25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5.75" thickBot="1" x14ac:dyDescent="0.3">
      <c r="A45" s="56" t="s">
        <v>72</v>
      </c>
      <c r="AD45" s="56" t="s">
        <v>73</v>
      </c>
      <c r="BD45" s="3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x14ac:dyDescent="0.2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103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31" t="s">
        <v>103</v>
      </c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105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0.19044000000000005</v>
      </c>
      <c r="BS50" s="66">
        <f>L50/1000*Conversions!$B$2</f>
        <v>0.34017000000000003</v>
      </c>
      <c r="BT50" s="66">
        <f>M50/1000*Conversions!$B$2</f>
        <v>0.46505999999999997</v>
      </c>
      <c r="BU50" s="66">
        <f>N50/1000*Conversions!$B$2</f>
        <v>0.56014200000000003</v>
      </c>
      <c r="BV50" s="66">
        <f>O50/1000*Conversions!$B$2</f>
        <v>0.96186000000000005</v>
      </c>
      <c r="BW50" s="66">
        <f>P50/1000*Conversions!$B$2</f>
        <v>1.270635</v>
      </c>
      <c r="BX50" s="66">
        <f>Q50/1000*Conversions!$B$2</f>
        <v>1.5773400000000002</v>
      </c>
      <c r="BY50" s="66">
        <f>R50/1000*Conversions!$B$2</f>
        <v>1.7439750000000001</v>
      </c>
      <c r="BZ50" s="66">
        <f>S50/1000*Conversions!$B$2</f>
        <v>2.0989800000000001</v>
      </c>
      <c r="CA50" s="66">
        <f>T50/1000*Conversions!$B$2</f>
        <v>1.5483600000000002</v>
      </c>
      <c r="CB50" s="66">
        <f>U50/1000*Conversions!$B$2</f>
        <v>1.8105600000000002</v>
      </c>
      <c r="CC50" s="66">
        <f>V50/1000*Conversions!$B$2</f>
        <v>1.0843349999999998</v>
      </c>
      <c r="CD50" s="66">
        <f>W50/1000*Conversions!$B$2</f>
        <v>1.3075500000000002</v>
      </c>
      <c r="CE50" s="66">
        <f>X50/1000*Conversions!$B$2</f>
        <v>1.7526000000000002</v>
      </c>
      <c r="CF50" s="66">
        <f>Y50/1000*Conversions!$B$2</f>
        <v>1.3109999999999999</v>
      </c>
      <c r="CG50" s="66">
        <f>Z50/1000*Conversions!$B$2</f>
        <v>1.7249999999999999</v>
      </c>
      <c r="CH50" s="66">
        <f>AA50/1000*Conversions!$B$2</f>
        <v>1.4282999999999997</v>
      </c>
      <c r="CI50" s="66">
        <f>AB50/1000*Conversions!$B$2</f>
        <v>1.4282999999999997</v>
      </c>
      <c r="CJ50" s="73">
        <f>TREND(BW50:CI50,$BW$5:$CI$5,$CJ$5)</f>
        <v>1.2758896153846173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15" t="s">
        <v>107</v>
      </c>
      <c r="CO50" s="15" t="s">
        <v>106</v>
      </c>
      <c r="CP50" s="52" t="str">
        <f t="shared" ref="CP50:CP65" si="12">BJ50</f>
        <v>BIOWOO</v>
      </c>
      <c r="CQ50" s="52" t="s">
        <v>104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10"/>
        <v>MINBIOWOO13</v>
      </c>
      <c r="CM51" s="52" t="str">
        <f t="shared" si="11"/>
        <v>Sawmill residues - Hi</v>
      </c>
      <c r="CN51" s="15" t="s">
        <v>6</v>
      </c>
      <c r="CO51" s="15" t="s">
        <v>106</v>
      </c>
      <c r="CP51" s="52" t="str">
        <f t="shared" si="12"/>
        <v>BIOWOO</v>
      </c>
      <c r="CQ51" s="52" t="s">
        <v>104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0"/>
        <v>MINBIOWOO23</v>
      </c>
      <c r="CM52" s="52" t="str">
        <f t="shared" si="11"/>
        <v>PCRW - Hi</v>
      </c>
      <c r="CN52" s="15" t="s">
        <v>6</v>
      </c>
      <c r="CO52" s="15" t="s">
        <v>106</v>
      </c>
      <c r="CP52" s="52" t="str">
        <f t="shared" si="12"/>
        <v>BIOWOO</v>
      </c>
      <c r="CQ52" s="52" t="s">
        <v>104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"MINBMSW1"&amp;BE53</f>
        <v>MINBMSW13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0"/>
        <v>MINBMSW13</v>
      </c>
      <c r="CM53" s="52" t="str">
        <f t="shared" si="11"/>
        <v>Solid BMSW - Hi</v>
      </c>
      <c r="CN53" s="15" t="s">
        <v>6</v>
      </c>
      <c r="CO53" s="15" t="s">
        <v>106</v>
      </c>
      <c r="CP53" s="52" t="str">
        <f t="shared" si="12"/>
        <v>BIOMUN</v>
      </c>
      <c r="CQ53" s="52" t="s">
        <v>104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0"/>
        <v>MINBIOAGRW43</v>
      </c>
      <c r="CM54" s="52" t="str">
        <f t="shared" si="11"/>
        <v>Tallow - Hi</v>
      </c>
      <c r="CN54" s="15" t="s">
        <v>6</v>
      </c>
      <c r="CO54" s="15" t="s">
        <v>106</v>
      </c>
      <c r="CP54" s="52" t="str">
        <f t="shared" si="12"/>
        <v>BIOWOO</v>
      </c>
      <c r="CQ54" s="52" t="s">
        <v>104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5.997092219999999E-3</v>
      </c>
      <c r="BS55" s="66">
        <f>L55/1000*Conversions!$B$2</f>
        <v>2.7132503384999999E-2</v>
      </c>
      <c r="BT55" s="66">
        <f>M55/1000*Conversions!$B$2</f>
        <v>4.8605990849999989E-2</v>
      </c>
      <c r="BU55" s="66">
        <f>N55/1000*Conversions!$B$2</f>
        <v>7.0421137289999991E-2</v>
      </c>
      <c r="BV55" s="66">
        <f>O55/1000*Conversions!$B$2</f>
        <v>9.2538707639999981E-2</v>
      </c>
      <c r="BW55" s="66">
        <f>P55/1000*Conversions!$B$2</f>
        <v>0.11493683008499998</v>
      </c>
      <c r="BX55" s="66">
        <f>Q55/1000*Conversions!$B$2</f>
        <v>0.13759521722999998</v>
      </c>
      <c r="BY55" s="66">
        <f>R55/1000*Conversions!$B$2</f>
        <v>0.16049825137499998</v>
      </c>
      <c r="BZ55" s="66">
        <f>S55/1000*Conversions!$B$2</f>
        <v>0.18363313631999995</v>
      </c>
      <c r="CA55" s="66">
        <f>T55/1000*Conversions!$B$2</f>
        <v>0.20698735432499993</v>
      </c>
      <c r="CB55" s="66">
        <f>U55/1000*Conversions!$B$2</f>
        <v>0.2305830258599999</v>
      </c>
      <c r="CC55" s="66">
        <f>V55/1000*Conversions!$B$2</f>
        <v>0.25443103930499994</v>
      </c>
      <c r="CD55" s="66">
        <f>W55/1000*Conversions!$B$2</f>
        <v>0.27854301599999992</v>
      </c>
      <c r="CE55" s="66">
        <f>X55/1000*Conversions!$B$2</f>
        <v>0.28012165199999994</v>
      </c>
      <c r="CF55" s="66">
        <f>Y55/1000*Conversions!$B$2</f>
        <v>0.28170703799999991</v>
      </c>
      <c r="CG55" s="66">
        <f>Z55/1000*Conversions!$B$2</f>
        <v>0.28330462799999995</v>
      </c>
      <c r="CH55" s="66">
        <f>AA55/1000*Conversions!$B$2</f>
        <v>0.28492387199999997</v>
      </c>
      <c r="CI55" s="66">
        <f>AB55/1000*Conversions!$B$2</f>
        <v>0.28656552599999996</v>
      </c>
      <c r="CJ55" s="73">
        <f>TREND(CD55:CI55,$CD$5:$CI$5,$CJ$5)</f>
        <v>0.31058602200000029</v>
      </c>
      <c r="CL55" s="52" t="str">
        <f t="shared" si="10"/>
        <v>MINBIORVO3</v>
      </c>
      <c r="CM55" s="52" t="str">
        <f t="shared" si="11"/>
        <v>RVO - Hi</v>
      </c>
      <c r="CN55" s="15" t="s">
        <v>6</v>
      </c>
      <c r="CO55" s="15" t="s">
        <v>106</v>
      </c>
      <c r="CP55" s="52" t="str">
        <f t="shared" si="12"/>
        <v>BIORPS</v>
      </c>
      <c r="CQ55" s="52" t="s">
        <v>104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0"/>
        <v>MINBIOAGRW13</v>
      </c>
      <c r="CM56" s="52" t="str">
        <f t="shared" si="11"/>
        <v>Straw - Hi</v>
      </c>
      <c r="CN56" s="15" t="s">
        <v>6</v>
      </c>
      <c r="CO56" s="15" t="s">
        <v>106</v>
      </c>
      <c r="CP56" s="52" t="str">
        <f t="shared" si="12"/>
        <v>BIOWOO</v>
      </c>
      <c r="CQ56" s="52" t="s">
        <v>104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0"/>
        <v>MINBIOAGRW23</v>
      </c>
      <c r="CM57" s="52" t="str">
        <f t="shared" si="11"/>
        <v>Cattle waste - Hi</v>
      </c>
      <c r="CN57" s="15" t="s">
        <v>6</v>
      </c>
      <c r="CO57" s="15" t="s">
        <v>106</v>
      </c>
      <c r="CP57" s="52" t="str">
        <f t="shared" si="12"/>
        <v>BIOSLU</v>
      </c>
      <c r="CQ57" s="52" t="s">
        <v>104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0"/>
        <v>MINBIOAGRW33</v>
      </c>
      <c r="CM58" s="52" t="str">
        <f t="shared" si="11"/>
        <v>Pig waste - Hi</v>
      </c>
      <c r="CN58" s="15" t="s">
        <v>6</v>
      </c>
      <c r="CO58" s="15" t="s">
        <v>106</v>
      </c>
      <c r="CP58" s="52" t="str">
        <f t="shared" si="12"/>
        <v>BIOSLU</v>
      </c>
      <c r="CQ58" s="52" t="s">
        <v>104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"MINBMSW2"&amp;BE59</f>
        <v>MINBMSW23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0.16342250661010063</v>
      </c>
      <c r="BS59" s="66">
        <f>L59/1000*Conversions!$B$2</f>
        <v>0.17411982451599994</v>
      </c>
      <c r="BT59" s="66">
        <f>M59/1000*Conversions!$B$2</f>
        <v>0.18514262911615337</v>
      </c>
      <c r="BU59" s="66">
        <f>N59/1000*Conversions!$B$2</f>
        <v>0.19540645193976094</v>
      </c>
      <c r="BV59" s="66">
        <f>O59/1000*Conversions!$B$2</f>
        <v>0.2049849195679046</v>
      </c>
      <c r="BW59" s="66">
        <f>P59/1000*Conversions!$B$2</f>
        <v>0.21484890129349377</v>
      </c>
      <c r="BX59" s="66">
        <f>Q59/1000*Conversions!$B$2</f>
        <v>0.22463133791701467</v>
      </c>
      <c r="BY59" s="66">
        <f>R59/1000*Conversions!$B$2</f>
        <v>0.23514839929326761</v>
      </c>
      <c r="BZ59" s="66">
        <f>S59/1000*Conversions!$B$2</f>
        <v>0.24603832348428883</v>
      </c>
      <c r="CA59" s="66">
        <f>T59/1000*Conversions!$B$2</f>
        <v>0.25724095232418215</v>
      </c>
      <c r="CB59" s="66">
        <f>U59/1000*Conversions!$B$2</f>
        <v>0.26156619669433079</v>
      </c>
      <c r="CC59" s="66">
        <f>V59/1000*Conversions!$B$2</f>
        <v>0.26596226492448166</v>
      </c>
      <c r="CD59" s="66">
        <f>W59/1000*Conversions!$B$2</f>
        <v>0.27043027294917671</v>
      </c>
      <c r="CE59" s="66">
        <f>X59/1000*Conversions!$B$2</f>
        <v>0.27497292588992328</v>
      </c>
      <c r="CF59" s="66">
        <f>Y59/1000*Conversions!$B$2</f>
        <v>0.27959146483132008</v>
      </c>
      <c r="CG59" s="66">
        <f>Z59/1000*Conversions!$B$2</f>
        <v>0.28428715140641891</v>
      </c>
      <c r="CH59" s="66">
        <f>AA59/1000*Conversions!$B$2</f>
        <v>0.28906126813568656</v>
      </c>
      <c r="CI59" s="66">
        <f>AB59/1000*Conversions!$B$2</f>
        <v>0.29391511877153675</v>
      </c>
      <c r="CJ59" s="73">
        <f>TREND(BT59:CI59,$BT$5:$CI$5,$CJ$5)</f>
        <v>0.4109850441439864</v>
      </c>
      <c r="CL59" s="52" t="str">
        <f t="shared" si="10"/>
        <v>MINBMSW23</v>
      </c>
      <c r="CM59" s="52" t="str">
        <f t="shared" si="11"/>
        <v>BMSW - Hi</v>
      </c>
      <c r="CN59" s="15" t="s">
        <v>6</v>
      </c>
      <c r="CO59" s="15" t="s">
        <v>106</v>
      </c>
      <c r="CP59" s="52" t="str">
        <f t="shared" si="12"/>
        <v>BIOMUN</v>
      </c>
      <c r="CQ59" s="52" t="s">
        <v>104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0.21576779999999993</v>
      </c>
      <c r="BV60" s="66">
        <f>O60/1000*Conversions!$B$2</f>
        <v>0.28075159999999988</v>
      </c>
      <c r="BW60" s="66">
        <f>P60/1000*Conversions!$B$2</f>
        <v>0.28417539999999991</v>
      </c>
      <c r="BX60" s="66">
        <f>Q60/1000*Conversions!$B$2</f>
        <v>0.28759919999999989</v>
      </c>
      <c r="BY60" s="66">
        <f>R60/1000*Conversions!$B$2</f>
        <v>0.29102299999999987</v>
      </c>
      <c r="BZ60" s="66">
        <f>S60/1000*Conversions!$B$2</f>
        <v>0.2944467999999999</v>
      </c>
      <c r="CA60" s="66">
        <f>T60/1000*Conversions!$B$2</f>
        <v>0.29787059999999987</v>
      </c>
      <c r="CB60" s="66">
        <f>U60/1000*Conversions!$B$2</f>
        <v>0.30129439999999985</v>
      </c>
      <c r="CC60" s="66">
        <f>V60/1000*Conversions!$B$2</f>
        <v>0.30471819999999983</v>
      </c>
      <c r="CD60" s="66">
        <f>W60/1000*Conversions!$B$2</f>
        <v>0.30814200000000003</v>
      </c>
      <c r="CE60" s="66">
        <f>X60/1000*Conversions!$B$2</f>
        <v>0.31156580000000017</v>
      </c>
      <c r="CF60" s="66">
        <f>Y60/1000*Conversions!$B$2</f>
        <v>0.31498960000000037</v>
      </c>
      <c r="CG60" s="66">
        <f>Z60/1000*Conversions!$B$2</f>
        <v>0.31841340000000051</v>
      </c>
      <c r="CH60" s="66">
        <f>AA60/1000*Conversions!$B$2</f>
        <v>0.32183720000000066</v>
      </c>
      <c r="CI60" s="66">
        <f>AB60/1000*Conversions!$B$2</f>
        <v>0.32526100000000085</v>
      </c>
      <c r="CJ60" s="73">
        <f>TREND(BT60:CI60,$BT$5:$CI$5,$CJ$5)</f>
        <v>0.46958760784313824</v>
      </c>
      <c r="CL60" s="52" t="str">
        <f t="shared" si="10"/>
        <v>ABIOCRP43</v>
      </c>
      <c r="CM60" s="52" t="str">
        <f t="shared" si="11"/>
        <v>Willow - Hi</v>
      </c>
      <c r="CN60" s="15" t="s">
        <v>107</v>
      </c>
      <c r="CO60" s="15" t="s">
        <v>106</v>
      </c>
      <c r="CP60" s="52" t="str">
        <f t="shared" si="12"/>
        <v>BIOWOO</v>
      </c>
      <c r="CQ60" s="52" t="s">
        <v>104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0</v>
      </c>
      <c r="BU61" s="66">
        <f>N61/1000*Conversions!$B$2</f>
        <v>0</v>
      </c>
      <c r="BV61" s="66">
        <f>O61/1000*Conversions!$B$2</f>
        <v>0</v>
      </c>
      <c r="BW61" s="66">
        <f>P61/1000*Conversions!$B$2</f>
        <v>0</v>
      </c>
      <c r="BX61" s="66">
        <f>Q61/1000*Conversions!$B$2</f>
        <v>0</v>
      </c>
      <c r="BY61" s="66">
        <f>R61/1000*Conversions!$B$2</f>
        <v>0</v>
      </c>
      <c r="BZ61" s="66">
        <f>S61/1000*Conversions!$B$2</f>
        <v>0</v>
      </c>
      <c r="CA61" s="66">
        <f>T61/1000*Conversions!$B$2</f>
        <v>0</v>
      </c>
      <c r="CB61" s="66">
        <f>U61/1000*Conversions!$B$2</f>
        <v>0</v>
      </c>
      <c r="CC61" s="66">
        <f>V61/1000*Conversions!$B$2</f>
        <v>0</v>
      </c>
      <c r="CD61" s="66">
        <f>W61/1000*Conversions!$B$2</f>
        <v>0</v>
      </c>
      <c r="CE61" s="66">
        <f>X61/1000*Conversions!$B$2</f>
        <v>0</v>
      </c>
      <c r="CF61" s="66">
        <f>Y61/1000*Conversions!$B$2</f>
        <v>0</v>
      </c>
      <c r="CG61" s="66">
        <f>Z61/1000*Conversions!$B$2</f>
        <v>0</v>
      </c>
      <c r="CH61" s="66">
        <f>AA61/1000*Conversions!$B$2</f>
        <v>0</v>
      </c>
      <c r="CI61" s="66">
        <f>AB61/1000*Conversions!$B$2</f>
        <v>0</v>
      </c>
      <c r="CJ61" s="73">
        <f>CI61</f>
        <v>0</v>
      </c>
      <c r="CL61" s="52" t="str">
        <f t="shared" si="10"/>
        <v>ABIOCRP33</v>
      </c>
      <c r="CM61" s="52" t="str">
        <f t="shared" si="11"/>
        <v>Miscanthus - Hi</v>
      </c>
      <c r="CN61" s="15" t="s">
        <v>107</v>
      </c>
      <c r="CO61" s="15" t="s">
        <v>106</v>
      </c>
      <c r="CP61" s="52" t="str">
        <f t="shared" si="12"/>
        <v>BIOWOO</v>
      </c>
      <c r="CQ61" s="52" t="s">
        <v>104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0"/>
        <v>ABIOCRP13</v>
      </c>
      <c r="CM62" s="52" t="str">
        <f t="shared" si="11"/>
        <v>Wheat - Hi</v>
      </c>
      <c r="CN62" s="15" t="s">
        <v>107</v>
      </c>
      <c r="CO62" s="15" t="s">
        <v>106</v>
      </c>
      <c r="CP62" s="52" t="str">
        <f t="shared" si="12"/>
        <v>BIOCRP1</v>
      </c>
      <c r="CQ62" s="52" t="s">
        <v>104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0"/>
        <v>ABIOCRP23</v>
      </c>
      <c r="CM63" s="52" t="str">
        <f t="shared" si="11"/>
        <v>OSR - Hi</v>
      </c>
      <c r="CN63" s="15" t="s">
        <v>107</v>
      </c>
      <c r="CO63" s="15" t="s">
        <v>106</v>
      </c>
      <c r="CP63" s="52" t="str">
        <f t="shared" si="12"/>
        <v>BIORPS</v>
      </c>
      <c r="CQ63" s="52" t="s">
        <v>104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4.7212840634542843</v>
      </c>
      <c r="BR64" s="66">
        <f>K64/1000*Conversions!$B$2</f>
        <v>6.0602910033456077</v>
      </c>
      <c r="BS64" s="66">
        <f>L64/1000*Conversions!$B$2</f>
        <v>7.4627723128480321</v>
      </c>
      <c r="BT64" s="66">
        <f>M64/1000*Conversions!$B$2</f>
        <v>8.9287279919615585</v>
      </c>
      <c r="BU64" s="66">
        <f>N64/1000*Conversions!$B$2</f>
        <v>10.458158040686186</v>
      </c>
      <c r="BV64" s="66">
        <f>O64/1000*Conversions!$B$2</f>
        <v>10.998985577678733</v>
      </c>
      <c r="BW64" s="66">
        <f>P64/1000*Conversions!$B$2</f>
        <v>11.553414765302227</v>
      </c>
      <c r="BX64" s="66">
        <f>Q64/1000*Conversions!$B$2</f>
        <v>12.121445603556674</v>
      </c>
      <c r="BY64" s="66">
        <f>R64/1000*Conversions!$B$2</f>
        <v>12.703078092442071</v>
      </c>
      <c r="BZ64" s="66">
        <f>S64/1000*Conversions!$B$2</f>
        <v>13.298312231958416</v>
      </c>
      <c r="CA64" s="66">
        <f>T64/1000*Conversions!$B$2</f>
        <v>13.907148022105712</v>
      </c>
      <c r="CB64" s="66">
        <f>U64/1000*Conversions!$B$2</f>
        <v>14.529585462883961</v>
      </c>
      <c r="CC64" s="66">
        <f>V64/1000*Conversions!$B$2</f>
        <v>15.165624554293162</v>
      </c>
      <c r="CD64" s="66">
        <f>W64/1000*Conversions!$B$2</f>
        <v>15.81526529633331</v>
      </c>
      <c r="CE64" s="66">
        <f>X64/1000*Conversions!$B$2</f>
        <v>16.47850768900441</v>
      </c>
      <c r="CF64" s="66">
        <f>Y64/1000*Conversions!$B$2</f>
        <v>17.155351732306457</v>
      </c>
      <c r="CG64" s="66">
        <f>Z64/1000*Conversions!$B$2</f>
        <v>17.845797426239457</v>
      </c>
      <c r="CH64" s="66">
        <f>AA64/1000*Conversions!$B$2</f>
        <v>18.549844770803404</v>
      </c>
      <c r="CI64" s="66">
        <f>AB64/1000*Conversions!$B$2</f>
        <v>19.267493765998299</v>
      </c>
      <c r="CJ64" s="73">
        <f>TREND(BT64:CI64,$BT$5:$CI$5,$CJ$5)</f>
        <v>28.800806238537689</v>
      </c>
      <c r="CL64" s="52" t="str">
        <f t="shared" si="10"/>
        <v>ABIOGAS13</v>
      </c>
      <c r="CM64" s="52" t="str">
        <f t="shared" si="11"/>
        <v>Crops Anaerobic - Hi</v>
      </c>
      <c r="CN64" s="15" t="s">
        <v>107</v>
      </c>
      <c r="CO64" s="15" t="s">
        <v>106</v>
      </c>
      <c r="CP64" s="52" t="str">
        <f t="shared" si="12"/>
        <v>BIOGAS</v>
      </c>
      <c r="CQ64" s="52" t="s">
        <v>104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0"/>
        <v>MINBIOINDW13</v>
      </c>
      <c r="CM65" s="52" t="str">
        <f t="shared" si="11"/>
        <v>Industrial Food - Hi</v>
      </c>
      <c r="CN65" s="15" t="s">
        <v>6</v>
      </c>
      <c r="CO65" s="15" t="s">
        <v>106</v>
      </c>
      <c r="CP65" s="52" t="str">
        <f t="shared" si="12"/>
        <v>BIOSLU</v>
      </c>
      <c r="CQ65" s="52" t="s">
        <v>104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A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>SUM(AB50:AB65)</f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 x14ac:dyDescent="0.25">
      <c r="CJ67" s="66">
        <f>SUM(CJ6:CJ21,CJ28:CJ43,CJ50:CJ65)</f>
        <v>188.50791202135417</v>
      </c>
      <c r="CK67" s="52" t="s">
        <v>1</v>
      </c>
    </row>
    <row r="68" spans="1:119" x14ac:dyDescent="0.25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20">
        <f>SUM(AB6:AB21,AB28:AB43,AB50:AB65)</f>
        <v>3290885.0789815923</v>
      </c>
      <c r="BC68" s="20"/>
      <c r="CJ68" s="67">
        <f>CJ67*1000/Conversions!$B$2</f>
        <v>4502434.1268117456</v>
      </c>
      <c r="CK68" s="52" t="s">
        <v>19</v>
      </c>
    </row>
    <row r="69" spans="1:119" x14ac:dyDescent="0.25">
      <c r="AB69" s="16"/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19" sqref="C19"/>
    </sheetView>
  </sheetViews>
  <sheetFormatPr defaultColWidth="9.140625" defaultRowHeight="15" x14ac:dyDescent="0.25"/>
  <cols>
    <col min="1" max="1" width="9.5703125" style="3" bestFit="1" customWidth="1"/>
    <col min="2" max="2" width="11.85546875" style="3" customWidth="1"/>
    <col min="3" max="16384" width="9.140625" style="3"/>
  </cols>
  <sheetData>
    <row r="2" spans="1:10" x14ac:dyDescent="0.25">
      <c r="A2" s="53" t="s">
        <v>0</v>
      </c>
      <c r="B2" s="54">
        <v>4.1868000000000002E-2</v>
      </c>
    </row>
    <row r="3" spans="1:10" x14ac:dyDescent="0.25">
      <c r="A3" s="53" t="s">
        <v>102</v>
      </c>
      <c r="B3" s="54">
        <v>41.868000000000002</v>
      </c>
    </row>
    <row r="5" spans="1:10" x14ac:dyDescent="0.25">
      <c r="A5" s="4" t="s">
        <v>100</v>
      </c>
    </row>
    <row r="6" spans="1:10" ht="26.25" x14ac:dyDescent="0.25">
      <c r="A6" s="57"/>
      <c r="B6" s="58" t="s">
        <v>101</v>
      </c>
      <c r="C6" s="59" t="s">
        <v>99</v>
      </c>
      <c r="F6" s="80" t="s">
        <v>15</v>
      </c>
      <c r="G6" s="81"/>
      <c r="H6" s="81"/>
      <c r="I6" s="81"/>
      <c r="J6" s="82"/>
    </row>
    <row r="7" spans="1:10" x14ac:dyDescent="0.25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 x14ac:dyDescent="0.25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 x14ac:dyDescent="0.25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 x14ac:dyDescent="0.25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 x14ac:dyDescent="0.25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 x14ac:dyDescent="0.25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 x14ac:dyDescent="0.25">
      <c r="A13" s="62">
        <v>2006</v>
      </c>
      <c r="B13" s="63">
        <v>2.3E-2</v>
      </c>
      <c r="C13" s="64">
        <f t="shared" si="0"/>
        <v>113.94721389560772</v>
      </c>
    </row>
    <row r="14" spans="1:10" x14ac:dyDescent="0.25">
      <c r="A14" s="62">
        <v>2007</v>
      </c>
      <c r="B14" s="63">
        <v>2.4E-2</v>
      </c>
      <c r="C14" s="64">
        <f t="shared" si="0"/>
        <v>116.6819470291023</v>
      </c>
    </row>
    <row r="15" spans="1:10" x14ac:dyDescent="0.25">
      <c r="A15" s="62">
        <v>2008</v>
      </c>
      <c r="B15" s="63">
        <v>3.6999999999999998E-2</v>
      </c>
      <c r="C15" s="64">
        <f t="shared" si="0"/>
        <v>120.99917906917909</v>
      </c>
    </row>
    <row r="16" spans="1:10" x14ac:dyDescent="0.25">
      <c r="A16" s="62">
        <v>2009</v>
      </c>
      <c r="B16" s="63">
        <v>0.01</v>
      </c>
      <c r="C16" s="64">
        <f t="shared" si="0"/>
        <v>122.20917085987088</v>
      </c>
    </row>
    <row r="17" spans="1:5" x14ac:dyDescent="0.25">
      <c r="A17" s="62">
        <v>2010</v>
      </c>
      <c r="B17" s="63">
        <v>2.1000000000000001E-2</v>
      </c>
      <c r="C17" s="64">
        <f t="shared" si="0"/>
        <v>124.77556344792816</v>
      </c>
    </row>
    <row r="18" spans="1:5" x14ac:dyDescent="0.2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 x14ac:dyDescent="0.25">
      <c r="A19" s="62">
        <v>2012</v>
      </c>
      <c r="B19" s="63">
        <v>2.5999999999999999E-2</v>
      </c>
      <c r="C19" s="64">
        <f t="shared" si="0"/>
        <v>131.98833966859911</v>
      </c>
    </row>
    <row r="20" spans="1:5" x14ac:dyDescent="0.25">
      <c r="A20" s="62">
        <v>2013</v>
      </c>
      <c r="B20" s="63">
        <v>1.4999999999999999E-2</v>
      </c>
      <c r="C20" s="64">
        <f t="shared" si="0"/>
        <v>133.9681647636281</v>
      </c>
    </row>
    <row r="21" spans="1:5" x14ac:dyDescent="0.25">
      <c r="A21" s="62">
        <v>2014</v>
      </c>
      <c r="B21" s="63">
        <v>5.0000000000000001E-3</v>
      </c>
      <c r="C21" s="64">
        <f t="shared" si="0"/>
        <v>134.63800558744623</v>
      </c>
    </row>
    <row r="22" spans="1:5" x14ac:dyDescent="0.25">
      <c r="A22" s="65">
        <v>2015</v>
      </c>
      <c r="B22" s="63">
        <v>0</v>
      </c>
      <c r="C22" s="64">
        <f>C21+(C21*B22)</f>
        <v>134.63800558744623</v>
      </c>
    </row>
    <row r="23" spans="1:5" x14ac:dyDescent="0.2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B7E6A7-FFA9-474C-81D0-41CF87028A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50E7D6-5F29-4A57-95C7-88A3E0AA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D0B387-229C-4E2C-9ACB-57F10C5B74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BioenergySupply-Baseline</vt:lpstr>
      <vt:lpstr>BioenergySupply-EnhancedSupply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2020-12-01T20:39:06Z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634757637977600</vt:r8>
  </property>
</Properties>
</file>