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8E2D4F79-942D-4AD2-8352-3311C75A32F1}" xr6:coauthVersionLast="46" xr6:coauthVersionMax="46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J7" i="3"/>
  <c r="K7" i="3" s="1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C89" i="21"/>
  <c r="B7" i="17" s="1"/>
  <c r="C88" i="21"/>
  <c r="C86" i="21"/>
  <c r="C85" i="21"/>
  <c r="C84" i="21"/>
  <c r="B5" i="5" s="1"/>
  <c r="C83" i="21"/>
  <c r="B24" i="3" s="1"/>
  <c r="C80" i="21"/>
  <c r="B34" i="10" s="1"/>
  <c r="C79" i="2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C70" i="21"/>
  <c r="B19" i="10" s="1"/>
  <c r="C69" i="21"/>
  <c r="C68" i="21"/>
  <c r="B28" i="10" s="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C29" i="21"/>
  <c r="B11" i="7" s="1"/>
  <c r="B50" i="7" s="1"/>
  <c r="C28" i="21"/>
  <c r="B10" i="7" s="1"/>
  <c r="B49" i="7" s="1"/>
  <c r="C27" i="21"/>
  <c r="B9" i="7" s="1"/>
  <c r="B48" i="7" s="1"/>
  <c r="C26" i="2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9" i="21"/>
  <c r="C8" i="21"/>
  <c r="C8" i="2" s="1"/>
  <c r="C7" i="21"/>
  <c r="C9" i="2" s="1"/>
  <c r="B23" i="10"/>
  <c r="B20" i="3"/>
  <c r="B19" i="3"/>
  <c r="B8" i="17"/>
  <c r="B6" i="17"/>
  <c r="B12" i="10"/>
  <c r="B24" i="10"/>
  <c r="B6" i="5"/>
  <c r="B5" i="12"/>
  <c r="B17" i="3"/>
  <c r="B25" i="10"/>
  <c r="B26" i="10"/>
  <c r="B33" i="10"/>
  <c r="B9" i="10"/>
  <c r="B29" i="10"/>
  <c r="B16" i="7"/>
  <c r="B56" i="7" s="1"/>
  <c r="B20" i="7"/>
  <c r="B61" i="7" s="1"/>
  <c r="B8" i="7"/>
  <c r="B46" i="7" s="1"/>
  <c r="B12" i="7"/>
  <c r="B51" i="7" s="1"/>
  <c r="C10" i="2"/>
  <c r="C11" i="2"/>
  <c r="C20" i="2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3" i="21"/>
  <c r="C52" i="4"/>
  <c r="E24" i="3" s="1"/>
  <c r="D52" i="4"/>
  <c r="H87" i="20"/>
  <c r="I87" i="20"/>
  <c r="E87" i="20" s="1"/>
  <c r="D83" i="21" s="1"/>
  <c r="C24" i="3" s="1"/>
  <c r="G5" i="7"/>
  <c r="H5" i="7"/>
  <c r="I5" i="7"/>
  <c r="F5" i="7"/>
  <c r="H36" i="20"/>
  <c r="H35" i="20"/>
  <c r="I36" i="20"/>
  <c r="J36" i="20"/>
  <c r="H76" i="20"/>
  <c r="C36" i="4"/>
  <c r="F25" i="7" s="1"/>
  <c r="B31" i="21"/>
  <c r="B81" i="21"/>
  <c r="B82" i="21"/>
  <c r="G36" i="20"/>
  <c r="F36" i="20" s="1"/>
  <c r="E31" i="21" s="1"/>
  <c r="D25" i="7" s="1"/>
  <c r="C51" i="4"/>
  <c r="E23" i="3"/>
  <c r="D51" i="4"/>
  <c r="D50" i="4"/>
  <c r="C50" i="4"/>
  <c r="E22" i="3"/>
  <c r="H86" i="20"/>
  <c r="H85" i="20"/>
  <c r="E85" i="20" s="1"/>
  <c r="D81" i="21" s="1"/>
  <c r="C22" i="3" s="1"/>
  <c r="I85" i="20"/>
  <c r="I86" i="20"/>
  <c r="G86" i="20" s="1"/>
  <c r="F86" i="20" s="1"/>
  <c r="E82" i="21" s="1"/>
  <c r="D23" i="3" s="1"/>
  <c r="H84" i="20"/>
  <c r="J84" i="20"/>
  <c r="E86" i="20"/>
  <c r="D82" i="21" s="1"/>
  <c r="C23" i="3" s="1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7" i="3" s="1"/>
  <c r="L6" i="5"/>
  <c r="L5" i="5"/>
  <c r="J8" i="9"/>
  <c r="G20" i="5"/>
  <c r="G19" i="5"/>
  <c r="G15" i="5" s="1"/>
  <c r="B89" i="21"/>
  <c r="B90" i="21"/>
  <c r="B91" i="21"/>
  <c r="B92" i="21"/>
  <c r="B88" i="21"/>
  <c r="H95" i="20"/>
  <c r="H94" i="20"/>
  <c r="H93" i="20"/>
  <c r="H92" i="20"/>
  <c r="H91" i="20"/>
  <c r="I92" i="20"/>
  <c r="E92" i="20" s="1"/>
  <c r="D89" i="21" s="1"/>
  <c r="I93" i="20"/>
  <c r="I94" i="20"/>
  <c r="E94" i="20" s="1"/>
  <c r="D91" i="21" s="1"/>
  <c r="C9" i="17" s="1"/>
  <c r="I95" i="20"/>
  <c r="I91" i="20"/>
  <c r="G91" i="20" s="1"/>
  <c r="I90" i="20"/>
  <c r="G90" i="20"/>
  <c r="F90" i="20" s="1"/>
  <c r="E86" i="21" s="1"/>
  <c r="D5" i="12" s="1"/>
  <c r="H90" i="20"/>
  <c r="J90" i="20"/>
  <c r="E90" i="20" s="1"/>
  <c r="D86" i="21" s="1"/>
  <c r="C5" i="12" s="1"/>
  <c r="B84" i="21"/>
  <c r="B85" i="21"/>
  <c r="H89" i="20"/>
  <c r="H88" i="20"/>
  <c r="I89" i="20"/>
  <c r="I88" i="20"/>
  <c r="G88" i="20"/>
  <c r="F88" i="20" s="1"/>
  <c r="E84" i="21" s="1"/>
  <c r="D5" i="5" s="1"/>
  <c r="J89" i="20"/>
  <c r="J88" i="20"/>
  <c r="E88" i="20" s="1"/>
  <c r="D84" i="21" s="1"/>
  <c r="C5" i="5" s="1"/>
  <c r="D58" i="4"/>
  <c r="C58" i="4"/>
  <c r="F5" i="5" s="1"/>
  <c r="B86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F50" i="20" s="1"/>
  <c r="E46" i="21" s="1"/>
  <c r="D17" i="3" s="1"/>
  <c r="I51" i="20"/>
  <c r="E51" i="20" s="1"/>
  <c r="D47" i="21" s="1"/>
  <c r="C18" i="3" s="1"/>
  <c r="G51" i="20"/>
  <c r="I52" i="20"/>
  <c r="G52" i="20"/>
  <c r="I53" i="20"/>
  <c r="G53" i="20" s="1"/>
  <c r="I54" i="20"/>
  <c r="I55" i="20"/>
  <c r="G55" i="20"/>
  <c r="F55" i="20" s="1"/>
  <c r="E51" i="21" s="1"/>
  <c r="D5" i="10" s="1"/>
  <c r="I56" i="20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F68" i="20" s="1"/>
  <c r="E64" i="21" s="1"/>
  <c r="D23" i="1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/>
  <c r="I78" i="20"/>
  <c r="G78" i="20" s="1"/>
  <c r="I79" i="20"/>
  <c r="G79" i="20" s="1"/>
  <c r="F79" i="20" s="1"/>
  <c r="E75" i="21" s="1"/>
  <c r="D12" i="1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E61" i="20" s="1"/>
  <c r="D57" i="21" s="1"/>
  <c r="C10" i="10" s="1"/>
  <c r="H59" i="20"/>
  <c r="H60" i="20"/>
  <c r="F60" i="20" s="1"/>
  <c r="E56" i="21" s="1"/>
  <c r="D26" i="10" s="1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7" i="20"/>
  <c r="E77" i="20" s="1"/>
  <c r="D73" i="21" s="1"/>
  <c r="C21" i="10" s="1"/>
  <c r="H78" i="20"/>
  <c r="H79" i="20"/>
  <c r="H80" i="20"/>
  <c r="H81" i="20"/>
  <c r="H82" i="20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E60" i="20" s="1"/>
  <c r="D56" i="21" s="1"/>
  <c r="C26" i="10" s="1"/>
  <c r="J59" i="20"/>
  <c r="J58" i="20"/>
  <c r="E58" i="20" s="1"/>
  <c r="D54" i="21" s="1"/>
  <c r="C6" i="10" s="1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 s="1"/>
  <c r="C19" i="3" s="1"/>
  <c r="H51" i="20"/>
  <c r="H50" i="20"/>
  <c r="H49" i="20"/>
  <c r="J45" i="20"/>
  <c r="I47" i="20"/>
  <c r="E47" i="20" s="1"/>
  <c r="D43" i="21" s="1"/>
  <c r="C7" i="3" s="1"/>
  <c r="I48" i="20"/>
  <c r="G48" i="20" s="1"/>
  <c r="F48" i="20" s="1"/>
  <c r="E44" i="21" s="1"/>
  <c r="D8" i="3" s="1"/>
  <c r="H48" i="20"/>
  <c r="H47" i="20"/>
  <c r="I46" i="20"/>
  <c r="G46" i="20" s="1"/>
  <c r="F46" i="20" s="1"/>
  <c r="E42" i="21" s="1"/>
  <c r="D6" i="3" s="1"/>
  <c r="H46" i="20"/>
  <c r="J46" i="20"/>
  <c r="J48" i="20"/>
  <c r="J47" i="20"/>
  <c r="H45" i="20"/>
  <c r="I45" i="20"/>
  <c r="J44" i="20"/>
  <c r="J43" i="20"/>
  <c r="J42" i="20"/>
  <c r="J41" i="20"/>
  <c r="J40" i="20"/>
  <c r="E40" i="20" s="1"/>
  <c r="D35" i="21" s="1"/>
  <c r="C16" i="7" s="1"/>
  <c r="C56" i="7" s="1"/>
  <c r="J39" i="20"/>
  <c r="J38" i="20"/>
  <c r="J37" i="20"/>
  <c r="J35" i="20"/>
  <c r="J34" i="20"/>
  <c r="J33" i="20"/>
  <c r="J32" i="20"/>
  <c r="J31" i="20"/>
  <c r="J30" i="20"/>
  <c r="J29" i="20"/>
  <c r="J28" i="20"/>
  <c r="F91" i="20"/>
  <c r="E88" i="21" s="1"/>
  <c r="F78" i="20"/>
  <c r="E74" i="21" s="1"/>
  <c r="E93" i="20"/>
  <c r="D90" i="21" s="1"/>
  <c r="C8" i="17" s="1"/>
  <c r="G93" i="20"/>
  <c r="E6" i="5"/>
  <c r="E84" i="20"/>
  <c r="D80" i="21" s="1"/>
  <c r="C34" i="10" s="1"/>
  <c r="E6" i="10"/>
  <c r="E15" i="10"/>
  <c r="E10" i="10"/>
  <c r="G84" i="20"/>
  <c r="E20" i="10"/>
  <c r="E81" i="20"/>
  <c r="D77" i="21" s="1"/>
  <c r="C32" i="10" s="1"/>
  <c r="E30" i="10"/>
  <c r="G56" i="20"/>
  <c r="F56" i="20" s="1"/>
  <c r="E52" i="21" s="1"/>
  <c r="D15" i="10" s="1"/>
  <c r="E16" i="10"/>
  <c r="E82" i="20"/>
  <c r="D78" i="21" s="1"/>
  <c r="C14" i="10" s="1"/>
  <c r="E70" i="20"/>
  <c r="D66" i="21" s="1"/>
  <c r="C8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E37" i="20" s="1"/>
  <c r="D32" i="21" s="1"/>
  <c r="C13" i="7" s="1"/>
  <c r="I38" i="20"/>
  <c r="I39" i="20"/>
  <c r="E39" i="20" s="1"/>
  <c r="D34" i="21" s="1"/>
  <c r="C15" i="7" s="1"/>
  <c r="C55" i="7" s="1"/>
  <c r="I40" i="20"/>
  <c r="G40" i="20"/>
  <c r="I41" i="20"/>
  <c r="G41" i="20"/>
  <c r="F41" i="20" s="1"/>
  <c r="E36" i="21" s="1"/>
  <c r="D17" i="7" s="1"/>
  <c r="D58" i="7" s="1"/>
  <c r="I42" i="20"/>
  <c r="I43" i="20"/>
  <c r="E43" i="20" s="1"/>
  <c r="D38" i="21" s="1"/>
  <c r="C19" i="7" s="1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F28" i="20" s="1"/>
  <c r="E23" i="21" s="1"/>
  <c r="D5" i="7" s="1"/>
  <c r="D43" i="7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E6" i="17" s="1"/>
  <c r="D54" i="4"/>
  <c r="C55" i="4"/>
  <c r="D55" i="4"/>
  <c r="C56" i="4"/>
  <c r="D56" i="4"/>
  <c r="C57" i="4"/>
  <c r="D57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E5" i="12" s="1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F14" i="12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E18" i="3" s="1"/>
  <c r="D26" i="4"/>
  <c r="C27" i="4"/>
  <c r="E19" i="3" s="1"/>
  <c r="D27" i="4"/>
  <c r="C28" i="4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F20" i="20"/>
  <c r="E14" i="21" s="1"/>
  <c r="E13" i="2" s="1"/>
  <c r="F93" i="20"/>
  <c r="E90" i="21" s="1"/>
  <c r="F84" i="20"/>
  <c r="E80" i="21" s="1"/>
  <c r="D34" i="10" s="1"/>
  <c r="G17" i="20"/>
  <c r="F17" i="20" s="1"/>
  <c r="E11" i="21" s="1"/>
  <c r="E6" i="2" s="1"/>
  <c r="E12" i="10"/>
  <c r="E13" i="10"/>
  <c r="E33" i="20"/>
  <c r="D28" i="21" s="1"/>
  <c r="C10" i="7" s="1"/>
  <c r="C49" i="7" s="1"/>
  <c r="G33" i="20"/>
  <c r="F33" i="20" s="1"/>
  <c r="E28" i="21" s="1"/>
  <c r="D10" i="7" s="1"/>
  <c r="D49" i="7" s="1"/>
  <c r="G42" i="20"/>
  <c r="F42" i="20" s="1"/>
  <c r="E37" i="21" s="1"/>
  <c r="D18" i="7" s="1"/>
  <c r="D59" i="7" s="1"/>
  <c r="E9" i="10"/>
  <c r="E8" i="3"/>
  <c r="E7" i="3"/>
  <c r="G25" i="20"/>
  <c r="G38" i="20"/>
  <c r="F38" i="20" s="1"/>
  <c r="E33" i="21" s="1"/>
  <c r="D14" i="7" s="1"/>
  <c r="E30" i="20"/>
  <c r="D25" i="21"/>
  <c r="C7" i="7" s="1"/>
  <c r="C45" i="7" s="1"/>
  <c r="E44" i="20"/>
  <c r="D39" i="21" s="1"/>
  <c r="C20" i="7" s="1"/>
  <c r="E41" i="20"/>
  <c r="D36" i="21" s="1"/>
  <c r="C17" i="7" s="1"/>
  <c r="C58" i="7" s="1"/>
  <c r="E35" i="20"/>
  <c r="D30" i="21"/>
  <c r="C12" i="7" s="1"/>
  <c r="C51" i="7" s="1"/>
  <c r="E31" i="20"/>
  <c r="D26" i="21" s="1"/>
  <c r="C8" i="7" s="1"/>
  <c r="C46" i="7" s="1"/>
  <c r="E20" i="20"/>
  <c r="D14" i="21"/>
  <c r="D12" i="21"/>
  <c r="D16" i="2" s="1"/>
  <c r="E26" i="20"/>
  <c r="D20" i="21"/>
  <c r="D12" i="2" s="1"/>
  <c r="E17" i="21"/>
  <c r="E18" i="2" s="1"/>
  <c r="G9" i="2"/>
  <c r="E17" i="20"/>
  <c r="D11" i="21" s="1"/>
  <c r="D6" i="2" s="1"/>
  <c r="E9" i="17"/>
  <c r="E5" i="19"/>
  <c r="D5" i="19"/>
  <c r="C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7" i="7"/>
  <c r="E35" i="7"/>
  <c r="E18" i="7"/>
  <c r="E17" i="7"/>
  <c r="M17" i="5"/>
  <c r="D31" i="10"/>
  <c r="K20" i="5"/>
  <c r="K19" i="5"/>
  <c r="K15" i="5" s="1"/>
  <c r="H19" i="5"/>
  <c r="H15" i="5"/>
  <c r="I19" i="5"/>
  <c r="J19" i="5"/>
  <c r="H20" i="5"/>
  <c r="I20" i="5"/>
  <c r="J20" i="5"/>
  <c r="E12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E20" i="3"/>
  <c r="E16" i="3"/>
  <c r="D13" i="2"/>
  <c r="F25" i="20" l="1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1" i="20"/>
  <c r="D88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I86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C60" i="7"/>
  <c r="C36" i="7"/>
  <c r="D31" i="7"/>
  <c r="D54" i="7"/>
  <c r="C31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9" i="20"/>
  <c r="D85" i="21" s="1"/>
  <c r="C6" i="5" s="1"/>
  <c r="G89" i="20"/>
  <c r="F89" i="20" s="1"/>
  <c r="E85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5" i="20"/>
  <c r="F95" i="20" s="1"/>
  <c r="E92" i="21" s="1"/>
  <c r="E95" i="20"/>
  <c r="D92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2" i="20"/>
  <c r="F92" i="20" s="1"/>
  <c r="E89" i="21" s="1"/>
  <c r="G94" i="20"/>
  <c r="F94" i="20" s="1"/>
  <c r="E91" i="21" s="1"/>
  <c r="G72" i="20"/>
  <c r="F72" i="20" s="1"/>
  <c r="E68" i="21" s="1"/>
  <c r="D28" i="10" s="1"/>
  <c r="G64" i="20"/>
  <c r="F64" i="20" s="1"/>
  <c r="E60" i="21" s="1"/>
  <c r="D7" i="10" s="1"/>
  <c r="G87" i="20"/>
  <c r="F87" i="20" s="1"/>
  <c r="E83" i="21" s="1"/>
  <c r="D24" i="3" s="1"/>
  <c r="D55" i="7"/>
  <c r="D60" i="7"/>
  <c r="D36" i="7"/>
  <c r="D56" i="7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7" i="7"/>
  <c r="C61" i="7"/>
  <c r="D37" i="7"/>
  <c r="C34" i="7"/>
  <c r="D53" i="7" l="1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<sst xmlns="http://schemas.openxmlformats.org/spreadsheetml/2006/main" count="1387" uniqueCount="604">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</sst>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1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4"/>
  <cols>
    <col min="1" max="1" width="12.109375" style="442" customWidth="1"/>
    <col min="2" max="2" width="11.6640625" style="442" customWidth="1"/>
    <col min="3" max="3" width="3.109375" style="442" bestFit="1" customWidth="1"/>
    <col min="4" max="4" width="8.5546875" style="442" bestFit="1" customWidth="1"/>
    <col min="5" max="5" width="6.44140625" style="442" bestFit="1" customWidth="1"/>
    <col min="6" max="6" width="5" style="442" bestFit="1" customWidth="1"/>
    <col min="7" max="7" width="5.6640625" style="442" bestFit="1" customWidth="1"/>
    <col min="8" max="8" width="5.88671875" style="442" bestFit="1" customWidth="1"/>
    <col min="9" max="9" width="5.44140625" style="442" bestFit="1" customWidth="1"/>
    <col min="10" max="11" width="5.6640625" style="442" bestFit="1" customWidth="1"/>
    <col min="12" max="12" width="6.5546875" style="442" bestFit="1" customWidth="1"/>
    <col min="13" max="13" width="6" style="442" bestFit="1" customWidth="1"/>
    <col min="14" max="14" width="6.6640625" style="442" bestFit="1" customWidth="1"/>
    <col min="15" max="15" width="6.5546875" style="442" bestFit="1" customWidth="1"/>
    <col min="16" max="16" width="7.109375" style="442" bestFit="1" customWidth="1"/>
    <col min="17" max="17" width="5.6640625" style="442" bestFit="1" customWidth="1"/>
    <col min="18" max="18" width="6" style="442" bestFit="1" customWidth="1"/>
    <col min="19" max="19" width="5.88671875" style="442" bestFit="1" customWidth="1"/>
    <col min="20" max="20" width="5.5546875" style="442" bestFit="1" customWidth="1"/>
    <col min="21" max="21" width="5.88671875" style="442" bestFit="1" customWidth="1"/>
    <col min="22" max="22" width="6.6640625" style="442" bestFit="1" customWidth="1"/>
    <col min="23" max="23" width="5" style="442" bestFit="1" customWidth="1"/>
    <col min="24" max="24" width="7.5546875" style="442" customWidth="1"/>
    <col min="25" max="25" width="6.6640625" style="442" bestFit="1" customWidth="1"/>
    <col min="26" max="28" width="6" style="442" bestFit="1" customWidth="1"/>
    <col min="29" max="29" width="5.6640625" style="442" bestFit="1" customWidth="1"/>
    <col min="30" max="30" width="6.664062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474</v>
      </c>
      <c r="C5" s="444" t="s">
        <v>475</v>
      </c>
      <c r="D5" s="444" t="s">
        <v>476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477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478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" thickBot="1">
      <c r="A10" s="445" t="s">
        <v>296</v>
      </c>
      <c r="B10" s="445" t="s">
        <v>479</v>
      </c>
    </row>
    <row r="11" spans="1:30">
      <c r="A11" s="446" t="s">
        <v>480</v>
      </c>
      <c r="B11" s="446" t="s">
        <v>481</v>
      </c>
    </row>
    <row r="12" spans="1:30">
      <c r="A12" s="447" t="s">
        <v>482</v>
      </c>
      <c r="B12" s="447" t="s">
        <v>483</v>
      </c>
    </row>
    <row r="13" spans="1:30">
      <c r="A13" s="447" t="s">
        <v>484</v>
      </c>
      <c r="B13" s="447" t="s">
        <v>485</v>
      </c>
    </row>
    <row r="14" spans="1:30">
      <c r="A14" s="447" t="s">
        <v>486</v>
      </c>
      <c r="B14" s="447" t="s">
        <v>487</v>
      </c>
    </row>
    <row r="15" spans="1:30">
      <c r="A15" s="447" t="s">
        <v>488</v>
      </c>
      <c r="B15" s="447" t="s">
        <v>489</v>
      </c>
    </row>
    <row r="16" spans="1:30">
      <c r="A16" s="447" t="s">
        <v>490</v>
      </c>
      <c r="B16" s="447" t="s">
        <v>491</v>
      </c>
    </row>
    <row r="17" spans="1:2">
      <c r="A17" s="447" t="s">
        <v>492</v>
      </c>
      <c r="B17" s="447" t="s">
        <v>493</v>
      </c>
    </row>
    <row r="18" spans="1:2">
      <c r="A18" s="447" t="s">
        <v>494</v>
      </c>
      <c r="B18" s="447" t="s">
        <v>495</v>
      </c>
    </row>
    <row r="19" spans="1:2">
      <c r="A19" s="447" t="s">
        <v>496</v>
      </c>
      <c r="B19" s="447" t="s">
        <v>497</v>
      </c>
    </row>
    <row r="20" spans="1:2">
      <c r="A20" s="447" t="s">
        <v>498</v>
      </c>
      <c r="B20" s="447" t="s">
        <v>499</v>
      </c>
    </row>
    <row r="21" spans="1:2">
      <c r="A21" s="447" t="s">
        <v>500</v>
      </c>
      <c r="B21" s="447" t="s">
        <v>501</v>
      </c>
    </row>
    <row r="22" spans="1:2">
      <c r="A22" s="447" t="s">
        <v>502</v>
      </c>
      <c r="B22" s="447" t="s">
        <v>503</v>
      </c>
    </row>
    <row r="23" spans="1:2">
      <c r="A23" s="447" t="s">
        <v>504</v>
      </c>
      <c r="B23" s="447" t="s">
        <v>505</v>
      </c>
    </row>
    <row r="24" spans="1:2">
      <c r="A24" s="447" t="s">
        <v>506</v>
      </c>
      <c r="B24" s="447" t="s">
        <v>507</v>
      </c>
    </row>
    <row r="25" spans="1:2">
      <c r="A25" s="447" t="s">
        <v>508</v>
      </c>
      <c r="B25" s="447" t="s">
        <v>509</v>
      </c>
    </row>
    <row r="26" spans="1:2">
      <c r="A26" s="447" t="s">
        <v>510</v>
      </c>
      <c r="B26" s="447" t="s">
        <v>511</v>
      </c>
    </row>
    <row r="27" spans="1:2">
      <c r="A27" s="447" t="s">
        <v>512</v>
      </c>
      <c r="B27" s="447" t="s">
        <v>513</v>
      </c>
    </row>
    <row r="28" spans="1:2">
      <c r="A28" s="447" t="s">
        <v>514</v>
      </c>
      <c r="B28" s="447" t="s">
        <v>515</v>
      </c>
    </row>
    <row r="29" spans="1:2">
      <c r="A29" s="447" t="s">
        <v>516</v>
      </c>
      <c r="B29" s="447" t="s">
        <v>517</v>
      </c>
    </row>
    <row r="30" spans="1:2">
      <c r="A30" s="447" t="s">
        <v>518</v>
      </c>
      <c r="B30" s="447" t="s">
        <v>519</v>
      </c>
    </row>
    <row r="31" spans="1:2">
      <c r="A31" s="447" t="s">
        <v>520</v>
      </c>
      <c r="B31" s="447" t="s">
        <v>521</v>
      </c>
    </row>
    <row r="32" spans="1:2">
      <c r="A32" s="447" t="s">
        <v>522</v>
      </c>
      <c r="B32" s="447" t="s">
        <v>523</v>
      </c>
    </row>
    <row r="33" spans="1:2">
      <c r="A33" s="447" t="s">
        <v>524</v>
      </c>
      <c r="B33" s="447" t="s">
        <v>525</v>
      </c>
    </row>
    <row r="34" spans="1:2">
      <c r="A34" s="447" t="s">
        <v>526</v>
      </c>
      <c r="B34" s="447" t="s">
        <v>527</v>
      </c>
    </row>
    <row r="35" spans="1:2">
      <c r="A35" s="447" t="s">
        <v>528</v>
      </c>
      <c r="B35" s="447" t="s">
        <v>529</v>
      </c>
    </row>
    <row r="36" spans="1:2">
      <c r="A36" s="447" t="s">
        <v>530</v>
      </c>
      <c r="B36" s="447" t="s">
        <v>531</v>
      </c>
    </row>
    <row r="37" spans="1:2">
      <c r="A37" s="448" t="s">
        <v>532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09375" defaultRowHeight="13.2"/>
  <cols>
    <col min="1" max="1" width="38.109375" style="190" customWidth="1"/>
    <col min="2" max="2" width="13" style="186" bestFit="1" customWidth="1"/>
    <col min="3" max="4" width="7.5546875" style="191" bestFit="1" customWidth="1"/>
    <col min="5" max="5" width="9.109375" style="191"/>
    <col min="6" max="6" width="6.109375" style="192" customWidth="1"/>
    <col min="7" max="7" width="5.88671875" style="192" bestFit="1" customWidth="1"/>
    <col min="8" max="8" width="7.44140625" style="191" bestFit="1" customWidth="1"/>
    <col min="9" max="9" width="6.109375" style="192" bestFit="1" customWidth="1"/>
    <col min="10" max="10" width="6" style="192" bestFit="1" customWidth="1"/>
    <col min="11" max="11" width="6.88671875" style="192" bestFit="1" customWidth="1"/>
    <col min="12" max="12" width="8.6640625" style="188" bestFit="1" customWidth="1"/>
    <col min="13" max="13" width="8.109375" style="187" bestFit="1" customWidth="1"/>
    <col min="14" max="14" width="8.109375" style="187" customWidth="1"/>
    <col min="15" max="15" width="5.33203125" style="187" customWidth="1"/>
    <col min="16" max="16" width="7.44140625" style="187" customWidth="1"/>
    <col min="17" max="17" width="7.44140625" style="187" bestFit="1" customWidth="1"/>
    <col min="18" max="18" width="8.109375" style="187" bestFit="1" customWidth="1"/>
    <col min="19" max="19" width="7.33203125" style="187" bestFit="1" customWidth="1"/>
    <col min="20" max="20" width="7.44140625" style="187" bestFit="1" customWidth="1"/>
    <col min="21" max="21" width="8.44140625" style="187" bestFit="1" customWidth="1"/>
    <col min="22" max="22" width="6.88671875" style="187" bestFit="1" customWidth="1"/>
    <col min="23" max="25" width="5.44140625" style="187" customWidth="1"/>
    <col min="26" max="26" width="5.44140625" style="192" customWidth="1"/>
    <col min="27" max="27" width="8.109375" style="189" bestFit="1" customWidth="1"/>
    <col min="28" max="28" width="6.6640625" style="188" bestFit="1" customWidth="1"/>
    <col min="29" max="30" width="5.5546875" style="187" customWidth="1"/>
    <col min="31" max="31" width="8.6640625" style="187" bestFit="1" customWidth="1"/>
    <col min="32" max="32" width="8.6640625" style="187" customWidth="1"/>
    <col min="33" max="33" width="5.5546875" style="187" customWidth="1"/>
    <col min="34" max="34" width="5.88671875" style="187" bestFit="1" customWidth="1"/>
    <col min="35" max="36" width="7" style="187" customWidth="1"/>
    <col min="37" max="40" width="5.5546875" style="187" customWidth="1"/>
    <col min="41" max="41" width="8.6640625" style="189" bestFit="1" customWidth="1"/>
    <col min="42" max="42" width="4.44140625" style="193" bestFit="1" customWidth="1"/>
    <col min="43" max="43" width="9.33203125" style="187" bestFit="1" customWidth="1"/>
    <col min="44" max="16384" width="9.109375" style="186"/>
  </cols>
  <sheetData>
    <row r="1" spans="1:43" ht="119.4" thickBot="1">
      <c r="A1" s="290" t="s">
        <v>446</v>
      </c>
      <c r="B1" s="289" t="s">
        <v>447</v>
      </c>
      <c r="C1" s="291" t="s">
        <v>168</v>
      </c>
      <c r="D1" s="294" t="s">
        <v>169</v>
      </c>
      <c r="E1" s="287" t="s">
        <v>170</v>
      </c>
      <c r="F1" s="286" t="s">
        <v>171</v>
      </c>
      <c r="G1" s="286" t="s">
        <v>172</v>
      </c>
      <c r="H1" s="288" t="s">
        <v>173</v>
      </c>
      <c r="I1" s="294" t="s">
        <v>174</v>
      </c>
      <c r="J1" s="287" t="s">
        <v>175</v>
      </c>
      <c r="K1" s="287" t="s">
        <v>176</v>
      </c>
      <c r="L1" s="288" t="s">
        <v>177</v>
      </c>
      <c r="M1" s="294" t="s">
        <v>178</v>
      </c>
      <c r="N1" s="435" t="s">
        <v>463</v>
      </c>
      <c r="O1" s="287" t="s">
        <v>179</v>
      </c>
      <c r="P1" s="287" t="s">
        <v>180</v>
      </c>
      <c r="Q1" s="287" t="s">
        <v>181</v>
      </c>
      <c r="R1" s="287" t="s">
        <v>182</v>
      </c>
      <c r="S1" s="287" t="s">
        <v>183</v>
      </c>
      <c r="T1" s="287" t="s">
        <v>184</v>
      </c>
      <c r="U1" s="287" t="s">
        <v>185</v>
      </c>
      <c r="V1" s="287" t="s">
        <v>186</v>
      </c>
      <c r="W1" s="286" t="s">
        <v>187</v>
      </c>
      <c r="X1" s="286" t="s">
        <v>188</v>
      </c>
      <c r="Y1" s="286" t="s">
        <v>189</v>
      </c>
      <c r="Z1" s="287" t="s">
        <v>190</v>
      </c>
      <c r="AA1" s="288" t="s">
        <v>191</v>
      </c>
      <c r="AB1" s="314" t="s">
        <v>192</v>
      </c>
      <c r="AC1" s="315" t="s">
        <v>193</v>
      </c>
      <c r="AD1" s="287" t="s">
        <v>194</v>
      </c>
      <c r="AE1" s="436" t="s">
        <v>464</v>
      </c>
      <c r="AF1" s="433" t="s">
        <v>465</v>
      </c>
      <c r="AG1" s="287" t="s">
        <v>195</v>
      </c>
      <c r="AH1" s="287" t="s">
        <v>196</v>
      </c>
      <c r="AI1" s="436" t="s">
        <v>466</v>
      </c>
      <c r="AJ1" s="433" t="s">
        <v>467</v>
      </c>
      <c r="AK1" s="436" t="s">
        <v>468</v>
      </c>
      <c r="AL1" s="433" t="s">
        <v>469</v>
      </c>
      <c r="AM1" s="434" t="s">
        <v>470</v>
      </c>
      <c r="AN1" s="288" t="s">
        <v>197</v>
      </c>
      <c r="AO1" s="288" t="s">
        <v>198</v>
      </c>
      <c r="AP1" s="314" t="s">
        <v>199</v>
      </c>
      <c r="AQ1" s="316" t="s">
        <v>200</v>
      </c>
    </row>
    <row r="2" spans="1:43">
      <c r="A2" s="317" t="s">
        <v>201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202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203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204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8" thickBot="1">
      <c r="A6" s="342" t="s">
        <v>205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206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8" thickBot="1">
      <c r="A8" s="359" t="s">
        <v>207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208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209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210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211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212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213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214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209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210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215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212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216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217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218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219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8" thickBot="1">
      <c r="A24" s="342" t="s">
        <v>220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8" thickBot="1">
      <c r="A25" s="390" t="s">
        <v>221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8" thickBot="1">
      <c r="A26" s="424" t="s">
        <v>222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5"/>
  <sheetViews>
    <sheetView topLeftCell="C1" zoomScaleNormal="100" workbookViewId="0">
      <selection activeCell="F89" sqref="F89"/>
    </sheetView>
  </sheetViews>
  <sheetFormatPr defaultRowHeight="14.4"/>
  <cols>
    <col min="2" max="2" width="23.33203125" bestFit="1" customWidth="1"/>
    <col min="3" max="3" width="46.6640625" bestFit="1" customWidth="1"/>
    <col min="4" max="4" width="1.5546875" bestFit="1" customWidth="1"/>
    <col min="5" max="5" width="20.88671875" customWidth="1"/>
    <col min="6" max="6" width="85.5546875" bestFit="1" customWidth="1"/>
    <col min="7" max="7" width="14.5546875" customWidth="1"/>
    <col min="8" max="8" width="8.88671875" bestFit="1" customWidth="1"/>
    <col min="9" max="9" width="9.6640625" bestFit="1" customWidth="1"/>
    <col min="10" max="10" width="18.88671875" bestFit="1" customWidth="1"/>
    <col min="11" max="11" width="9.6640625" bestFit="1" customWidth="1"/>
    <col min="12" max="12" width="1.5546875" bestFit="1" customWidth="1"/>
    <col min="13" max="13" width="27.44140625" bestFit="1" customWidth="1"/>
    <col min="14" max="14" width="35.6640625" bestFit="1" customWidth="1"/>
    <col min="16" max="16" width="19.109375" bestFit="1" customWidth="1"/>
    <col min="17" max="17" width="12.33203125" bestFit="1" customWidth="1"/>
  </cols>
  <sheetData>
    <row r="2" spans="2:18" ht="18">
      <c r="B2" s="233" t="s">
        <v>295</v>
      </c>
      <c r="C2" s="234"/>
      <c r="E2" s="233" t="s">
        <v>395</v>
      </c>
      <c r="F2" s="234"/>
      <c r="I2" s="233" t="s">
        <v>419</v>
      </c>
      <c r="J2" s="234"/>
      <c r="M2" s="233" t="s">
        <v>402</v>
      </c>
      <c r="N2" s="234"/>
      <c r="P2" s="233" t="s">
        <v>405</v>
      </c>
      <c r="Q2" s="234"/>
    </row>
    <row r="3" spans="2:18" ht="15" thickBot="1">
      <c r="B3" s="235" t="s">
        <v>296</v>
      </c>
      <c r="C3" s="235" t="s">
        <v>297</v>
      </c>
      <c r="E3" s="235" t="s">
        <v>296</v>
      </c>
      <c r="F3" s="235" t="s">
        <v>297</v>
      </c>
      <c r="I3" s="235" t="s">
        <v>296</v>
      </c>
      <c r="J3" s="235" t="s">
        <v>297</v>
      </c>
      <c r="M3" s="235" t="s">
        <v>296</v>
      </c>
      <c r="N3" s="235" t="s">
        <v>297</v>
      </c>
      <c r="P3" s="235" t="s">
        <v>296</v>
      </c>
      <c r="Q3" s="235" t="s">
        <v>297</v>
      </c>
    </row>
    <row r="4" spans="2:18">
      <c r="B4" s="236" t="s">
        <v>352</v>
      </c>
      <c r="C4" s="236" t="s">
        <v>353</v>
      </c>
      <c r="E4" s="236" t="s">
        <v>9</v>
      </c>
      <c r="F4" s="236" t="s">
        <v>443</v>
      </c>
      <c r="I4" s="236" t="s">
        <v>396</v>
      </c>
      <c r="J4" s="236" t="s">
        <v>420</v>
      </c>
      <c r="M4" s="236" t="s">
        <v>400</v>
      </c>
      <c r="N4" s="236" t="s">
        <v>403</v>
      </c>
      <c r="P4" s="236" t="s">
        <v>406</v>
      </c>
      <c r="Q4" s="236" t="s">
        <v>408</v>
      </c>
    </row>
    <row r="5" spans="2:18">
      <c r="B5" s="236" t="s">
        <v>298</v>
      </c>
      <c r="C5" s="236" t="s">
        <v>218</v>
      </c>
      <c r="E5" s="236" t="s">
        <v>13</v>
      </c>
      <c r="F5" s="236" t="s">
        <v>416</v>
      </c>
      <c r="I5" s="236" t="s">
        <v>421</v>
      </c>
      <c r="J5" s="236"/>
      <c r="M5" s="236" t="s">
        <v>401</v>
      </c>
      <c r="N5" s="236" t="s">
        <v>404</v>
      </c>
      <c r="P5" s="236" t="s">
        <v>407</v>
      </c>
      <c r="Q5" s="236" t="s">
        <v>409</v>
      </c>
    </row>
    <row r="6" spans="2:18" s="231" customFormat="1">
      <c r="B6" s="236"/>
      <c r="C6" s="236"/>
      <c r="E6" s="236" t="s">
        <v>64</v>
      </c>
      <c r="F6" s="236" t="s">
        <v>417</v>
      </c>
      <c r="I6" s="231" t="s">
        <v>444</v>
      </c>
      <c r="J6" s="231" t="s">
        <v>445</v>
      </c>
      <c r="M6" s="236"/>
      <c r="N6" s="236"/>
      <c r="P6" s="236"/>
      <c r="Q6" s="236"/>
    </row>
    <row r="7" spans="2:18">
      <c r="B7" s="236"/>
      <c r="C7" s="236"/>
      <c r="E7" s="236" t="s">
        <v>441</v>
      </c>
      <c r="F7" s="236" t="s">
        <v>442</v>
      </c>
      <c r="I7" s="236" t="s">
        <v>425</v>
      </c>
      <c r="J7" s="236" t="s">
        <v>429</v>
      </c>
      <c r="P7" s="234"/>
      <c r="Q7" s="234"/>
    </row>
    <row r="8" spans="2:18">
      <c r="B8" s="234"/>
      <c r="C8" s="234"/>
      <c r="E8" s="236" t="s">
        <v>418</v>
      </c>
      <c r="F8" s="236" t="s">
        <v>440</v>
      </c>
      <c r="I8" s="236" t="s">
        <v>426</v>
      </c>
      <c r="J8" s="236" t="s">
        <v>430</v>
      </c>
    </row>
    <row r="9" spans="2:18" s="234" customFormat="1">
      <c r="E9" s="236"/>
      <c r="F9" s="236"/>
      <c r="I9" s="234" t="s">
        <v>427</v>
      </c>
      <c r="J9" s="236" t="s">
        <v>431</v>
      </c>
    </row>
    <row r="10" spans="2:18" s="234" customFormat="1">
      <c r="I10" s="236" t="s">
        <v>428</v>
      </c>
      <c r="J10" s="236" t="s">
        <v>432</v>
      </c>
    </row>
    <row r="11" spans="2:18" ht="18">
      <c r="B11" s="233" t="s">
        <v>299</v>
      </c>
      <c r="C11" s="234"/>
      <c r="E11" s="233" t="s">
        <v>415</v>
      </c>
      <c r="F11" s="234"/>
      <c r="G11" s="234"/>
      <c r="H11" s="234"/>
      <c r="I11" s="234"/>
      <c r="J11" s="234"/>
      <c r="K11" s="234"/>
      <c r="L11" t="s">
        <v>376</v>
      </c>
      <c r="M11" s="233" t="s">
        <v>354</v>
      </c>
      <c r="N11" s="234"/>
    </row>
    <row r="12" spans="2:18" ht="15" thickBot="1">
      <c r="B12" s="235" t="s">
        <v>296</v>
      </c>
      <c r="C12" s="235" t="s">
        <v>297</v>
      </c>
      <c r="E12" s="235" t="s">
        <v>296</v>
      </c>
      <c r="F12" s="235" t="s">
        <v>297</v>
      </c>
      <c r="G12" s="235" t="s">
        <v>359</v>
      </c>
      <c r="H12" s="235" t="s">
        <v>360</v>
      </c>
      <c r="I12" s="235" t="s">
        <v>362</v>
      </c>
      <c r="J12" s="235" t="s">
        <v>397</v>
      </c>
      <c r="K12" s="235" t="s">
        <v>361</v>
      </c>
      <c r="M12" s="235" t="s">
        <v>296</v>
      </c>
      <c r="N12" s="235" t="s">
        <v>297</v>
      </c>
    </row>
    <row r="13" spans="2:18">
      <c r="B13" s="236" t="s">
        <v>300</v>
      </c>
      <c r="C13" s="236" t="s">
        <v>80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355</v>
      </c>
      <c r="N13" s="236" t="s">
        <v>410</v>
      </c>
    </row>
    <row r="14" spans="2:18">
      <c r="B14" s="236" t="s">
        <v>301</v>
      </c>
      <c r="C14" s="236" t="s">
        <v>302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385</v>
      </c>
      <c r="N14" s="236" t="s">
        <v>411</v>
      </c>
    </row>
    <row r="15" spans="2:18">
      <c r="B15" s="236" t="s">
        <v>303</v>
      </c>
      <c r="C15" s="236" t="s">
        <v>304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356</v>
      </c>
      <c r="N15" s="236" t="s">
        <v>412</v>
      </c>
    </row>
    <row r="16" spans="2:18">
      <c r="B16" s="236" t="s">
        <v>305</v>
      </c>
      <c r="C16" s="236" t="s">
        <v>306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413</v>
      </c>
      <c r="N16" s="215" t="s">
        <v>414</v>
      </c>
      <c r="O16" s="234"/>
      <c r="P16" s="234"/>
      <c r="Q16" s="234"/>
      <c r="R16" s="234"/>
    </row>
    <row r="17" spans="2:14">
      <c r="B17" s="236" t="s">
        <v>307</v>
      </c>
      <c r="C17" s="236" t="s">
        <v>308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357</v>
      </c>
      <c r="N17" s="250" t="s">
        <v>381</v>
      </c>
    </row>
    <row r="18" spans="2:14">
      <c r="B18" s="236" t="s">
        <v>309</v>
      </c>
      <c r="C18" s="236" t="s">
        <v>310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358</v>
      </c>
      <c r="N18" s="250" t="s">
        <v>382</v>
      </c>
    </row>
    <row r="19" spans="2:14">
      <c r="B19" s="236" t="s">
        <v>311</v>
      </c>
      <c r="C19" s="236" t="s">
        <v>79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393</v>
      </c>
      <c r="N19" s="250" t="s">
        <v>394</v>
      </c>
    </row>
    <row r="20" spans="2:14">
      <c r="B20" s="236" t="s">
        <v>312</v>
      </c>
      <c r="C20" s="236" t="s">
        <v>313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377</v>
      </c>
      <c r="N20" s="215" t="s">
        <v>380</v>
      </c>
    </row>
    <row r="21" spans="2:14">
      <c r="B21" s="236" t="s">
        <v>398</v>
      </c>
      <c r="C21" s="236" t="s">
        <v>399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378</v>
      </c>
      <c r="N21" s="231" t="s">
        <v>383</v>
      </c>
    </row>
    <row r="22" spans="2:14">
      <c r="B22" s="236" t="s">
        <v>314</v>
      </c>
      <c r="C22" s="234" t="s">
        <v>315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379</v>
      </c>
      <c r="N22" s="231" t="s">
        <v>384</v>
      </c>
    </row>
    <row r="23" spans="2:14">
      <c r="B23" s="236" t="s">
        <v>316</v>
      </c>
      <c r="C23" s="236" t="s">
        <v>317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318</v>
      </c>
      <c r="C24" s="236" t="s">
        <v>319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320</v>
      </c>
      <c r="C25" s="236" t="s">
        <v>388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321</v>
      </c>
      <c r="C26" s="236" t="s">
        <v>322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323</v>
      </c>
      <c r="C27" s="236" t="s">
        <v>324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390</v>
      </c>
      <c r="C28" s="236" t="s">
        <v>325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389</v>
      </c>
      <c r="C29" s="236" t="s">
        <v>326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318</v>
      </c>
      <c r="C30" s="236" t="s">
        <v>327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328</v>
      </c>
      <c r="C31" s="236" t="s">
        <v>329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330</v>
      </c>
      <c r="C32" s="236" t="s">
        <v>331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332</v>
      </c>
      <c r="C33" s="254" t="s">
        <v>333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334</v>
      </c>
      <c r="C34" s="254" t="s">
        <v>335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336</v>
      </c>
      <c r="C35" s="252" t="s">
        <v>337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338</v>
      </c>
      <c r="C36" s="252" t="s">
        <v>339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340</v>
      </c>
      <c r="C37" s="254" t="s">
        <v>341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342</v>
      </c>
      <c r="C38" s="254" t="s">
        <v>343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344</v>
      </c>
      <c r="C39" s="236" t="s">
        <v>345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346</v>
      </c>
      <c r="C40" s="236" t="s">
        <v>347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348</v>
      </c>
      <c r="C41" s="236" t="s">
        <v>349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350</v>
      </c>
      <c r="C42" s="236" t="s">
        <v>282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298</v>
      </c>
      <c r="C43" s="236" t="s">
        <v>218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351</v>
      </c>
      <c r="C44" s="236" t="s">
        <v>219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386</v>
      </c>
      <c r="C45" s="236" t="s">
        <v>387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248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249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7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250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289</v>
      </c>
      <c r="C49" s="236" t="s">
        <v>251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252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253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225</v>
      </c>
      <c r="C52" s="236" t="s">
        <v>254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255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256</v>
      </c>
      <c r="E54" s="236" t="str">
        <f t="shared" si="16"/>
        <v>MINRENGEO</v>
      </c>
      <c r="F54" s="234" t="str">
        <f t="shared" si="12"/>
        <v xml:space="preserve">Domestic Potential of Geothermal </v>
      </c>
      <c r="G54" s="236" t="str">
        <f t="shared" si="13"/>
        <v>Domestic Potential</v>
      </c>
      <c r="H54" s="236" t="str">
        <f t="shared" si="15"/>
        <v>RENGEO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257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258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259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78</v>
      </c>
      <c r="C58" s="236" t="s">
        <v>260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226</v>
      </c>
      <c r="C59" s="236" t="s">
        <v>261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290</v>
      </c>
      <c r="C60" s="236" t="s">
        <v>291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246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247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375</v>
      </c>
      <c r="C63" s="236" t="s">
        <v>282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262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263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264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58</v>
      </c>
      <c r="C67" s="236" t="s">
        <v>265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266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38</v>
      </c>
      <c r="C69" s="236" t="s">
        <v>267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74</v>
      </c>
      <c r="C70" s="236" t="s">
        <v>268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76</v>
      </c>
      <c r="C71" s="236" t="s">
        <v>269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75</v>
      </c>
      <c r="C72" s="236" t="s">
        <v>270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77</v>
      </c>
      <c r="C73" s="236" t="s">
        <v>472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151</v>
      </c>
      <c r="C74" s="236" t="s">
        <v>271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152</v>
      </c>
      <c r="C75" s="236" t="s">
        <v>272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460</v>
      </c>
      <c r="C76" s="280" t="s">
        <v>459</v>
      </c>
      <c r="E76" s="236" t="str">
        <f t="shared" ref="E76:E84" si="19">I76&amp;H76&amp;J76</f>
        <v>MINBIOCATW_S1</v>
      </c>
      <c r="F76" s="234" t="str">
        <f t="shared" ref="F76:F88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140</v>
      </c>
      <c r="C77" s="236" t="s">
        <v>436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433</v>
      </c>
      <c r="C78" s="236" t="s">
        <v>437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434</v>
      </c>
      <c r="C79" s="236" t="s">
        <v>438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435</v>
      </c>
      <c r="C80" s="236" t="s">
        <v>439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62</v>
      </c>
      <c r="C81" s="236" t="s">
        <v>273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63</v>
      </c>
      <c r="C82" s="236" t="s">
        <v>274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147</v>
      </c>
      <c r="C83" s="236" t="s">
        <v>275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148</v>
      </c>
      <c r="C84" s="236" t="s">
        <v>276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144</v>
      </c>
      <c r="C85" s="236" t="s">
        <v>277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143</v>
      </c>
      <c r="C86" s="236" t="s">
        <v>278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146</v>
      </c>
      <c r="C87" s="236" t="s">
        <v>279</v>
      </c>
      <c r="E87" s="236" t="str">
        <f t="shared" ref="E87" si="24">I87&amp;H87&amp;J87</f>
        <v>MINAMBHET</v>
      </c>
      <c r="F87" s="234" t="str">
        <f>G87 &amp; " of " &amp; VLOOKUP(H87,$B$13:$C$93,2,FALSE) &amp; IF(J87&lt;&gt;0,IF(VLOOKUP(J87,$I$4:$J$10,2,FALSE)&lt;&gt;""," - " &amp; VLOOKUP(J87,$I$4:$J$10,2,FALSE),""),"")</f>
        <v>Domestic Potential of Ambient Heat</v>
      </c>
      <c r="G87" s="236" t="str">
        <f t="shared" ref="G87" si="25">VLOOKUP(I87,$E$4:$F$9,2,FALSE)</f>
        <v>Domestic Potential</v>
      </c>
      <c r="H87" s="236" t="str">
        <f>$B$93</f>
        <v>AMBHET</v>
      </c>
      <c r="I87" s="236" t="str">
        <f t="shared" si="14"/>
        <v>MIN</v>
      </c>
      <c r="J87" s="236"/>
      <c r="K87" s="236" t="s">
        <v>9</v>
      </c>
    </row>
    <row r="88" spans="2:12">
      <c r="B88" s="252" t="s">
        <v>145</v>
      </c>
      <c r="C88" s="236" t="s">
        <v>280</v>
      </c>
      <c r="E88" s="236" t="str">
        <f t="shared" ref="E88:E89" si="26">I88&amp;H88&amp;J88</f>
        <v>IMPELC_UK</v>
      </c>
      <c r="F88" s="234" t="str">
        <f t="shared" si="20"/>
        <v>Import of Electricity - UK</v>
      </c>
      <c r="G88" s="236" t="str">
        <f t="shared" ref="G88:G89" si="27">VLOOKUP(I88,$E$4:$F$9,2,FALSE)</f>
        <v>Import</v>
      </c>
      <c r="H88" s="236" t="str">
        <f>$B$43</f>
        <v>ELC</v>
      </c>
      <c r="I88" s="236" t="str">
        <f>$E$5</f>
        <v>IMP</v>
      </c>
      <c r="J88" s="236" t="str">
        <f>$I$4</f>
        <v>_UK</v>
      </c>
      <c r="K88" s="236" t="s">
        <v>13</v>
      </c>
    </row>
    <row r="89" spans="2:12">
      <c r="B89" s="252" t="s">
        <v>149</v>
      </c>
      <c r="C89" s="236" t="s">
        <v>281</v>
      </c>
      <c r="E89" s="236" t="str">
        <f t="shared" si="26"/>
        <v>EXPELC_UK</v>
      </c>
      <c r="F89" s="234" t="str">
        <f>G89 &amp; " of " &amp; VLOOKUP(H89,$B$13:$C$91,2,FALSE) &amp; IF(J89&lt;&gt;0,IF(VLOOKUP(J89,$I$4:$J$10,2,FALSE)&lt;&gt;""," - " &amp; VLOOKUP(J89,$I$4:$J$10,2,FALSE),""),"")</f>
        <v>Export of Electricity - UK</v>
      </c>
      <c r="G89" s="236" t="str">
        <f t="shared" si="27"/>
        <v>Export</v>
      </c>
      <c r="H89" s="236" t="str">
        <f>$B$43</f>
        <v>ELC</v>
      </c>
      <c r="I89" s="236" t="str">
        <f>$E$6</f>
        <v>EXP</v>
      </c>
      <c r="J89" s="236" t="str">
        <f>$I$4</f>
        <v>_UK</v>
      </c>
      <c r="K89" s="236" t="s">
        <v>64</v>
      </c>
    </row>
    <row r="90" spans="2:12">
      <c r="B90" s="252" t="s">
        <v>391</v>
      </c>
      <c r="C90" s="236" t="s">
        <v>392</v>
      </c>
      <c r="E90" s="236" t="str">
        <f>LEFT(B4,1)&amp;I90&amp;H90&amp;J90</f>
        <v>SREFOILCRD_Whitegate</v>
      </c>
      <c r="F90" s="234" t="str">
        <f>G90 &amp; " of " &amp; VLOOKUP(H90,$B$13:$C$91,2,FALSE) &amp; IF(J90&lt;&gt;0,IF(VLOOKUP(J90,$I$4:$J$10,2,FALSE)&lt;&gt;""," - " &amp; VLOOKUP(J90,$I$4:$J$10,2,FALSE),""),"")</f>
        <v>Refinery of Crude Oil  - Whitegate</v>
      </c>
      <c r="G90" s="236" t="str">
        <f>VLOOKUP(I90,$E$4:$F$9,2,FALSE)</f>
        <v>Refinery</v>
      </c>
      <c r="H90" t="str">
        <f>B51</f>
        <v>OILCRD</v>
      </c>
      <c r="I90" s="236" t="str">
        <f>$E$7</f>
        <v>REF</v>
      </c>
      <c r="J90" t="str">
        <f>I6</f>
        <v>_Whitegate</v>
      </c>
      <c r="K90" s="236" t="s">
        <v>159</v>
      </c>
    </row>
    <row r="91" spans="2:12">
      <c r="B91" s="253" t="s">
        <v>455</v>
      </c>
      <c r="C91" s="236" t="s">
        <v>457</v>
      </c>
      <c r="E91" s="236" t="str">
        <f>I91&amp;$B$4&amp;H91&amp;J91</f>
        <v>FT-SUPNGA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Natural Gas (SUP)</v>
      </c>
      <c r="G91" s="236" t="str">
        <f t="shared" ref="G91" si="28">VLOOKUP(I91,$E$4:$F$9,2,FALSE)</f>
        <v>Fuel Tech</v>
      </c>
      <c r="H91" s="234" t="str">
        <f>B20</f>
        <v>NGA</v>
      </c>
      <c r="I91" s="236" t="str">
        <f>$E$8</f>
        <v>FT-</v>
      </c>
      <c r="J91" s="234"/>
      <c r="K91" s="236" t="s">
        <v>159</v>
      </c>
    </row>
    <row r="92" spans="2:12">
      <c r="B92" s="252" t="s">
        <v>456</v>
      </c>
      <c r="C92" s="236" t="s">
        <v>458</v>
      </c>
      <c r="E92" s="236" t="str">
        <f t="shared" ref="E92:E95" si="29">I92&amp;$B$4&amp;H92&amp;J92</f>
        <v>FT-SUPCOA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Coal (SUP)</v>
      </c>
      <c r="G92" s="236" t="str">
        <f t="shared" ref="G92:G95" si="30">VLOOKUP(I92,$E$4:$F$9,2,FALSE)</f>
        <v>Fuel Tech</v>
      </c>
      <c r="H92" s="234" t="str">
        <f>B13</f>
        <v>COA</v>
      </c>
      <c r="I92" s="236" t="str">
        <f t="shared" ref="I92:I95" si="31">$E$8</f>
        <v>FT-</v>
      </c>
      <c r="J92" s="234"/>
      <c r="K92" s="236" t="s">
        <v>159</v>
      </c>
    </row>
    <row r="93" spans="2:12">
      <c r="B93" s="252" t="s">
        <v>461</v>
      </c>
      <c r="C93" s="236" t="s">
        <v>462</v>
      </c>
      <c r="E93" s="236" t="str">
        <f t="shared" si="29"/>
        <v>FT-SUPWAS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Waste (SUP)</v>
      </c>
      <c r="G93" s="236" t="str">
        <f t="shared" si="30"/>
        <v>Fuel Tech</v>
      </c>
      <c r="H93" s="234" t="str">
        <f>B45</f>
        <v>WAS</v>
      </c>
      <c r="I93" s="236" t="str">
        <f t="shared" si="31"/>
        <v>FT-</v>
      </c>
      <c r="J93" s="234"/>
      <c r="K93" s="236" t="s">
        <v>159</v>
      </c>
    </row>
    <row r="94" spans="2:12">
      <c r="E94" s="236" t="str">
        <f t="shared" si="29"/>
        <v>FT-SUPBIO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Biomass (SUP)</v>
      </c>
      <c r="G94" s="236" t="str">
        <f t="shared" si="30"/>
        <v>Fuel Tech</v>
      </c>
      <c r="H94" s="234" t="str">
        <f>B21</f>
        <v>BIO</v>
      </c>
      <c r="I94" s="236" t="str">
        <f t="shared" si="31"/>
        <v>FT-</v>
      </c>
      <c r="J94" s="234"/>
      <c r="K94" s="236" t="s">
        <v>159</v>
      </c>
    </row>
    <row r="95" spans="2:12">
      <c r="E95" s="236" t="str">
        <f t="shared" si="29"/>
        <v>FT-SUPELC</v>
      </c>
      <c r="F95" s="234" t="str">
        <f>G95 &amp; " - " &amp; VLOOKUP(H95,$B$13:$C$92,2,FALSE) &amp; IF(J95&lt;&gt;0,IF(VLOOKUP(J95,$I$4:$J$10,2,FALSE)&lt;&gt;""," - " &amp; VLOOKUP(J95,$I$4:$J$10,2,FALSE),""),"") &amp; " (" &amp; $B$4 &amp; ")"</f>
        <v>Fuel Tech - Electricity (SUP)</v>
      </c>
      <c r="G95" s="236" t="str">
        <f t="shared" si="30"/>
        <v>Fuel Tech</v>
      </c>
      <c r="H95" s="234" t="str">
        <f>B43</f>
        <v>ELC</v>
      </c>
      <c r="I95" s="236" t="str">
        <f t="shared" si="31"/>
        <v>FT-</v>
      </c>
      <c r="J95" s="234"/>
      <c r="K95" s="236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24" zoomScale="83" zoomScaleNormal="100" workbookViewId="0">
      <selection activeCell="D34" sqref="D34"/>
    </sheetView>
  </sheetViews>
  <sheetFormatPr defaultColWidth="9.109375" defaultRowHeight="14.4"/>
  <cols>
    <col min="1" max="1" width="9.109375" style="142"/>
    <col min="2" max="2" width="19" style="142" customWidth="1"/>
    <col min="3" max="3" width="18.33203125" style="142" bestFit="1" customWidth="1"/>
    <col min="4" max="4" width="49.88671875" style="142" customWidth="1"/>
    <col min="5" max="16384" width="9.10937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363</v>
      </c>
      <c r="C4" s="240" t="s">
        <v>364</v>
      </c>
      <c r="D4" s="241" t="s">
        <v>297</v>
      </c>
      <c r="E4" s="241"/>
      <c r="F4" s="241"/>
      <c r="G4" s="241"/>
      <c r="H4" s="241"/>
      <c r="I4" s="241"/>
    </row>
    <row r="5" spans="2:10" ht="28.5" customHeight="1">
      <c r="B5" s="246" t="s">
        <v>365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73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73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RENGEO</v>
      </c>
      <c r="D29" s="248" t="str">
        <f>CONVENTIONS!C69</f>
        <v xml:space="preserve">Geothermal 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459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57" t="str">
        <f>CONVENTIONS!B93</f>
        <v>AMBHET</v>
      </c>
      <c r="D52" s="257" t="str">
        <f>CONVENTIONS!C93</f>
        <v>Ambient Heat</v>
      </c>
      <c r="E52" s="251" t="s">
        <v>10</v>
      </c>
      <c r="F52" s="251"/>
      <c r="G52" s="251"/>
      <c r="H52" s="251"/>
      <c r="I52" s="251"/>
    </row>
    <row r="53" spans="2:12">
      <c r="B53" s="251" t="s">
        <v>23</v>
      </c>
      <c r="C53" s="248" t="str">
        <f>CONVENTIONS!$B$4&amp;CONVENTIONS!B13</f>
        <v>SUPCOA</v>
      </c>
      <c r="D53" s="248" t="str">
        <f>CONVENTIONS!C13 &amp; " (" &amp; CONVENTIONS!$B$4 &amp; ")"</f>
        <v>Coal (SUP)</v>
      </c>
      <c r="E53" s="243" t="s">
        <v>10</v>
      </c>
      <c r="F53" s="243"/>
      <c r="G53" s="243"/>
      <c r="H53" s="243"/>
      <c r="I53" s="243"/>
    </row>
    <row r="54" spans="2:12" s="215" customFormat="1">
      <c r="B54" s="251" t="s">
        <v>23</v>
      </c>
      <c r="C54" s="248" t="str">
        <f>CONVENTIONS!$B$4&amp;CONVENTIONS!B20</f>
        <v>SUPNGA</v>
      </c>
      <c r="D54" s="248" t="str">
        <f>CONVENTIONS!C20 &amp; " (" &amp; CONVENTIONS!$B$4 &amp; ")"</f>
        <v>Natural Gas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CONVENTIONS!$B$4&amp;CONVENTIONS!B21</f>
        <v>SUPBIO</v>
      </c>
      <c r="D55" s="248" t="str">
        <f>CONVENTIONS!C21 &amp; " (" &amp; CONVENTIONS!$B$4 &amp; ")"</f>
        <v>Biomass (SUP)</v>
      </c>
      <c r="E55" s="243" t="s">
        <v>10</v>
      </c>
      <c r="F55" s="243"/>
      <c r="G55" s="243"/>
      <c r="H55" s="243"/>
      <c r="I55" s="243"/>
    </row>
    <row r="56" spans="2:12">
      <c r="B56" s="251" t="s">
        <v>23</v>
      </c>
      <c r="C56" s="248" t="str">
        <f>CONVENTIONS!$B$4&amp;CONVENTIONS!B43</f>
        <v>SUPELC</v>
      </c>
      <c r="D56" s="248" t="str">
        <f>CONVENTIONS!C43 &amp; " (" &amp; CONVENTIONS!$B$4 &amp; ")"</f>
        <v>Electricity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CONVENTIONS!$B$4&amp;CONVENTIONS!B45</f>
        <v>SUPWAS</v>
      </c>
      <c r="D57" s="248" t="str">
        <f>CONVENTIONS!C45 &amp; " (" &amp; CONVENTIONS!$B$4 &amp; ")"</f>
        <v>Waste (SUP)</v>
      </c>
      <c r="E57" s="243" t="s">
        <v>10</v>
      </c>
      <c r="F57" s="243"/>
      <c r="G57" s="243"/>
      <c r="H57" s="243"/>
      <c r="I57" s="243"/>
    </row>
    <row r="58" spans="2:12">
      <c r="B58" s="251" t="s">
        <v>23</v>
      </c>
      <c r="C58" s="248" t="str">
        <f>CONVENTIONS!$B$43&amp;CONVENTIONS!P4</f>
        <v>ELCC</v>
      </c>
      <c r="D58" s="248" t="str">
        <f>CONVENTIONS!$C$43 &amp;  " - " &amp; CONVENTIONS!Q4</f>
        <v>Electricity - centralised</v>
      </c>
      <c r="E58" s="243" t="s">
        <v>10</v>
      </c>
      <c r="F58" s="243"/>
      <c r="G58" s="243"/>
      <c r="H58" s="243"/>
      <c r="I58" s="243"/>
    </row>
    <row r="59" spans="2:12">
      <c r="B59" s="251" t="s">
        <v>23</v>
      </c>
      <c r="C59" s="248" t="str">
        <f>CONVENTIONS!$B$4&amp;CONVENTIONS!$B$90&amp;CONVENTIONS!M4&amp;CONVENTIONS!P4</f>
        <v>SUPH2GC</v>
      </c>
      <c r="D59" s="248" t="str">
        <f>CONVENTIONS!$C$90 &amp; " " &amp; CONVENTIONS!N4 &amp; " - " &amp; CONVENTIONS!Q4&amp; " (" &amp; CONVENTIONS!$B$4 &amp; ")"</f>
        <v>Hydrogen gaseous - centralised (SUP)</v>
      </c>
      <c r="E59" s="243" t="s">
        <v>10</v>
      </c>
      <c r="F59" s="243"/>
      <c r="G59" s="243" t="s">
        <v>73</v>
      </c>
      <c r="H59" s="243"/>
      <c r="I59" s="243"/>
    </row>
    <row r="60" spans="2:12">
      <c r="B60" s="251" t="s">
        <v>23</v>
      </c>
      <c r="C60" s="248" t="str">
        <f>CONVENTIONS!$B$4&amp;CONVENTIONS!$B$90&amp;CONVENTIONS!M5&amp;CONVENTIONS!P4</f>
        <v>SUPH2LC</v>
      </c>
      <c r="D60" s="248" t="str">
        <f>CONVENTIONS!$C$90 &amp; " " &amp; CONVENTIONS!N5 &amp; " - " &amp; CONVENTIONS!Q4&amp; " (" &amp; CONVENTIONS!$B$4 &amp; ")"</f>
        <v>Hydrogen liquid - centralised (SUP)</v>
      </c>
      <c r="E60" s="243" t="s">
        <v>10</v>
      </c>
      <c r="F60" s="243"/>
      <c r="G60" s="243" t="s">
        <v>73</v>
      </c>
      <c r="H60" s="243"/>
      <c r="I60" s="243"/>
    </row>
    <row r="61" spans="2:12">
      <c r="B61" s="251" t="s">
        <v>23</v>
      </c>
      <c r="C61" s="248" t="str">
        <f>CONVENTIONS!$B$4&amp;CONVENTIONS!$B$90&amp;CONVENTIONS!M4&amp;CONVENTIONS!P5</f>
        <v>SUPH2GD</v>
      </c>
      <c r="D61" s="248" t="str">
        <f>CONVENTIONS!$C$90 &amp; " " &amp; CONVENTIONS!N4 &amp; " - " &amp; CONVENTIONS!Q5 &amp; " (" &amp; CONVENTIONS!$B$4 &amp; ")"</f>
        <v>Hydrogen gaseous - decentralised (SUP)</v>
      </c>
      <c r="E61" s="243" t="s">
        <v>10</v>
      </c>
      <c r="F61" s="243"/>
      <c r="G61" s="243" t="s">
        <v>73</v>
      </c>
      <c r="H61" s="243"/>
      <c r="I61" s="243"/>
    </row>
    <row r="62" spans="2:12">
      <c r="B62" s="251" t="s">
        <v>23</v>
      </c>
      <c r="C62" s="248" t="str">
        <f>CONVENTIONS!$B$4&amp;CONVENTIONS!$B$90&amp;CONVENTIONS!M5&amp;CONVENTIONS!P5</f>
        <v>SUPH2LD</v>
      </c>
      <c r="D62" s="248" t="str">
        <f>CONVENTIONS!$C$90 &amp; " " &amp; CONVENTIONS!N5 &amp; " - " &amp; CONVENTIONS!Q5 &amp; " (" &amp; CONVENTIONS!$B$4 &amp; ")"</f>
        <v>Hydrogen liquid - decentralised (SUP)</v>
      </c>
      <c r="E62" s="243" t="s">
        <v>10</v>
      </c>
      <c r="F62" s="243"/>
      <c r="G62" s="243" t="s">
        <v>73</v>
      </c>
      <c r="H62" s="243"/>
      <c r="I62" s="243"/>
    </row>
    <row r="63" spans="2:12">
      <c r="B63" s="258" t="s">
        <v>366</v>
      </c>
      <c r="C63" s="258"/>
      <c r="D63" s="258"/>
      <c r="E63" s="258"/>
      <c r="F63" s="258"/>
      <c r="G63" s="258"/>
      <c r="H63" s="258"/>
      <c r="I63" s="258"/>
      <c r="J63" s="215"/>
      <c r="K63" s="215"/>
      <c r="L63" s="215"/>
    </row>
    <row r="64" spans="2:12">
      <c r="B64" s="251" t="s">
        <v>287</v>
      </c>
      <c r="C64" s="248" t="str">
        <f>CONVENTIONS!$B$4&amp;CONVENTIONS!M13</f>
        <v>SUPCH4N</v>
      </c>
      <c r="D64" s="248" t="str">
        <f>CONVENTIONS!N13 &amp; " (" &amp; CONVENTIONS!$B$4 &amp; ")"</f>
        <v>Methane - eNergy Emissions (SUP)</v>
      </c>
      <c r="E64" s="243" t="s">
        <v>288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287</v>
      </c>
      <c r="C65" s="248" t="str">
        <f>CONVENTIONS!$B$4&amp;CONVENTIONS!M14</f>
        <v>SUPCH4P</v>
      </c>
      <c r="D65" s="248" t="str">
        <f>CONVENTIONS!N14 &amp; " (" &amp; CONVENTIONS!$B$4 &amp; ")"</f>
        <v>Methane Emissions - Process Emissions (SUP)</v>
      </c>
      <c r="E65" s="243" t="s">
        <v>288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287</v>
      </c>
      <c r="C66" s="248" t="str">
        <f>CONVENTIONS!$B$4&amp;CONVENTIONS!M15</f>
        <v>SUPN2ON</v>
      </c>
      <c r="D66" s="248" t="str">
        <f>CONVENTIONS!N15 &amp; " (" &amp; CONVENTIONS!$B$4 &amp; ")"</f>
        <v>N2O Emissions - eNergy Emissions (SUP)</v>
      </c>
      <c r="E66" s="243" t="s">
        <v>288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287</v>
      </c>
      <c r="C67" s="248" t="str">
        <f>CONVENTIONS!$B$4&amp;CONVENTIONS!M16</f>
        <v>SUPSO2N</v>
      </c>
      <c r="D67" s="248" t="str">
        <f>CONVENTIONS!N16 &amp; " (" &amp; CONVENTIONS!$B$4 &amp; ")"</f>
        <v>Sulfur dioxide - eNergy Emissions (SUP)</v>
      </c>
      <c r="E67" s="243" t="s">
        <v>288</v>
      </c>
      <c r="F67" s="243"/>
      <c r="G67" s="243"/>
      <c r="H67" s="243"/>
      <c r="I67" s="243"/>
      <c r="J67" s="215"/>
      <c r="K67" s="215"/>
      <c r="L67" s="215"/>
    </row>
    <row r="68" spans="2:12">
      <c r="B68" s="251" t="s">
        <v>287</v>
      </c>
      <c r="C68" s="248" t="str">
        <f>CONVENTIONS!$B$4&amp;CONVENTIONS!M17</f>
        <v>SUPCO2N</v>
      </c>
      <c r="D68" s="248" t="str">
        <f>CONVENTIONS!N17 &amp; " (" &amp; CONVENTIONS!$B$4 &amp; ")"</f>
        <v>Carbon Dioxide - eNergy Emissions (SUP)</v>
      </c>
      <c r="E68" s="243" t="s">
        <v>288</v>
      </c>
      <c r="F68" s="243"/>
      <c r="G68" s="243"/>
      <c r="H68" s="243"/>
      <c r="I68" s="243"/>
    </row>
    <row r="69" spans="2:12">
      <c r="B69" s="251" t="s">
        <v>287</v>
      </c>
      <c r="C69" s="248" t="str">
        <f>CONVENTIONS!$B$4&amp;CONVENTIONS!M18</f>
        <v>SUPCO2P</v>
      </c>
      <c r="D69" s="248" t="str">
        <f>CONVENTIONS!N18 &amp; " (" &amp; CONVENTIONS!$B$4 &amp; ")"</f>
        <v>Carbon Dioxide - Process Emissions (SUP)</v>
      </c>
      <c r="E69" s="243" t="s">
        <v>288</v>
      </c>
      <c r="F69" s="243"/>
      <c r="G69" s="243"/>
      <c r="H69" s="243"/>
      <c r="I69" s="243"/>
    </row>
    <row r="70" spans="2:12">
      <c r="B70" s="251" t="s">
        <v>287</v>
      </c>
      <c r="C70" s="248" t="str">
        <f>CONVENTIONS!$B$4&amp;CONVENTIONS!M19</f>
        <v>SUPCO2S</v>
      </c>
      <c r="D70" s="248" t="str">
        <f>CONVENTIONS!N19 &amp; " (" &amp; CONVENTIONS!$B$4 &amp; ")"</f>
        <v>Carbon Dioxide - Sequestered (SUP)</v>
      </c>
      <c r="E70" s="243" t="s">
        <v>288</v>
      </c>
      <c r="F70" s="243"/>
      <c r="G70" s="243"/>
      <c r="H70" s="243"/>
      <c r="I70" s="243"/>
    </row>
    <row r="71" spans="2:12">
      <c r="B71" s="251" t="s">
        <v>287</v>
      </c>
      <c r="C71" s="248" t="str">
        <f>CONVENTIONS!$B$4&amp;CONVENTIONS!M20</f>
        <v>SUPNOXN</v>
      </c>
      <c r="D71" s="248" t="str">
        <f>CONVENTIONS!N20 &amp; " (" &amp; CONVENTIONS!$B$4 &amp; ")"</f>
        <v>Nitrogen Oxide  - eNergy Emissions (SUP)</v>
      </c>
      <c r="E71" s="243" t="s">
        <v>288</v>
      </c>
      <c r="F71" s="243"/>
      <c r="G71" s="243"/>
      <c r="H71" s="243"/>
      <c r="I71" s="243"/>
    </row>
    <row r="72" spans="2:12">
      <c r="B72" s="251" t="s">
        <v>287</v>
      </c>
      <c r="C72" s="248" t="str">
        <f>CONVENTIONS!$B$4&amp;CONVENTIONS!M21</f>
        <v>SUPPM10</v>
      </c>
      <c r="D72" s="248" t="str">
        <f>CONVENTIONS!N21 &amp; " (" &amp; CONVENTIONS!$B$4 &amp; ")"</f>
        <v>Particulate Matter &lt;10 µm (SUP)</v>
      </c>
      <c r="E72" s="243" t="s">
        <v>288</v>
      </c>
      <c r="F72" s="243"/>
      <c r="G72" s="243"/>
      <c r="H72" s="243"/>
      <c r="I72" s="243"/>
    </row>
    <row r="73" spans="2:12">
      <c r="B73" s="251" t="s">
        <v>287</v>
      </c>
      <c r="C73" s="248" t="str">
        <f>CONVENTIONS!$B$4&amp;CONVENTIONS!M22</f>
        <v>SUPPM25</v>
      </c>
      <c r="D73" s="248" t="str">
        <f>CONVENTIONS!N22 &amp; " (" &amp; CONVENTIONS!$B$4 &amp; ")"</f>
        <v>Particulate Matter &lt;2.5 µm (SUP)</v>
      </c>
      <c r="E73" s="243" t="s">
        <v>288</v>
      </c>
      <c r="F73" s="243"/>
      <c r="G73" s="243"/>
      <c r="H73" s="243"/>
      <c r="I73" s="24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2"/>
  <sheetViews>
    <sheetView zoomScale="85" zoomScaleNormal="85" workbookViewId="0">
      <selection activeCell="E31" sqref="E31"/>
    </sheetView>
  </sheetViews>
  <sheetFormatPr defaultRowHeight="14.4"/>
  <cols>
    <col min="2" max="2" width="26" customWidth="1"/>
    <col min="3" max="3" width="10.6640625" style="234" bestFit="1" customWidth="1"/>
    <col min="4" max="4" width="16" bestFit="1" customWidth="1"/>
    <col min="5" max="5" width="58.88671875" bestFit="1" customWidth="1"/>
    <col min="6" max="6" width="11.5546875" customWidth="1"/>
    <col min="7" max="7" width="12.88671875" customWidth="1"/>
    <col min="8" max="8" width="30.44140625" customWidth="1"/>
    <col min="9" max="9" width="25.44140625" customWidth="1"/>
    <col min="10" max="10" width="17.44140625" customWidth="1"/>
    <col min="14" max="14" width="23.33203125" bestFit="1" customWidth="1"/>
    <col min="15" max="15" width="26.5546875" bestFit="1" customWidth="1"/>
    <col min="16" max="16" width="4.109375" customWidth="1"/>
  </cols>
  <sheetData>
    <row r="1" spans="2:21" ht="25.8">
      <c r="B1" s="244" t="s">
        <v>367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" thickBot="1">
      <c r="B4" s="235" t="s">
        <v>1</v>
      </c>
      <c r="C4" s="235" t="s">
        <v>533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141</v>
      </c>
      <c r="C5" s="240"/>
      <c r="D5" s="240" t="s">
        <v>368</v>
      </c>
      <c r="E5" s="240" t="s">
        <v>297</v>
      </c>
      <c r="F5" s="240" t="s">
        <v>369</v>
      </c>
      <c r="G5" s="240" t="s">
        <v>370</v>
      </c>
      <c r="H5" s="240" t="s">
        <v>371</v>
      </c>
      <c r="I5" s="242" t="s">
        <v>372</v>
      </c>
      <c r="J5" s="242" t="s">
        <v>142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422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374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374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374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374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374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374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374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374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374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374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374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374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374</v>
      </c>
      <c r="H19" s="261" t="s">
        <v>73</v>
      </c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374</v>
      </c>
      <c r="H20" s="261" t="s">
        <v>73</v>
      </c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374</v>
      </c>
      <c r="H21" s="260"/>
      <c r="I21" s="260"/>
      <c r="J21" s="263"/>
      <c r="M21" s="234"/>
    </row>
    <row r="22" spans="2:13">
      <c r="B22" s="246" t="s">
        <v>423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374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374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374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374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374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374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374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374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374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374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374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374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374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374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374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374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374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424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374</v>
      </c>
      <c r="H41" s="255" t="s">
        <v>73</v>
      </c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374</v>
      </c>
      <c r="H42" s="255" t="s">
        <v>73</v>
      </c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374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374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374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374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374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374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374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MINRENGEO</v>
      </c>
      <c r="E50" s="248" t="str">
        <f>CONVENTIONS!F54</f>
        <v xml:space="preserve">Domestic Potential of Geothermal </v>
      </c>
      <c r="F50" s="262" t="s">
        <v>10</v>
      </c>
      <c r="G50" s="236" t="s">
        <v>374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374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374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374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374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374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374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374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374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374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374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374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374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374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374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374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374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374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374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374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374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374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374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374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374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374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374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374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374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374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374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374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374</v>
      </c>
      <c r="H82" s="236"/>
      <c r="I82" s="236"/>
      <c r="J82" s="236"/>
    </row>
    <row r="83" spans="2:11" s="234" customFormat="1">
      <c r="B83" s="248" t="str">
        <f>CONVENTIONS!K87</f>
        <v>MIN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MINAMBHET</v>
      </c>
      <c r="E83" s="248" t="str">
        <f>CONVENTIONS!F87</f>
        <v>Domestic Potential of Ambient Heat</v>
      </c>
      <c r="F83" s="262" t="s">
        <v>10</v>
      </c>
      <c r="G83" s="236" t="s">
        <v>374</v>
      </c>
      <c r="H83" s="236"/>
      <c r="I83" s="236"/>
      <c r="J83" s="236"/>
    </row>
    <row r="84" spans="2:11">
      <c r="B84" s="248" t="str">
        <f>CONVENTIONS!K88</f>
        <v>IMP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IMPELC_UK</v>
      </c>
      <c r="E84" s="248" t="str">
        <f>CONVENTIONS!F88</f>
        <v>Import of Electricity - UK</v>
      </c>
      <c r="F84" s="262" t="s">
        <v>10</v>
      </c>
      <c r="G84" s="236" t="s">
        <v>374</v>
      </c>
      <c r="H84" s="236" t="s">
        <v>65</v>
      </c>
      <c r="I84" s="236"/>
      <c r="J84" s="236"/>
      <c r="K84" s="234"/>
    </row>
    <row r="85" spans="2:11">
      <c r="B85" s="248" t="str">
        <f>CONVENTIONS!K89</f>
        <v>EXP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EXPELC_UK</v>
      </c>
      <c r="E85" s="248" t="str">
        <f>CONVENTIONS!F89</f>
        <v>Export of Electricity - UK</v>
      </c>
      <c r="F85" s="262" t="s">
        <v>10</v>
      </c>
      <c r="G85" s="236" t="s">
        <v>374</v>
      </c>
      <c r="H85" s="236" t="s">
        <v>65</v>
      </c>
      <c r="I85" s="236"/>
      <c r="J85" s="236"/>
    </row>
    <row r="86" spans="2:11">
      <c r="B86" s="248" t="str">
        <f>CONVENTIONS!K90</f>
        <v>PRE</v>
      </c>
      <c r="C86" s="248" t="str">
        <f>_xlfn.TEXTJOIN(",",TRUE,IF(LEFT(Regions!$C$3,1)&lt;&gt;"*",Regions!$C$3,""),IF(LEFT(Regions!$D$3,1)&lt;&gt;"*",Regions!$D$3,""))</f>
        <v>IE,National</v>
      </c>
      <c r="D86" s="248" t="str">
        <f>CONVENTIONS!E90</f>
        <v>SREFOILCRD_Whitegate</v>
      </c>
      <c r="E86" s="248" t="str">
        <f>CONVENTIONS!F90</f>
        <v>Refinery of Crude Oil  - Whitegate</v>
      </c>
      <c r="F86" s="262" t="s">
        <v>10</v>
      </c>
      <c r="G86" s="236" t="s">
        <v>374</v>
      </c>
      <c r="H86" s="256"/>
      <c r="I86" s="267" t="str">
        <f>Commodities!C11</f>
        <v>OILCRD</v>
      </c>
      <c r="J86" s="256"/>
    </row>
    <row r="87" spans="2:11">
      <c r="B87" s="246" t="s">
        <v>373</v>
      </c>
      <c r="C87" s="246"/>
      <c r="D87" s="246"/>
      <c r="E87" s="247"/>
      <c r="F87" s="247"/>
      <c r="G87" s="247"/>
      <c r="H87" s="247"/>
      <c r="I87" s="247"/>
      <c r="J87" s="247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FT-SUPNGA</v>
      </c>
      <c r="E88" s="248" t="str">
        <f>CONVENTIONS!F91</f>
        <v>Fuel Tech - Natural Gas (SUP)</v>
      </c>
      <c r="F88" s="225" t="s">
        <v>10</v>
      </c>
      <c r="G88" s="236" t="s">
        <v>374</v>
      </c>
      <c r="H88" s="256" t="s">
        <v>73</v>
      </c>
      <c r="I88" s="267"/>
      <c r="J88" s="256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FT-SUPCOA</v>
      </c>
      <c r="E89" s="248" t="str">
        <f>CONVENTIONS!F92</f>
        <v>Fuel Tech - Coal (SUP)</v>
      </c>
      <c r="F89" s="269" t="s">
        <v>10</v>
      </c>
      <c r="G89" s="236" t="s">
        <v>374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FT-SUPWAS</v>
      </c>
      <c r="E90" s="248" t="str">
        <f>CONVENTIONS!F93</f>
        <v>Fuel Tech - Waste (SUP)</v>
      </c>
      <c r="F90" s="269" t="s">
        <v>10</v>
      </c>
      <c r="G90" s="236" t="s">
        <v>374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FT-SUPBIO</v>
      </c>
      <c r="E91" s="248" t="str">
        <f>CONVENTIONS!F94</f>
        <v>Fuel Tech - Biomass (SUP)</v>
      </c>
      <c r="F91" s="269" t="s">
        <v>10</v>
      </c>
      <c r="G91" s="236" t="s">
        <v>374</v>
      </c>
      <c r="H91" s="249"/>
      <c r="I91" s="249"/>
      <c r="J91" s="249"/>
    </row>
    <row r="92" spans="2:11">
      <c r="B92" s="248" t="str">
        <f>CONVENTIONS!K95</f>
        <v>PRE</v>
      </c>
      <c r="C92" s="248" t="str">
        <f>_xlfn.TEXTJOIN(",",TRUE,IF(LEFT(Regions!$C$3,1)&lt;&gt;"*",Regions!$C$3,""),IF(LEFT(Regions!$D$3,1)&lt;&gt;"*",Regions!$D$3,""))</f>
        <v>IE,National</v>
      </c>
      <c r="D92" s="248" t="str">
        <f>CONVENTIONS!E95</f>
        <v>FT-SUPELC</v>
      </c>
      <c r="E92" s="248" t="str">
        <f>CONVENTIONS!F95</f>
        <v>Fuel Tech - Electricity (SUP)</v>
      </c>
      <c r="F92" s="225" t="s">
        <v>10</v>
      </c>
      <c r="G92" s="236" t="s">
        <v>374</v>
      </c>
      <c r="H92" s="249" t="s">
        <v>65</v>
      </c>
      <c r="I92" s="249"/>
      <c r="J92" s="24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4.4"/>
  <cols>
    <col min="1" max="1" width="9.109375" style="216"/>
    <col min="2" max="2" width="11.5546875" style="216" customWidth="1"/>
    <col min="3" max="3" width="11.33203125" style="216" bestFit="1" customWidth="1"/>
    <col min="4" max="4" width="26" style="216" bestFit="1" customWidth="1"/>
    <col min="5" max="5" width="11.109375" style="216" bestFit="1" customWidth="1"/>
    <col min="6" max="8" width="9.109375" style="216"/>
    <col min="9" max="9" width="10.33203125" style="216" bestFit="1" customWidth="1"/>
    <col min="10" max="10" width="8.88671875" style="201" bestFit="1" customWidth="1"/>
    <col min="11" max="11" width="16.88671875" style="216" customWidth="1"/>
    <col min="12" max="12" width="9.109375" style="216"/>
    <col min="13" max="13" width="11.33203125" style="216" bestFit="1" customWidth="1"/>
    <col min="14" max="14" width="14.6640625" style="216" bestFit="1" customWidth="1"/>
    <col min="15" max="15" width="37" style="216" bestFit="1" customWidth="1"/>
    <col min="16" max="17" width="9.88671875" style="216" customWidth="1"/>
    <col min="18" max="262" width="9.109375" style="216"/>
    <col min="263" max="263" width="10.5546875" style="216" bestFit="1" customWidth="1"/>
    <col min="264" max="264" width="14.88671875" style="216" bestFit="1" customWidth="1"/>
    <col min="265" max="265" width="11.109375" style="216" bestFit="1" customWidth="1"/>
    <col min="266" max="518" width="9.109375" style="216"/>
    <col min="519" max="519" width="10.5546875" style="216" bestFit="1" customWidth="1"/>
    <col min="520" max="520" width="14.88671875" style="216" bestFit="1" customWidth="1"/>
    <col min="521" max="521" width="11.109375" style="216" bestFit="1" customWidth="1"/>
    <col min="522" max="774" width="9.109375" style="216"/>
    <col min="775" max="775" width="10.5546875" style="216" bestFit="1" customWidth="1"/>
    <col min="776" max="776" width="14.88671875" style="216" bestFit="1" customWidth="1"/>
    <col min="777" max="777" width="11.109375" style="216" bestFit="1" customWidth="1"/>
    <col min="778" max="1030" width="9.109375" style="216"/>
    <col min="1031" max="1031" width="10.5546875" style="216" bestFit="1" customWidth="1"/>
    <col min="1032" max="1032" width="14.88671875" style="216" bestFit="1" customWidth="1"/>
    <col min="1033" max="1033" width="11.109375" style="216" bestFit="1" customWidth="1"/>
    <col min="1034" max="1286" width="9.109375" style="216"/>
    <col min="1287" max="1287" width="10.5546875" style="216" bestFit="1" customWidth="1"/>
    <col min="1288" max="1288" width="14.88671875" style="216" bestFit="1" customWidth="1"/>
    <col min="1289" max="1289" width="11.109375" style="216" bestFit="1" customWidth="1"/>
    <col min="1290" max="1542" width="9.109375" style="216"/>
    <col min="1543" max="1543" width="10.5546875" style="216" bestFit="1" customWidth="1"/>
    <col min="1544" max="1544" width="14.88671875" style="216" bestFit="1" customWidth="1"/>
    <col min="1545" max="1545" width="11.109375" style="216" bestFit="1" customWidth="1"/>
    <col min="1546" max="1798" width="9.109375" style="216"/>
    <col min="1799" max="1799" width="10.5546875" style="216" bestFit="1" customWidth="1"/>
    <col min="1800" max="1800" width="14.88671875" style="216" bestFit="1" customWidth="1"/>
    <col min="1801" max="1801" width="11.109375" style="216" bestFit="1" customWidth="1"/>
    <col min="1802" max="2054" width="9.109375" style="216"/>
    <col min="2055" max="2055" width="10.5546875" style="216" bestFit="1" customWidth="1"/>
    <col min="2056" max="2056" width="14.88671875" style="216" bestFit="1" customWidth="1"/>
    <col min="2057" max="2057" width="11.109375" style="216" bestFit="1" customWidth="1"/>
    <col min="2058" max="2310" width="9.109375" style="216"/>
    <col min="2311" max="2311" width="10.5546875" style="216" bestFit="1" customWidth="1"/>
    <col min="2312" max="2312" width="14.88671875" style="216" bestFit="1" customWidth="1"/>
    <col min="2313" max="2313" width="11.109375" style="216" bestFit="1" customWidth="1"/>
    <col min="2314" max="2566" width="9.109375" style="216"/>
    <col min="2567" max="2567" width="10.5546875" style="216" bestFit="1" customWidth="1"/>
    <col min="2568" max="2568" width="14.88671875" style="216" bestFit="1" customWidth="1"/>
    <col min="2569" max="2569" width="11.109375" style="216" bestFit="1" customWidth="1"/>
    <col min="2570" max="2822" width="9.109375" style="216"/>
    <col min="2823" max="2823" width="10.5546875" style="216" bestFit="1" customWidth="1"/>
    <col min="2824" max="2824" width="14.88671875" style="216" bestFit="1" customWidth="1"/>
    <col min="2825" max="2825" width="11.109375" style="216" bestFit="1" customWidth="1"/>
    <col min="2826" max="3078" width="9.109375" style="216"/>
    <col min="3079" max="3079" width="10.5546875" style="216" bestFit="1" customWidth="1"/>
    <col min="3080" max="3080" width="14.88671875" style="216" bestFit="1" customWidth="1"/>
    <col min="3081" max="3081" width="11.109375" style="216" bestFit="1" customWidth="1"/>
    <col min="3082" max="3334" width="9.109375" style="216"/>
    <col min="3335" max="3335" width="10.5546875" style="216" bestFit="1" customWidth="1"/>
    <col min="3336" max="3336" width="14.88671875" style="216" bestFit="1" customWidth="1"/>
    <col min="3337" max="3337" width="11.109375" style="216" bestFit="1" customWidth="1"/>
    <col min="3338" max="3590" width="9.109375" style="216"/>
    <col min="3591" max="3591" width="10.5546875" style="216" bestFit="1" customWidth="1"/>
    <col min="3592" max="3592" width="14.88671875" style="216" bestFit="1" customWidth="1"/>
    <col min="3593" max="3593" width="11.109375" style="216" bestFit="1" customWidth="1"/>
    <col min="3594" max="3846" width="9.109375" style="216"/>
    <col min="3847" max="3847" width="10.5546875" style="216" bestFit="1" customWidth="1"/>
    <col min="3848" max="3848" width="14.88671875" style="216" bestFit="1" customWidth="1"/>
    <col min="3849" max="3849" width="11.109375" style="216" bestFit="1" customWidth="1"/>
    <col min="3850" max="4102" width="9.109375" style="216"/>
    <col min="4103" max="4103" width="10.5546875" style="216" bestFit="1" customWidth="1"/>
    <col min="4104" max="4104" width="14.88671875" style="216" bestFit="1" customWidth="1"/>
    <col min="4105" max="4105" width="11.109375" style="216" bestFit="1" customWidth="1"/>
    <col min="4106" max="4358" width="9.109375" style="216"/>
    <col min="4359" max="4359" width="10.5546875" style="216" bestFit="1" customWidth="1"/>
    <col min="4360" max="4360" width="14.88671875" style="216" bestFit="1" customWidth="1"/>
    <col min="4361" max="4361" width="11.109375" style="216" bestFit="1" customWidth="1"/>
    <col min="4362" max="4614" width="9.109375" style="216"/>
    <col min="4615" max="4615" width="10.5546875" style="216" bestFit="1" customWidth="1"/>
    <col min="4616" max="4616" width="14.88671875" style="216" bestFit="1" customWidth="1"/>
    <col min="4617" max="4617" width="11.109375" style="216" bestFit="1" customWidth="1"/>
    <col min="4618" max="4870" width="9.109375" style="216"/>
    <col min="4871" max="4871" width="10.5546875" style="216" bestFit="1" customWidth="1"/>
    <col min="4872" max="4872" width="14.88671875" style="216" bestFit="1" customWidth="1"/>
    <col min="4873" max="4873" width="11.109375" style="216" bestFit="1" customWidth="1"/>
    <col min="4874" max="5126" width="9.109375" style="216"/>
    <col min="5127" max="5127" width="10.5546875" style="216" bestFit="1" customWidth="1"/>
    <col min="5128" max="5128" width="14.88671875" style="216" bestFit="1" customWidth="1"/>
    <col min="5129" max="5129" width="11.109375" style="216" bestFit="1" customWidth="1"/>
    <col min="5130" max="5382" width="9.109375" style="216"/>
    <col min="5383" max="5383" width="10.5546875" style="216" bestFit="1" customWidth="1"/>
    <col min="5384" max="5384" width="14.88671875" style="216" bestFit="1" customWidth="1"/>
    <col min="5385" max="5385" width="11.109375" style="216" bestFit="1" customWidth="1"/>
    <col min="5386" max="5638" width="9.109375" style="216"/>
    <col min="5639" max="5639" width="10.5546875" style="216" bestFit="1" customWidth="1"/>
    <col min="5640" max="5640" width="14.88671875" style="216" bestFit="1" customWidth="1"/>
    <col min="5641" max="5641" width="11.109375" style="216" bestFit="1" customWidth="1"/>
    <col min="5642" max="5894" width="9.109375" style="216"/>
    <col min="5895" max="5895" width="10.5546875" style="216" bestFit="1" customWidth="1"/>
    <col min="5896" max="5896" width="14.88671875" style="216" bestFit="1" customWidth="1"/>
    <col min="5897" max="5897" width="11.109375" style="216" bestFit="1" customWidth="1"/>
    <col min="5898" max="6150" width="9.109375" style="216"/>
    <col min="6151" max="6151" width="10.5546875" style="216" bestFit="1" customWidth="1"/>
    <col min="6152" max="6152" width="14.88671875" style="216" bestFit="1" customWidth="1"/>
    <col min="6153" max="6153" width="11.109375" style="216" bestFit="1" customWidth="1"/>
    <col min="6154" max="6406" width="9.109375" style="216"/>
    <col min="6407" max="6407" width="10.5546875" style="216" bestFit="1" customWidth="1"/>
    <col min="6408" max="6408" width="14.88671875" style="216" bestFit="1" customWidth="1"/>
    <col min="6409" max="6409" width="11.109375" style="216" bestFit="1" customWidth="1"/>
    <col min="6410" max="6662" width="9.109375" style="216"/>
    <col min="6663" max="6663" width="10.5546875" style="216" bestFit="1" customWidth="1"/>
    <col min="6664" max="6664" width="14.88671875" style="216" bestFit="1" customWidth="1"/>
    <col min="6665" max="6665" width="11.109375" style="216" bestFit="1" customWidth="1"/>
    <col min="6666" max="6918" width="9.109375" style="216"/>
    <col min="6919" max="6919" width="10.5546875" style="216" bestFit="1" customWidth="1"/>
    <col min="6920" max="6920" width="14.88671875" style="216" bestFit="1" customWidth="1"/>
    <col min="6921" max="6921" width="11.109375" style="216" bestFit="1" customWidth="1"/>
    <col min="6922" max="7174" width="9.109375" style="216"/>
    <col min="7175" max="7175" width="10.5546875" style="216" bestFit="1" customWidth="1"/>
    <col min="7176" max="7176" width="14.88671875" style="216" bestFit="1" customWidth="1"/>
    <col min="7177" max="7177" width="11.109375" style="216" bestFit="1" customWidth="1"/>
    <col min="7178" max="7430" width="9.109375" style="216"/>
    <col min="7431" max="7431" width="10.5546875" style="216" bestFit="1" customWidth="1"/>
    <col min="7432" max="7432" width="14.88671875" style="216" bestFit="1" customWidth="1"/>
    <col min="7433" max="7433" width="11.109375" style="216" bestFit="1" customWidth="1"/>
    <col min="7434" max="7686" width="9.109375" style="216"/>
    <col min="7687" max="7687" width="10.5546875" style="216" bestFit="1" customWidth="1"/>
    <col min="7688" max="7688" width="14.88671875" style="216" bestFit="1" customWidth="1"/>
    <col min="7689" max="7689" width="11.109375" style="216" bestFit="1" customWidth="1"/>
    <col min="7690" max="7942" width="9.109375" style="216"/>
    <col min="7943" max="7943" width="10.5546875" style="216" bestFit="1" customWidth="1"/>
    <col min="7944" max="7944" width="14.88671875" style="216" bestFit="1" customWidth="1"/>
    <col min="7945" max="7945" width="11.109375" style="216" bestFit="1" customWidth="1"/>
    <col min="7946" max="8198" width="9.109375" style="216"/>
    <col min="8199" max="8199" width="10.5546875" style="216" bestFit="1" customWidth="1"/>
    <col min="8200" max="8200" width="14.88671875" style="216" bestFit="1" customWidth="1"/>
    <col min="8201" max="8201" width="11.109375" style="216" bestFit="1" customWidth="1"/>
    <col min="8202" max="8454" width="9.109375" style="216"/>
    <col min="8455" max="8455" width="10.5546875" style="216" bestFit="1" customWidth="1"/>
    <col min="8456" max="8456" width="14.88671875" style="216" bestFit="1" customWidth="1"/>
    <col min="8457" max="8457" width="11.109375" style="216" bestFit="1" customWidth="1"/>
    <col min="8458" max="8710" width="9.109375" style="216"/>
    <col min="8711" max="8711" width="10.5546875" style="216" bestFit="1" customWidth="1"/>
    <col min="8712" max="8712" width="14.88671875" style="216" bestFit="1" customWidth="1"/>
    <col min="8713" max="8713" width="11.109375" style="216" bestFit="1" customWidth="1"/>
    <col min="8714" max="8966" width="9.109375" style="216"/>
    <col min="8967" max="8967" width="10.5546875" style="216" bestFit="1" customWidth="1"/>
    <col min="8968" max="8968" width="14.88671875" style="216" bestFit="1" customWidth="1"/>
    <col min="8969" max="8969" width="11.109375" style="216" bestFit="1" customWidth="1"/>
    <col min="8970" max="9222" width="9.109375" style="216"/>
    <col min="9223" max="9223" width="10.5546875" style="216" bestFit="1" customWidth="1"/>
    <col min="9224" max="9224" width="14.88671875" style="216" bestFit="1" customWidth="1"/>
    <col min="9225" max="9225" width="11.109375" style="216" bestFit="1" customWidth="1"/>
    <col min="9226" max="9478" width="9.109375" style="216"/>
    <col min="9479" max="9479" width="10.5546875" style="216" bestFit="1" customWidth="1"/>
    <col min="9480" max="9480" width="14.88671875" style="216" bestFit="1" customWidth="1"/>
    <col min="9481" max="9481" width="11.109375" style="216" bestFit="1" customWidth="1"/>
    <col min="9482" max="9734" width="9.109375" style="216"/>
    <col min="9735" max="9735" width="10.5546875" style="216" bestFit="1" customWidth="1"/>
    <col min="9736" max="9736" width="14.88671875" style="216" bestFit="1" customWidth="1"/>
    <col min="9737" max="9737" width="11.109375" style="216" bestFit="1" customWidth="1"/>
    <col min="9738" max="9990" width="9.109375" style="216"/>
    <col min="9991" max="9991" width="10.5546875" style="216" bestFit="1" customWidth="1"/>
    <col min="9992" max="9992" width="14.88671875" style="216" bestFit="1" customWidth="1"/>
    <col min="9993" max="9993" width="11.109375" style="216" bestFit="1" customWidth="1"/>
    <col min="9994" max="10246" width="9.109375" style="216"/>
    <col min="10247" max="10247" width="10.5546875" style="216" bestFit="1" customWidth="1"/>
    <col min="10248" max="10248" width="14.88671875" style="216" bestFit="1" customWidth="1"/>
    <col min="10249" max="10249" width="11.109375" style="216" bestFit="1" customWidth="1"/>
    <col min="10250" max="10502" width="9.109375" style="216"/>
    <col min="10503" max="10503" width="10.5546875" style="216" bestFit="1" customWidth="1"/>
    <col min="10504" max="10504" width="14.88671875" style="216" bestFit="1" customWidth="1"/>
    <col min="10505" max="10505" width="11.109375" style="216" bestFit="1" customWidth="1"/>
    <col min="10506" max="10758" width="9.109375" style="216"/>
    <col min="10759" max="10759" width="10.5546875" style="216" bestFit="1" customWidth="1"/>
    <col min="10760" max="10760" width="14.88671875" style="216" bestFit="1" customWidth="1"/>
    <col min="10761" max="10761" width="11.109375" style="216" bestFit="1" customWidth="1"/>
    <col min="10762" max="11014" width="9.109375" style="216"/>
    <col min="11015" max="11015" width="10.5546875" style="216" bestFit="1" customWidth="1"/>
    <col min="11016" max="11016" width="14.88671875" style="216" bestFit="1" customWidth="1"/>
    <col min="11017" max="11017" width="11.109375" style="216" bestFit="1" customWidth="1"/>
    <col min="11018" max="11270" width="9.109375" style="216"/>
    <col min="11271" max="11271" width="10.5546875" style="216" bestFit="1" customWidth="1"/>
    <col min="11272" max="11272" width="14.88671875" style="216" bestFit="1" customWidth="1"/>
    <col min="11273" max="11273" width="11.109375" style="216" bestFit="1" customWidth="1"/>
    <col min="11274" max="11526" width="9.109375" style="216"/>
    <col min="11527" max="11527" width="10.5546875" style="216" bestFit="1" customWidth="1"/>
    <col min="11528" max="11528" width="14.88671875" style="216" bestFit="1" customWidth="1"/>
    <col min="11529" max="11529" width="11.109375" style="216" bestFit="1" customWidth="1"/>
    <col min="11530" max="11782" width="9.109375" style="216"/>
    <col min="11783" max="11783" width="10.5546875" style="216" bestFit="1" customWidth="1"/>
    <col min="11784" max="11784" width="14.88671875" style="216" bestFit="1" customWidth="1"/>
    <col min="11785" max="11785" width="11.109375" style="216" bestFit="1" customWidth="1"/>
    <col min="11786" max="12038" width="9.109375" style="216"/>
    <col min="12039" max="12039" width="10.5546875" style="216" bestFit="1" customWidth="1"/>
    <col min="12040" max="12040" width="14.88671875" style="216" bestFit="1" customWidth="1"/>
    <col min="12041" max="12041" width="11.109375" style="216" bestFit="1" customWidth="1"/>
    <col min="12042" max="12294" width="9.109375" style="216"/>
    <col min="12295" max="12295" width="10.5546875" style="216" bestFit="1" customWidth="1"/>
    <col min="12296" max="12296" width="14.88671875" style="216" bestFit="1" customWidth="1"/>
    <col min="12297" max="12297" width="11.109375" style="216" bestFit="1" customWidth="1"/>
    <col min="12298" max="12550" width="9.109375" style="216"/>
    <col min="12551" max="12551" width="10.5546875" style="216" bestFit="1" customWidth="1"/>
    <col min="12552" max="12552" width="14.88671875" style="216" bestFit="1" customWidth="1"/>
    <col min="12553" max="12553" width="11.109375" style="216" bestFit="1" customWidth="1"/>
    <col min="12554" max="12806" width="9.109375" style="216"/>
    <col min="12807" max="12807" width="10.5546875" style="216" bestFit="1" customWidth="1"/>
    <col min="12808" max="12808" width="14.88671875" style="216" bestFit="1" customWidth="1"/>
    <col min="12809" max="12809" width="11.109375" style="216" bestFit="1" customWidth="1"/>
    <col min="12810" max="13062" width="9.109375" style="216"/>
    <col min="13063" max="13063" width="10.5546875" style="216" bestFit="1" customWidth="1"/>
    <col min="13064" max="13064" width="14.88671875" style="216" bestFit="1" customWidth="1"/>
    <col min="13065" max="13065" width="11.109375" style="216" bestFit="1" customWidth="1"/>
    <col min="13066" max="13318" width="9.109375" style="216"/>
    <col min="13319" max="13319" width="10.5546875" style="216" bestFit="1" customWidth="1"/>
    <col min="13320" max="13320" width="14.88671875" style="216" bestFit="1" customWidth="1"/>
    <col min="13321" max="13321" width="11.109375" style="216" bestFit="1" customWidth="1"/>
    <col min="13322" max="13574" width="9.109375" style="216"/>
    <col min="13575" max="13575" width="10.5546875" style="216" bestFit="1" customWidth="1"/>
    <col min="13576" max="13576" width="14.88671875" style="216" bestFit="1" customWidth="1"/>
    <col min="13577" max="13577" width="11.109375" style="216" bestFit="1" customWidth="1"/>
    <col min="13578" max="13830" width="9.109375" style="216"/>
    <col min="13831" max="13831" width="10.5546875" style="216" bestFit="1" customWidth="1"/>
    <col min="13832" max="13832" width="14.88671875" style="216" bestFit="1" customWidth="1"/>
    <col min="13833" max="13833" width="11.109375" style="216" bestFit="1" customWidth="1"/>
    <col min="13834" max="14086" width="9.109375" style="216"/>
    <col min="14087" max="14087" width="10.5546875" style="216" bestFit="1" customWidth="1"/>
    <col min="14088" max="14088" width="14.88671875" style="216" bestFit="1" customWidth="1"/>
    <col min="14089" max="14089" width="11.109375" style="216" bestFit="1" customWidth="1"/>
    <col min="14090" max="14342" width="9.109375" style="216"/>
    <col min="14343" max="14343" width="10.5546875" style="216" bestFit="1" customWidth="1"/>
    <col min="14344" max="14344" width="14.88671875" style="216" bestFit="1" customWidth="1"/>
    <col min="14345" max="14345" width="11.109375" style="216" bestFit="1" customWidth="1"/>
    <col min="14346" max="14598" width="9.109375" style="216"/>
    <col min="14599" max="14599" width="10.5546875" style="216" bestFit="1" customWidth="1"/>
    <col min="14600" max="14600" width="14.88671875" style="216" bestFit="1" customWidth="1"/>
    <col min="14601" max="14601" width="11.109375" style="216" bestFit="1" customWidth="1"/>
    <col min="14602" max="14854" width="9.109375" style="216"/>
    <col min="14855" max="14855" width="10.5546875" style="216" bestFit="1" customWidth="1"/>
    <col min="14856" max="14856" width="14.88671875" style="216" bestFit="1" customWidth="1"/>
    <col min="14857" max="14857" width="11.109375" style="216" bestFit="1" customWidth="1"/>
    <col min="14858" max="15110" width="9.109375" style="216"/>
    <col min="15111" max="15111" width="10.5546875" style="216" bestFit="1" customWidth="1"/>
    <col min="15112" max="15112" width="14.88671875" style="216" bestFit="1" customWidth="1"/>
    <col min="15113" max="15113" width="11.109375" style="216" bestFit="1" customWidth="1"/>
    <col min="15114" max="15366" width="9.109375" style="216"/>
    <col min="15367" max="15367" width="10.5546875" style="216" bestFit="1" customWidth="1"/>
    <col min="15368" max="15368" width="14.88671875" style="216" bestFit="1" customWidth="1"/>
    <col min="15369" max="15369" width="11.109375" style="216" bestFit="1" customWidth="1"/>
    <col min="15370" max="15622" width="9.109375" style="216"/>
    <col min="15623" max="15623" width="10.5546875" style="216" bestFit="1" customWidth="1"/>
    <col min="15624" max="15624" width="14.88671875" style="216" bestFit="1" customWidth="1"/>
    <col min="15625" max="15625" width="11.109375" style="216" bestFit="1" customWidth="1"/>
    <col min="15626" max="15878" width="9.109375" style="216"/>
    <col min="15879" max="15879" width="10.5546875" style="216" bestFit="1" customWidth="1"/>
    <col min="15880" max="15880" width="14.88671875" style="216" bestFit="1" customWidth="1"/>
    <col min="15881" max="15881" width="11.109375" style="216" bestFit="1" customWidth="1"/>
    <col min="15882" max="16134" width="9.109375" style="216"/>
    <col min="16135" max="16135" width="10.5546875" style="216" bestFit="1" customWidth="1"/>
    <col min="16136" max="16136" width="14.88671875" style="216" bestFit="1" customWidth="1"/>
    <col min="16137" max="16137" width="11.109375" style="216" bestFit="1" customWidth="1"/>
    <col min="16138" max="16384" width="9.109375" style="216"/>
  </cols>
  <sheetData>
    <row r="1" spans="2:19" ht="18">
      <c r="B1" s="218" t="s">
        <v>240</v>
      </c>
      <c r="C1" s="219"/>
      <c r="D1" s="219"/>
      <c r="E1" s="220"/>
      <c r="F1" s="220"/>
      <c r="J1" s="216"/>
    </row>
    <row r="3" spans="2:19">
      <c r="E3" s="1" t="s">
        <v>60</v>
      </c>
    </row>
    <row r="4" spans="2:19">
      <c r="B4" s="221" t="s">
        <v>533</v>
      </c>
      <c r="C4" s="221" t="s">
        <v>2</v>
      </c>
      <c r="D4" s="221" t="s">
        <v>69</v>
      </c>
      <c r="E4" s="221" t="s">
        <v>40</v>
      </c>
      <c r="F4" s="222" t="s">
        <v>133</v>
      </c>
      <c r="G4" s="223" t="s">
        <v>154</v>
      </c>
      <c r="H4" s="222" t="s">
        <v>241</v>
      </c>
      <c r="I4" s="223" t="s">
        <v>448</v>
      </c>
      <c r="J4" s="223" t="s">
        <v>242</v>
      </c>
      <c r="K4" s="223" t="s">
        <v>243</v>
      </c>
    </row>
    <row r="5" spans="2:19" ht="15" thickBot="1">
      <c r="B5" s="224" t="s">
        <v>227</v>
      </c>
      <c r="C5" s="224"/>
      <c r="D5" s="224"/>
      <c r="E5" s="224"/>
      <c r="F5" s="224"/>
      <c r="G5" s="224"/>
      <c r="H5" s="224"/>
      <c r="I5" s="224" t="s">
        <v>160</v>
      </c>
      <c r="J5" s="224" t="s">
        <v>244</v>
      </c>
      <c r="K5" s="224" t="s">
        <v>245</v>
      </c>
    </row>
    <row r="6" spans="2:19">
      <c r="B6" s="216" t="str">
        <f>Processes!C88</f>
        <v>IE,National</v>
      </c>
      <c r="C6" s="216" t="str">
        <f>Processes!D88</f>
        <v>FT-SUPNGA</v>
      </c>
      <c r="D6" s="216" t="str">
        <f>Commodities!C21</f>
        <v>GASNAT</v>
      </c>
      <c r="E6" s="216" t="str">
        <f>Commodities!C54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Processes!C89</f>
        <v>IE,National</v>
      </c>
      <c r="C7" s="216" t="str">
        <f>Processes!D89</f>
        <v>FT-SUPCOA</v>
      </c>
      <c r="D7" s="216" t="str">
        <f>Commodities!C7</f>
        <v>COAHAR</v>
      </c>
      <c r="E7" s="216" t="str">
        <f>Commodities!C53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Processes!C90</f>
        <v>IE,National</v>
      </c>
      <c r="C8" s="216" t="str">
        <f>Processes!D90</f>
        <v>FT-SUPWAS</v>
      </c>
      <c r="D8" s="216" t="str">
        <f>Commodities!C27</f>
        <v>MSWAS</v>
      </c>
      <c r="E8" s="216" t="str">
        <f>Commodities!C57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Processes!C91</f>
        <v>IE,National</v>
      </c>
      <c r="C9" s="216" t="str">
        <f>Processes!D91</f>
        <v>FT-SUPBIO</v>
      </c>
      <c r="D9" s="216" t="str">
        <f>_xlfn.TEXTJOIN(", ",TRUE,Commodities!C37,Commodities!C41,Commodities!C42)</f>
        <v>BIOWOO, BIOWPE, BIOWCH</v>
      </c>
      <c r="E9" s="216" t="str">
        <f>Commodities!C55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Processes!C92</f>
        <v>IE,National</v>
      </c>
      <c r="C10" s="216" t="str">
        <f>Processes!D92</f>
        <v>FT-SUPELC</v>
      </c>
      <c r="D10" s="216" t="s">
        <v>70</v>
      </c>
      <c r="E10" s="216" t="str">
        <f>Commodities!C56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09375" defaultRowHeight="14.4"/>
  <cols>
    <col min="1" max="1" width="9.109375" style="35"/>
    <col min="2" max="2" width="12.5546875" style="216" customWidth="1"/>
    <col min="3" max="3" width="23.33203125" style="35" customWidth="1"/>
    <col min="4" max="4" width="21.44140625" style="35" bestFit="1" customWidth="1"/>
    <col min="5" max="5" width="29.88671875" style="35" bestFit="1" customWidth="1"/>
    <col min="6" max="6" width="16.5546875" style="35" bestFit="1" customWidth="1"/>
    <col min="7" max="8" width="13.33203125" style="35" bestFit="1" customWidth="1"/>
    <col min="9" max="9" width="15.109375" style="35" bestFit="1" customWidth="1"/>
    <col min="10" max="10" width="13.33203125" style="35" bestFit="1" customWidth="1"/>
    <col min="11" max="11" width="14.109375" style="35" customWidth="1"/>
    <col min="12" max="12" width="12.6640625" style="35" customWidth="1"/>
    <col min="13" max="13" width="19.109375" style="35" customWidth="1"/>
    <col min="14" max="14" width="15.109375" style="35" customWidth="1"/>
    <col min="15" max="15" width="10.5546875" style="35" customWidth="1"/>
    <col min="16" max="22" width="9.109375" style="35"/>
    <col min="23" max="23" width="16" style="35" bestFit="1" customWidth="1"/>
    <col min="24" max="24" width="19.44140625" style="35" customWidth="1"/>
    <col min="25" max="25" width="38.5546875" style="35" bestFit="1" customWidth="1"/>
    <col min="26" max="16384" width="9.109375" style="35"/>
  </cols>
  <sheetData>
    <row r="1" spans="2:20" ht="18">
      <c r="B1" s="11" t="s">
        <v>564</v>
      </c>
      <c r="C1" s="12"/>
      <c r="D1" s="4"/>
    </row>
    <row r="2" spans="2:20" s="216" customFormat="1"/>
    <row r="3" spans="2:20" ht="18">
      <c r="G3" s="474" t="s">
        <v>583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533</v>
      </c>
      <c r="D4" s="7" t="s">
        <v>2</v>
      </c>
      <c r="E4" s="7" t="s">
        <v>565</v>
      </c>
      <c r="F4" s="17" t="s">
        <v>585</v>
      </c>
      <c r="G4" s="17" t="s">
        <v>40</v>
      </c>
      <c r="H4" s="36" t="s">
        <v>571</v>
      </c>
      <c r="I4" s="8" t="s">
        <v>566</v>
      </c>
      <c r="J4" s="8" t="s">
        <v>567</v>
      </c>
      <c r="K4" s="8" t="s">
        <v>568</v>
      </c>
      <c r="L4" s="8" t="s">
        <v>569</v>
      </c>
      <c r="M4" s="8" t="s">
        <v>570</v>
      </c>
      <c r="N4" s="62" t="s">
        <v>83</v>
      </c>
    </row>
    <row r="5" spans="2:20" ht="28.2" thickBot="1">
      <c r="C5" s="10" t="s">
        <v>535</v>
      </c>
      <c r="D5" s="10" t="s">
        <v>48</v>
      </c>
      <c r="E5" s="10" t="s">
        <v>49</v>
      </c>
      <c r="F5" s="10" t="s">
        <v>584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582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582</v>
      </c>
      <c r="R7" s="35" t="s">
        <v>586</v>
      </c>
      <c r="T7" s="216" t="s">
        <v>587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582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588</v>
      </c>
      <c r="S9" s="35" t="s">
        <v>589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590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591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592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551</v>
      </c>
      <c r="D24" s="463"/>
      <c r="E24" s="463"/>
      <c r="F24" s="464"/>
      <c r="G24" s="497" t="s">
        <v>547</v>
      </c>
      <c r="H24" s="497"/>
      <c r="I24" s="497"/>
      <c r="J24" s="498"/>
      <c r="K24" s="499" t="s">
        <v>548</v>
      </c>
      <c r="L24" s="500"/>
      <c r="M24" s="501" t="s">
        <v>549</v>
      </c>
      <c r="N24" s="500"/>
      <c r="S24"/>
    </row>
    <row r="25" spans="3:21">
      <c r="C25" s="458" t="s">
        <v>550</v>
      </c>
      <c r="D25" s="458" t="s">
        <v>81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537</v>
      </c>
      <c r="D26" s="450" t="s">
        <v>536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539</v>
      </c>
      <c r="D27" s="450" t="s">
        <v>541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538</v>
      </c>
      <c r="D28" s="454" t="s">
        <v>542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540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552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543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544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545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553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546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546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546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551</v>
      </c>
      <c r="D42" s="463"/>
      <c r="E42" s="463"/>
      <c r="F42" s="464"/>
      <c r="G42" s="497" t="s">
        <v>547</v>
      </c>
      <c r="H42" s="497"/>
      <c r="I42" s="497"/>
      <c r="J42" s="498"/>
      <c r="K42" s="499" t="s">
        <v>548</v>
      </c>
      <c r="L42" s="500"/>
      <c r="M42" s="501" t="s">
        <v>581</v>
      </c>
      <c r="N42" s="500"/>
      <c r="O42"/>
    </row>
    <row r="43" spans="3:20">
      <c r="C43" s="458" t="s">
        <v>573</v>
      </c>
      <c r="D43" s="458" t="s">
        <v>81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537</v>
      </c>
      <c r="D44" s="450" t="s">
        <v>574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539</v>
      </c>
      <c r="D45" s="450" t="s">
        <v>575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538</v>
      </c>
      <c r="D46" s="454" t="s">
        <v>576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572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552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577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578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579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553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580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580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580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F17" sqref="F17"/>
    </sheetView>
  </sheetViews>
  <sheetFormatPr defaultColWidth="9.109375" defaultRowHeight="14.4"/>
  <cols>
    <col min="1" max="1" width="9.109375" style="216"/>
    <col min="2" max="2" width="14.33203125" style="216" customWidth="1"/>
    <col min="3" max="3" width="22.109375" style="216" bestFit="1" customWidth="1"/>
    <col min="4" max="4" width="37.6640625" style="216" bestFit="1" customWidth="1"/>
    <col min="5" max="5" width="16.33203125" style="216" bestFit="1" customWidth="1"/>
    <col min="6" max="14" width="12.88671875" style="216" customWidth="1"/>
    <col min="15" max="16" width="13" style="216" customWidth="1"/>
    <col min="17" max="17" width="21.88671875" style="216" customWidth="1"/>
    <col min="18" max="18" width="29.5546875" style="216" bestFit="1" customWidth="1"/>
    <col min="19" max="22" width="9.109375" style="216"/>
    <col min="23" max="23" width="14.5546875" style="216" bestFit="1" customWidth="1"/>
    <col min="24" max="24" width="29.5546875" style="216" bestFit="1" customWidth="1"/>
    <col min="25" max="16384" width="9.109375" style="216"/>
  </cols>
  <sheetData>
    <row r="2" spans="2:12" ht="18">
      <c r="B2" s="11" t="s">
        <v>87</v>
      </c>
      <c r="C2" s="3"/>
      <c r="D2" s="3"/>
      <c r="E2" s="13" t="s">
        <v>115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533</v>
      </c>
      <c r="C3" s="17" t="s">
        <v>2</v>
      </c>
      <c r="D3" s="17" t="s">
        <v>565</v>
      </c>
      <c r="E3" s="17" t="s">
        <v>40</v>
      </c>
      <c r="F3" s="36" t="s">
        <v>42</v>
      </c>
      <c r="G3" s="36" t="s">
        <v>43</v>
      </c>
      <c r="H3" s="36" t="s">
        <v>44</v>
      </c>
      <c r="I3" s="36" t="s">
        <v>45</v>
      </c>
      <c r="J3" s="36" t="s">
        <v>46</v>
      </c>
      <c r="K3" s="36" t="s">
        <v>47</v>
      </c>
      <c r="L3" s="124" t="s">
        <v>71</v>
      </c>
    </row>
    <row r="4" spans="2:12" ht="32.4" customHeight="1" thickBot="1">
      <c r="B4" s="10" t="s">
        <v>534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">
      <c r="B22" s="11" t="s">
        <v>87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533</v>
      </c>
      <c r="C23" s="17" t="s">
        <v>2</v>
      </c>
      <c r="D23" s="17" t="s">
        <v>565</v>
      </c>
      <c r="E23" s="17" t="s">
        <v>585</v>
      </c>
      <c r="F23" s="17" t="s">
        <v>40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71</v>
      </c>
    </row>
    <row r="24" spans="2:18" ht="28.2" thickBot="1">
      <c r="B24" s="10" t="s">
        <v>534</v>
      </c>
      <c r="C24" s="10" t="s">
        <v>61</v>
      </c>
      <c r="D24" s="10" t="s">
        <v>49</v>
      </c>
      <c r="E24" s="10" t="s">
        <v>594</v>
      </c>
      <c r="F24" s="10" t="s">
        <v>50</v>
      </c>
      <c r="G24" s="9" t="s">
        <v>51</v>
      </c>
      <c r="H24" s="9" t="s">
        <v>51</v>
      </c>
      <c r="I24" s="9" t="s">
        <v>51</v>
      </c>
      <c r="J24" s="9" t="s">
        <v>51</v>
      </c>
      <c r="K24" s="9" t="s">
        <v>51</v>
      </c>
      <c r="L24" s="9" t="s">
        <v>51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593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5.8">
      <c r="B27" s="11" t="s">
        <v>117</v>
      </c>
      <c r="C27" s="3"/>
      <c r="D27" s="3"/>
      <c r="E27" s="13" t="s">
        <v>116</v>
      </c>
      <c r="F27" s="66"/>
      <c r="G27" s="122"/>
      <c r="H27" s="122"/>
      <c r="I27" s="122"/>
      <c r="J27" s="122"/>
      <c r="K27" s="122"/>
      <c r="L27" s="122"/>
      <c r="N27" s="177" t="s">
        <v>161</v>
      </c>
      <c r="O27" s="175"/>
      <c r="P27" s="175"/>
      <c r="Q27" s="175"/>
      <c r="R27" s="175"/>
    </row>
    <row r="28" spans="2:18">
      <c r="B28" s="17" t="s">
        <v>533</v>
      </c>
      <c r="C28" s="17" t="s">
        <v>2</v>
      </c>
      <c r="D28" s="17" t="s">
        <v>565</v>
      </c>
      <c r="E28" s="17" t="s">
        <v>40</v>
      </c>
      <c r="F28" s="36" t="s">
        <v>293</v>
      </c>
      <c r="G28" s="36" t="s">
        <v>118</v>
      </c>
      <c r="H28" s="36" t="s">
        <v>119</v>
      </c>
      <c r="I28" s="36" t="s">
        <v>120</v>
      </c>
      <c r="J28" s="36" t="s">
        <v>121</v>
      </c>
      <c r="K28" s="124" t="s">
        <v>71</v>
      </c>
      <c r="N28" s="216" t="s">
        <v>162</v>
      </c>
    </row>
    <row r="29" spans="2:18" ht="15" thickBot="1">
      <c r="B29" s="10" t="s">
        <v>534</v>
      </c>
      <c r="C29" s="10" t="s">
        <v>61</v>
      </c>
      <c r="D29" s="10" t="s">
        <v>49</v>
      </c>
      <c r="E29" s="10" t="s">
        <v>50</v>
      </c>
      <c r="F29" s="9" t="s">
        <v>51</v>
      </c>
      <c r="G29" s="9" t="s">
        <v>51</v>
      </c>
      <c r="H29" s="9" t="s">
        <v>51</v>
      </c>
      <c r="I29" s="9" t="s">
        <v>51</v>
      </c>
      <c r="J29" s="9" t="s">
        <v>51</v>
      </c>
      <c r="K29" s="125"/>
      <c r="N29" s="176"/>
      <c r="O29" s="176"/>
      <c r="P29" s="214" t="s">
        <v>163</v>
      </c>
      <c r="Q29" s="214"/>
      <c r="R29" s="214" t="s">
        <v>164</v>
      </c>
    </row>
    <row r="30" spans="2:18" ht="1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122</v>
      </c>
      <c r="N30" s="185" t="s">
        <v>165</v>
      </c>
      <c r="O30" s="212" t="s">
        <v>166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">
      <c r="B40" s="11" t="s">
        <v>88</v>
      </c>
      <c r="C40" s="3"/>
      <c r="D40" s="4"/>
      <c r="E40" s="13" t="s">
        <v>84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533</v>
      </c>
      <c r="C41" s="17" t="s">
        <v>2</v>
      </c>
      <c r="D41" s="17" t="s">
        <v>565</v>
      </c>
      <c r="E41" s="17" t="s">
        <v>40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71</v>
      </c>
      <c r="P41" s="36"/>
      <c r="R41"/>
      <c r="S41"/>
      <c r="T41"/>
      <c r="U41"/>
      <c r="V41"/>
      <c r="W41"/>
    </row>
    <row r="42" spans="2:23" ht="15" thickBot="1">
      <c r="B42" s="9" t="s">
        <v>534</v>
      </c>
      <c r="C42" s="9" t="s">
        <v>61</v>
      </c>
      <c r="D42" s="9" t="s">
        <v>49</v>
      </c>
      <c r="E42" s="9" t="s">
        <v>50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454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471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231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232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233</v>
      </c>
      <c r="P46" s="75"/>
      <c r="R46"/>
      <c r="S46"/>
      <c r="T46"/>
      <c r="U46"/>
      <c r="V46"/>
      <c r="W46"/>
    </row>
    <row r="47" spans="2:23" ht="15" thickBot="1">
      <c r="B47" s="70" t="s">
        <v>85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86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471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231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232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233</v>
      </c>
      <c r="P51" s="75"/>
      <c r="R51" s="40"/>
    </row>
    <row r="52" spans="2:18" ht="15" thickBot="1">
      <c r="B52" s="70" t="s">
        <v>85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230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234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231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232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233</v>
      </c>
      <c r="P56" s="75"/>
      <c r="R56" s="40"/>
    </row>
    <row r="57" spans="2:18" ht="15" thickBot="1">
      <c r="B57" s="70" t="s">
        <v>85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86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234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231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232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233</v>
      </c>
      <c r="P61" s="75"/>
      <c r="R61" s="40"/>
    </row>
    <row r="62" spans="2:18" ht="15" thickBot="1">
      <c r="B62" s="72" t="s">
        <v>85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86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6"/>
  <sheetViews>
    <sheetView tabSelected="1" zoomScaleNormal="100" workbookViewId="0">
      <selection activeCell="J10" sqref="J10"/>
    </sheetView>
  </sheetViews>
  <sheetFormatPr defaultColWidth="9.109375" defaultRowHeight="14.4"/>
  <cols>
    <col min="1" max="1" width="9.109375" style="142"/>
    <col min="2" max="2" width="12.5546875" style="215" customWidth="1"/>
    <col min="3" max="3" width="16.44140625" style="142" customWidth="1"/>
    <col min="4" max="4" width="34.88671875" style="142" customWidth="1"/>
    <col min="5" max="5" width="10.88671875" style="142" bestFit="1" customWidth="1"/>
    <col min="6" max="8" width="11" style="142" customWidth="1"/>
    <col min="9" max="9" width="15.5546875" style="142" customWidth="1"/>
    <col min="10" max="10" width="20.6640625" style="142" customWidth="1"/>
    <col min="11" max="11" width="17" style="142" customWidth="1"/>
    <col min="12" max="12" width="14" style="215" customWidth="1"/>
    <col min="13" max="13" width="10.5546875" style="142" customWidth="1"/>
    <col min="14" max="16" width="9.109375" style="142"/>
    <col min="17" max="17" width="12.6640625" style="142" bestFit="1" customWidth="1"/>
    <col min="18" max="18" width="29.88671875" style="142" bestFit="1" customWidth="1"/>
    <col min="19" max="16384" width="9.109375" style="142"/>
  </cols>
  <sheetData>
    <row r="2" spans="2:15" ht="18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533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452</v>
      </c>
      <c r="J3" s="19" t="s">
        <v>597</v>
      </c>
      <c r="K3" s="19" t="s">
        <v>598</v>
      </c>
      <c r="L3" s="19" t="s">
        <v>223</v>
      </c>
      <c r="M3" s="19" t="s">
        <v>224</v>
      </c>
    </row>
    <row r="4" spans="2:15" ht="15" thickBot="1">
      <c r="B4" s="10" t="s">
        <v>535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C32*Conversions!C2</f>
        <v>82.479960000000005</v>
      </c>
      <c r="K5" s="81">
        <f>C33*Conversions!C2</f>
        <v>33.494399999999999</v>
      </c>
      <c r="L5" s="81">
        <f>C34*Conversions!C2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71</v>
      </c>
      <c r="C9" s="50"/>
      <c r="D9" s="50"/>
      <c r="E9" s="50"/>
      <c r="F9" s="505" t="s">
        <v>239</v>
      </c>
      <c r="G9" s="505"/>
      <c r="H9" s="505"/>
      <c r="I9" s="270" t="s">
        <v>238</v>
      </c>
      <c r="J9" s="270" t="s">
        <v>603</v>
      </c>
      <c r="K9" s="270" t="s">
        <v>602</v>
      </c>
      <c r="L9" s="173" t="s">
        <v>237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7.6">
      <c r="B14" s="16" t="s">
        <v>533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20"/>
      <c r="L14" s="20"/>
      <c r="M14" s="20"/>
      <c r="N14" s="20"/>
      <c r="O14" s="144"/>
    </row>
    <row r="15" spans="2:15" ht="15" thickBot="1">
      <c r="B15" s="9" t="s">
        <v>535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MINRENGEO</v>
      </c>
      <c r="D21" s="83" t="str">
        <f>Processes!E50</f>
        <v xml:space="preserve">Domestic Potential of Geothermal </v>
      </c>
      <c r="E21" s="84" t="str">
        <f>Commodities!C29</f>
        <v>RENGEO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4" spans="2:15">
      <c r="B24" s="20" t="str">
        <f>Processes!C83</f>
        <v>IE,National</v>
      </c>
      <c r="C24" s="20" t="str">
        <f>Processes!D83</f>
        <v>MINAMBHET</v>
      </c>
      <c r="D24" s="20" t="str">
        <f>Processes!E83</f>
        <v>Domestic Potential of Ambient Heat</v>
      </c>
      <c r="E24" s="20" t="str">
        <f>Commodities!C52</f>
        <v>AMBHET</v>
      </c>
      <c r="F24" s="215"/>
      <c r="G24" s="215"/>
      <c r="H24" s="215"/>
    </row>
    <row r="29" spans="2:15">
      <c r="B29" s="64" t="s">
        <v>595</v>
      </c>
    </row>
    <row r="30" spans="2:15">
      <c r="B30" s="494" t="s">
        <v>601</v>
      </c>
      <c r="C30" s="492" t="s">
        <v>596</v>
      </c>
    </row>
    <row r="31" spans="2:15">
      <c r="B31" s="495">
        <v>2019</v>
      </c>
      <c r="C31" s="491">
        <v>2500</v>
      </c>
    </row>
    <row r="32" spans="2:15">
      <c r="B32" s="495">
        <v>2020</v>
      </c>
      <c r="C32" s="491">
        <v>1970</v>
      </c>
    </row>
    <row r="33" spans="2:3">
      <c r="B33" s="495">
        <v>2025</v>
      </c>
      <c r="C33" s="491">
        <v>800</v>
      </c>
    </row>
    <row r="34" spans="2:3">
      <c r="B34" s="496">
        <v>2027</v>
      </c>
      <c r="C34" s="493">
        <v>600</v>
      </c>
    </row>
    <row r="35" spans="2:3">
      <c r="B35" s="215" t="s">
        <v>599</v>
      </c>
    </row>
    <row r="36" spans="2:3">
      <c r="B36" s="442" t="s">
        <v>600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09375" defaultRowHeight="13.8"/>
  <cols>
    <col min="1" max="1" width="9.109375" style="32"/>
    <col min="2" max="2" width="12.88671875" style="32" customWidth="1"/>
    <col min="3" max="3" width="17.44140625" style="32" customWidth="1"/>
    <col min="4" max="4" width="69.6640625" style="32" bestFit="1" customWidth="1"/>
    <col min="5" max="5" width="15.88671875" style="32" bestFit="1" customWidth="1"/>
    <col min="6" max="6" width="11.109375" style="32" customWidth="1"/>
    <col min="7" max="9" width="9.109375" style="32"/>
    <col min="10" max="10" width="14.109375" style="32" bestFit="1" customWidth="1"/>
    <col min="11" max="11" width="39.5546875" style="32" bestFit="1" customWidth="1"/>
    <col min="12" max="16384" width="9.109375" style="32"/>
  </cols>
  <sheetData>
    <row r="2" spans="2:18" ht="18">
      <c r="B2" s="11" t="s">
        <v>139</v>
      </c>
      <c r="C2" s="3"/>
      <c r="D2" s="3"/>
      <c r="E2" s="13" t="s">
        <v>60</v>
      </c>
      <c r="F2" s="138"/>
      <c r="G2" s="138"/>
    </row>
    <row r="3" spans="2:18">
      <c r="B3" s="17" t="s">
        <v>533</v>
      </c>
      <c r="C3" s="17" t="s">
        <v>2</v>
      </c>
      <c r="D3" s="17" t="s">
        <v>3</v>
      </c>
      <c r="E3" s="17" t="s">
        <v>40</v>
      </c>
      <c r="F3" s="36" t="s">
        <v>292</v>
      </c>
      <c r="G3" s="124" t="s">
        <v>71</v>
      </c>
    </row>
    <row r="4" spans="2:18" ht="28.2" thickBot="1">
      <c r="B4" s="9" t="s">
        <v>534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4.4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150</v>
      </c>
      <c r="R5" s="217"/>
    </row>
    <row r="6" spans="2:18" ht="14.4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4.4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4.4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4.4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4.4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4.4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4.4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4.4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4.4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4.4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4.4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4.4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4.4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4.4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4.4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4.4">
      <c r="B37"/>
      <c r="C37"/>
      <c r="D37"/>
      <c r="E37"/>
      <c r="F37"/>
      <c r="G37"/>
    </row>
    <row r="38" spans="2:7" ht="14.4">
      <c r="B38"/>
      <c r="C38"/>
      <c r="D38"/>
      <c r="E38"/>
      <c r="F38"/>
      <c r="G38"/>
    </row>
    <row r="39" spans="2:7" ht="14.4">
      <c r="B39"/>
      <c r="C39"/>
      <c r="D39"/>
      <c r="E39"/>
      <c r="F39"/>
      <c r="G39"/>
    </row>
    <row r="40" spans="2:7" ht="14.4">
      <c r="B40"/>
      <c r="C40"/>
      <c r="D40"/>
      <c r="E40"/>
      <c r="F40"/>
      <c r="G40"/>
    </row>
    <row r="41" spans="2:7" ht="14.4">
      <c r="B41"/>
      <c r="C41"/>
      <c r="D41"/>
      <c r="E41"/>
      <c r="F41"/>
      <c r="G41"/>
    </row>
    <row r="42" spans="2:7" ht="14.4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09375" defaultRowHeight="14.4"/>
  <cols>
    <col min="1" max="1" width="9.109375" style="182"/>
    <col min="2" max="2" width="9.6640625" style="216" bestFit="1" customWidth="1"/>
    <col min="3" max="3" width="13.5546875" style="182" customWidth="1"/>
    <col min="4" max="4" width="17" style="182" bestFit="1" customWidth="1"/>
    <col min="5" max="5" width="17.44140625" style="182" bestFit="1" customWidth="1"/>
    <col min="6" max="6" width="9.109375" style="182"/>
    <col min="7" max="20" width="9.44140625" style="40" customWidth="1"/>
    <col min="21" max="23" width="9.44140625" style="182" customWidth="1"/>
    <col min="24" max="24" width="28.5546875" style="182" bestFit="1" customWidth="1"/>
    <col min="25" max="25" width="9.109375" style="182"/>
    <col min="26" max="26" width="13.5546875" style="182" bestFit="1" customWidth="1"/>
    <col min="27" max="27" width="17" style="182" bestFit="1" customWidth="1"/>
    <col min="28" max="16384" width="9.109375" style="182"/>
  </cols>
  <sheetData>
    <row r="1" spans="2:26">
      <c r="R1" s="182"/>
      <c r="S1" s="182"/>
      <c r="T1" s="182"/>
    </row>
    <row r="2" spans="2:26" ht="18">
      <c r="B2" s="153" t="s">
        <v>153</v>
      </c>
      <c r="C2" s="154"/>
      <c r="D2" s="154"/>
      <c r="E2" s="155"/>
      <c r="F2" s="5" t="s">
        <v>39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7.6">
      <c r="B3" s="151" t="s">
        <v>533</v>
      </c>
      <c r="C3" s="151" t="s">
        <v>2</v>
      </c>
      <c r="D3" s="151" t="s">
        <v>3</v>
      </c>
      <c r="E3" s="151" t="s">
        <v>69</v>
      </c>
      <c r="F3" s="151" t="s">
        <v>40</v>
      </c>
      <c r="G3" s="150" t="s">
        <v>450</v>
      </c>
      <c r="H3" s="150" t="s">
        <v>235</v>
      </c>
      <c r="I3" s="150" t="s">
        <v>453</v>
      </c>
      <c r="J3" s="150" t="s">
        <v>451</v>
      </c>
      <c r="K3" s="149" t="s">
        <v>452</v>
      </c>
      <c r="L3" s="149" t="s">
        <v>223</v>
      </c>
      <c r="M3" s="149" t="s">
        <v>224</v>
      </c>
      <c r="N3" s="149" t="s">
        <v>154</v>
      </c>
      <c r="O3" s="149" t="s">
        <v>155</v>
      </c>
      <c r="P3" s="149" t="s">
        <v>294</v>
      </c>
      <c r="Q3" s="152" t="s">
        <v>71</v>
      </c>
      <c r="R3" s="182"/>
      <c r="S3" s="182"/>
      <c r="T3" s="182"/>
    </row>
    <row r="4" spans="2:26" ht="14.25" customHeight="1" thickBot="1">
      <c r="B4" s="10" t="s">
        <v>156</v>
      </c>
      <c r="C4" s="10"/>
      <c r="D4" s="10"/>
      <c r="E4" s="10"/>
      <c r="F4" s="10"/>
      <c r="G4" s="195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2"/>
      <c r="S4" s="182"/>
      <c r="T4" s="182"/>
    </row>
    <row r="5" spans="2:26">
      <c r="B5" s="157" t="str">
        <f>Processes!C86</f>
        <v>IE,National</v>
      </c>
      <c r="C5" s="157" t="str">
        <f>Processes!D86</f>
        <v>SREFOILCRD_Whitegate</v>
      </c>
      <c r="D5" s="157" t="str">
        <f>Processes!E86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229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179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180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181</v>
      </c>
      <c r="R8" s="182"/>
      <c r="S8" s="182"/>
      <c r="T8" s="182"/>
    </row>
    <row r="9" spans="2:26">
      <c r="C9" s="163" t="s">
        <v>227</v>
      </c>
      <c r="D9" s="162"/>
      <c r="E9" s="161"/>
      <c r="F9" s="158" t="s">
        <v>227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182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183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184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185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186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187</v>
      </c>
      <c r="R14" s="182"/>
      <c r="S14" s="182"/>
      <c r="T14" s="182"/>
    </row>
    <row r="15" spans="2:26">
      <c r="C15" s="163" t="s">
        <v>227</v>
      </c>
      <c r="D15" s="162"/>
      <c r="E15" s="161"/>
      <c r="F15" s="158" t="s">
        <v>227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188</v>
      </c>
      <c r="R15" s="182"/>
      <c r="S15" s="182"/>
      <c r="T15" s="182"/>
    </row>
    <row r="16" spans="2:26">
      <c r="C16" s="163" t="s">
        <v>227</v>
      </c>
      <c r="D16" s="32"/>
      <c r="E16" s="32"/>
      <c r="F16" s="158" t="s">
        <v>227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189</v>
      </c>
      <c r="R16" s="182"/>
      <c r="S16" s="182"/>
      <c r="T16" s="182"/>
      <c r="X16" s="164"/>
      <c r="Y16" s="164"/>
      <c r="Z16" s="164"/>
    </row>
    <row r="17" spans="3:30">
      <c r="C17" s="163" t="s">
        <v>227</v>
      </c>
      <c r="D17" s="32"/>
      <c r="E17" s="32"/>
      <c r="F17" s="158" t="s">
        <v>227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190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473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227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227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227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227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09375" defaultRowHeight="14.4"/>
  <cols>
    <col min="1" max="1" width="9.109375" style="35"/>
    <col min="2" max="2" width="13.44140625" style="216" customWidth="1"/>
    <col min="3" max="3" width="15.5546875" style="35" customWidth="1"/>
    <col min="4" max="4" width="26.5546875" style="35" bestFit="1" customWidth="1"/>
    <col min="5" max="5" width="10.88671875" style="35" customWidth="1"/>
    <col min="6" max="6" width="10.88671875" style="35" bestFit="1" customWidth="1"/>
    <col min="7" max="15" width="10.109375" style="35" customWidth="1"/>
    <col min="16" max="21" width="10.33203125" style="35" customWidth="1"/>
    <col min="22" max="22" width="9.109375" style="35"/>
    <col min="23" max="23" width="12" style="35" bestFit="1" customWidth="1"/>
    <col min="24" max="24" width="26.5546875" style="35" bestFit="1" customWidth="1"/>
    <col min="25" max="16384" width="9.109375" style="35"/>
  </cols>
  <sheetData>
    <row r="2" spans="2:20" ht="18">
      <c r="B2" s="11" t="s">
        <v>59</v>
      </c>
      <c r="C2" s="12"/>
      <c r="D2" s="12"/>
      <c r="F2" s="13" t="s">
        <v>82</v>
      </c>
      <c r="G2" s="158"/>
      <c r="H2" s="14"/>
      <c r="I2" s="14"/>
      <c r="J2" s="14"/>
      <c r="K2" s="14"/>
      <c r="L2" s="14"/>
    </row>
    <row r="3" spans="2:20" ht="27.6">
      <c r="B3" s="16" t="s">
        <v>533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449</v>
      </c>
      <c r="M3" s="19" t="s">
        <v>66</v>
      </c>
      <c r="N3" s="19" t="s">
        <v>67</v>
      </c>
      <c r="O3" s="79" t="s">
        <v>68</v>
      </c>
    </row>
    <row r="4" spans="2:20" ht="15" thickBot="1">
      <c r="B4" s="21" t="s">
        <v>535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Processes!C84</f>
        <v>IE,National</v>
      </c>
      <c r="C5" s="35" t="str">
        <f>Processes!D84</f>
        <v>IMPELC_UK</v>
      </c>
      <c r="D5" s="35" t="str">
        <f>Processes!E84</f>
        <v>Import of Electricity - UK</v>
      </c>
      <c r="F5" s="35" t="str">
        <f>Commodities!C58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Processes!C85</f>
        <v>IE,National</v>
      </c>
      <c r="C6" s="42" t="str">
        <f>Processes!D85</f>
        <v>EXPELC_UK</v>
      </c>
      <c r="D6" s="42" t="str">
        <f>Processes!E85</f>
        <v>Export of Electricity - UK</v>
      </c>
      <c r="E6" s="42" t="str">
        <f>Commodities!C58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71</v>
      </c>
      <c r="C7" s="50"/>
      <c r="D7" s="50"/>
      <c r="E7" s="50"/>
      <c r="F7" s="50"/>
      <c r="G7" s="505" t="s">
        <v>167</v>
      </c>
      <c r="H7" s="505"/>
      <c r="I7" s="505"/>
      <c r="J7" s="505"/>
      <c r="K7" s="505"/>
      <c r="L7" s="271" t="s">
        <v>72</v>
      </c>
      <c r="M7" s="505" t="s">
        <v>236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133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09375" defaultRowHeight="14.4"/>
  <cols>
    <col min="1" max="1" width="9.109375" style="217"/>
    <col min="2" max="2" width="18.88671875" style="217" customWidth="1"/>
    <col min="3" max="16384" width="9.109375" style="217"/>
  </cols>
  <sheetData>
    <row r="1" spans="1:6">
      <c r="A1" s="227" t="s">
        <v>283</v>
      </c>
      <c r="B1" s="227"/>
      <c r="C1" s="228"/>
      <c r="D1" s="228"/>
      <c r="E1" s="228"/>
    </row>
    <row r="4" spans="1:6">
      <c r="B4" s="1" t="s">
        <v>284</v>
      </c>
    </row>
    <row r="5" spans="1:6" ht="15" thickBot="1">
      <c r="B5" s="229" t="s">
        <v>16</v>
      </c>
      <c r="C5" s="230" t="str">
        <f>Commodities!C54</f>
        <v>SUPNGA</v>
      </c>
      <c r="D5" s="230" t="str">
        <f>Commodities!C53</f>
        <v>SUPCOA</v>
      </c>
      <c r="E5" s="230" t="str">
        <f>Commodities!C57</f>
        <v>SUPWAS</v>
      </c>
      <c r="F5" s="230" t="s">
        <v>285</v>
      </c>
    </row>
    <row r="6" spans="1:6">
      <c r="B6" s="217" t="str">
        <f>Commodities!C68</f>
        <v>SUPCO2N</v>
      </c>
      <c r="C6" s="92">
        <v>56.1</v>
      </c>
      <c r="D6" s="92">
        <v>96.1</v>
      </c>
      <c r="E6" s="92">
        <v>75.3</v>
      </c>
      <c r="F6" s="92" t="s">
        <v>286</v>
      </c>
    </row>
    <row r="7" spans="1:6">
      <c r="B7" s="217" t="str">
        <f>Commodities!C64</f>
        <v>SUPCH4N</v>
      </c>
      <c r="C7" s="92"/>
      <c r="D7" s="92"/>
      <c r="E7" s="92"/>
    </row>
    <row r="8" spans="1:6">
      <c r="B8" s="217" t="str">
        <f>Commodities!C67</f>
        <v>SUPSO2N</v>
      </c>
      <c r="C8" s="92"/>
      <c r="D8" s="92"/>
      <c r="E8" s="92"/>
    </row>
    <row r="9" spans="1:6">
      <c r="B9" s="217" t="str">
        <f>Commodities!C71</f>
        <v>SUPNOXN</v>
      </c>
      <c r="C9" s="92"/>
      <c r="D9" s="92"/>
      <c r="E9" s="92"/>
    </row>
    <row r="10" spans="1:6">
      <c r="B10" s="216" t="str">
        <f>Commodities!C72</f>
        <v>SUPPM10</v>
      </c>
    </row>
    <row r="11" spans="1:6">
      <c r="B11" s="216" t="str">
        <f>Commodities!C73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4.4"/>
  <cols>
    <col min="1" max="1" width="20.44140625" customWidth="1"/>
    <col min="2" max="7" width="12" customWidth="1"/>
  </cols>
  <sheetData>
    <row r="1" spans="1:22">
      <c r="A1" s="93" t="s">
        <v>91</v>
      </c>
      <c r="B1" s="86" t="s">
        <v>92</v>
      </c>
      <c r="C1" s="86"/>
      <c r="D1" s="86"/>
      <c r="E1" s="86"/>
      <c r="F1" s="86"/>
      <c r="G1" s="86"/>
      <c r="H1" s="86"/>
      <c r="I1" s="86"/>
      <c r="J1" s="64" t="s">
        <v>93</v>
      </c>
      <c r="P1" s="509" t="s">
        <v>94</v>
      </c>
      <c r="Q1" s="509"/>
    </row>
    <row r="2" spans="1:22">
      <c r="H2" s="86"/>
      <c r="I2" s="86"/>
      <c r="J2" s="53" t="s">
        <v>95</v>
      </c>
      <c r="K2" s="54">
        <v>41.868000000000002</v>
      </c>
      <c r="L2" s="53" t="s">
        <v>96</v>
      </c>
      <c r="P2" s="94" t="s">
        <v>97</v>
      </c>
      <c r="Q2" s="95">
        <v>2010</v>
      </c>
    </row>
    <row r="3" spans="1:22" ht="15" thickBot="1">
      <c r="A3" s="96" t="s">
        <v>98</v>
      </c>
      <c r="B3" s="108"/>
      <c r="H3" s="86"/>
      <c r="I3" s="86"/>
      <c r="J3" s="53" t="s">
        <v>99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100</v>
      </c>
      <c r="H4" s="86"/>
      <c r="I4" s="86"/>
      <c r="J4" s="34"/>
      <c r="K4" s="101"/>
      <c r="L4" s="34"/>
      <c r="P4" s="86" t="s">
        <v>101</v>
      </c>
      <c r="Q4" s="86"/>
    </row>
    <row r="5" spans="1:22" ht="15" thickBot="1">
      <c r="A5" s="102" t="s">
        <v>102</v>
      </c>
      <c r="H5" s="86"/>
      <c r="I5" s="103" t="s">
        <v>103</v>
      </c>
      <c r="J5" s="86"/>
    </row>
    <row r="6" spans="1:22" ht="1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102</v>
      </c>
    </row>
    <row r="7" spans="1:22" ht="15" thickBot="1">
      <c r="A7" s="107" t="s">
        <v>104</v>
      </c>
      <c r="B7" s="108" t="s">
        <v>105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106</v>
      </c>
      <c r="Q7" s="111"/>
      <c r="R7" s="111"/>
      <c r="S7" s="111"/>
    </row>
    <row r="8" spans="1:22" ht="15" thickBot="1">
      <c r="A8" s="107" t="s">
        <v>104</v>
      </c>
      <c r="B8" s="108" t="s">
        <v>107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51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108</v>
      </c>
      <c r="Q8" s="111"/>
      <c r="R8" s="111"/>
      <c r="S8" s="111"/>
    </row>
    <row r="9" spans="1:22" ht="15" thickBot="1">
      <c r="A9" s="107" t="s">
        <v>109</v>
      </c>
      <c r="B9" s="108" t="s">
        <v>105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110</v>
      </c>
      <c r="Q9" s="111"/>
      <c r="R9" s="111"/>
      <c r="S9" s="111"/>
    </row>
    <row r="10" spans="1:22" ht="15" thickBot="1">
      <c r="A10" s="107" t="s">
        <v>109</v>
      </c>
      <c r="B10" s="108" t="s">
        <v>107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51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111</v>
      </c>
      <c r="Q10" s="111"/>
      <c r="R10" s="111"/>
      <c r="S10" s="111"/>
    </row>
    <row r="11" spans="1:22" ht="15" thickBot="1">
      <c r="A11" s="107" t="s">
        <v>89</v>
      </c>
      <c r="B11" s="108" t="s">
        <v>105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" thickBot="1">
      <c r="A12" s="107" t="s">
        <v>89</v>
      </c>
      <c r="B12" s="108" t="s">
        <v>107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51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" thickBot="1">
      <c r="A13" s="107" t="s">
        <v>90</v>
      </c>
      <c r="B13" s="108" t="s">
        <v>105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" thickBot="1">
      <c r="A14" s="107" t="s">
        <v>90</v>
      </c>
      <c r="B14" s="108" t="s">
        <v>107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51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" thickBot="1">
      <c r="A16" s="114" t="s">
        <v>106</v>
      </c>
      <c r="B16" s="55"/>
      <c r="C16" s="55"/>
      <c r="D16" s="55"/>
      <c r="E16" s="55"/>
      <c r="F16" s="55"/>
      <c r="G16" s="55"/>
      <c r="H16" s="86"/>
      <c r="I16" s="103" t="s">
        <v>103</v>
      </c>
      <c r="J16" s="86"/>
      <c r="P16" t="s">
        <v>112</v>
      </c>
      <c r="V16" s="103" t="s">
        <v>113</v>
      </c>
    </row>
    <row r="17" spans="1:26" ht="1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" thickBot="1">
      <c r="A18" s="107" t="s">
        <v>104</v>
      </c>
      <c r="B18" s="108" t="s">
        <v>105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" thickBot="1">
      <c r="A19" s="107" t="s">
        <v>104</v>
      </c>
      <c r="B19" s="108" t="s">
        <v>107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51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" thickBot="1">
      <c r="A20" s="107" t="s">
        <v>109</v>
      </c>
      <c r="B20" s="108" t="s">
        <v>105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" thickBot="1">
      <c r="A21" s="107" t="s">
        <v>109</v>
      </c>
      <c r="B21" s="108" t="s">
        <v>107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51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" thickBot="1">
      <c r="A22" s="107" t="s">
        <v>89</v>
      </c>
      <c r="B22" s="108" t="s">
        <v>105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" thickBot="1">
      <c r="A23" s="107" t="s">
        <v>89</v>
      </c>
      <c r="B23" s="108" t="s">
        <v>107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51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" thickBot="1">
      <c r="A24" s="107" t="s">
        <v>90</v>
      </c>
      <c r="B24" s="108" t="s">
        <v>105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" thickBot="1">
      <c r="A25" s="107" t="s">
        <v>90</v>
      </c>
      <c r="B25" s="108" t="s">
        <v>107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51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" thickBot="1">
      <c r="A26" s="102" t="s">
        <v>108</v>
      </c>
      <c r="H26" s="86"/>
      <c r="I26" s="103" t="s">
        <v>103</v>
      </c>
      <c r="J26" s="92"/>
      <c r="K26" s="82"/>
      <c r="L26" s="82"/>
      <c r="M26" s="82"/>
      <c r="N26" s="82"/>
      <c r="P26" t="s">
        <v>112</v>
      </c>
    </row>
    <row r="27" spans="1:26" ht="1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" thickBot="1">
      <c r="A28" s="107" t="s">
        <v>104</v>
      </c>
      <c r="B28" s="108" t="s">
        <v>105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" thickBot="1">
      <c r="A29" s="107" t="s">
        <v>104</v>
      </c>
      <c r="B29" s="108" t="s">
        <v>107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51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" thickBot="1">
      <c r="A30" s="107" t="s">
        <v>109</v>
      </c>
      <c r="B30" s="108" t="s">
        <v>105</v>
      </c>
      <c r="C30" s="108" t="s">
        <v>114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" thickBot="1">
      <c r="A31" s="107" t="s">
        <v>109</v>
      </c>
      <c r="B31" s="108" t="s">
        <v>107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51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" thickBot="1">
      <c r="A32" s="107" t="s">
        <v>89</v>
      </c>
      <c r="B32" s="108" t="s">
        <v>105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" thickBot="1">
      <c r="A33" s="107" t="s">
        <v>89</v>
      </c>
      <c r="B33" s="108" t="s">
        <v>107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51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" thickBot="1">
      <c r="A34" s="107" t="s">
        <v>90</v>
      </c>
      <c r="B34" s="108" t="s">
        <v>105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" thickBot="1">
      <c r="A35" s="107" t="s">
        <v>90</v>
      </c>
      <c r="B35" s="108" t="s">
        <v>107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51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" thickBot="1">
      <c r="A37" s="114" t="s">
        <v>110</v>
      </c>
      <c r="B37" s="55"/>
      <c r="C37" s="55"/>
      <c r="D37" s="55"/>
      <c r="E37" s="55"/>
      <c r="F37" s="55"/>
      <c r="G37" s="55"/>
      <c r="H37" s="86"/>
      <c r="I37" s="103" t="s">
        <v>103</v>
      </c>
      <c r="J37" s="92"/>
      <c r="K37" s="82"/>
      <c r="L37" s="82"/>
      <c r="M37" s="82"/>
      <c r="N37" s="82"/>
      <c r="P37" t="s">
        <v>112</v>
      </c>
      <c r="V37" s="103" t="s">
        <v>113</v>
      </c>
    </row>
    <row r="38" spans="1:26" ht="1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" thickBot="1">
      <c r="A39" s="107" t="s">
        <v>104</v>
      </c>
      <c r="B39" s="108" t="s">
        <v>105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" thickBot="1">
      <c r="A40" s="107" t="s">
        <v>104</v>
      </c>
      <c r="B40" s="108" t="s">
        <v>107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51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" thickBot="1">
      <c r="A41" s="107" t="s">
        <v>109</v>
      </c>
      <c r="B41" s="108" t="s">
        <v>105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" thickBot="1">
      <c r="A42" s="107" t="s">
        <v>109</v>
      </c>
      <c r="B42" s="108" t="s">
        <v>107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51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" thickBot="1">
      <c r="A43" s="107" t="s">
        <v>89</v>
      </c>
      <c r="B43" s="108" t="s">
        <v>105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" thickBot="1">
      <c r="A44" s="107" t="s">
        <v>89</v>
      </c>
      <c r="B44" s="108" t="s">
        <v>107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51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" thickBot="1">
      <c r="A45" s="107" t="s">
        <v>90</v>
      </c>
      <c r="B45" s="108" t="s">
        <v>105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" thickBot="1">
      <c r="A46" s="107" t="s">
        <v>90</v>
      </c>
      <c r="B46" s="108" t="s">
        <v>107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51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" thickBot="1">
      <c r="A48" s="102" t="s">
        <v>111</v>
      </c>
      <c r="H48" s="86"/>
      <c r="I48" s="103" t="s">
        <v>103</v>
      </c>
      <c r="J48" s="92"/>
      <c r="K48" s="82"/>
      <c r="L48" s="82"/>
      <c r="M48" s="82"/>
      <c r="N48" s="82"/>
      <c r="P48" t="s">
        <v>112</v>
      </c>
      <c r="V48" s="103" t="s">
        <v>113</v>
      </c>
    </row>
    <row r="49" spans="1:26" ht="1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" thickBot="1">
      <c r="A50" s="107" t="s">
        <v>104</v>
      </c>
      <c r="B50" s="108" t="s">
        <v>105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" thickBot="1">
      <c r="A51" s="107" t="s">
        <v>104</v>
      </c>
      <c r="B51" s="108" t="s">
        <v>107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51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" thickBot="1">
      <c r="A52" s="107" t="s">
        <v>109</v>
      </c>
      <c r="B52" s="108" t="s">
        <v>105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" thickBot="1">
      <c r="A53" s="107" t="s">
        <v>109</v>
      </c>
      <c r="B53" s="108" t="s">
        <v>107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51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" thickBot="1">
      <c r="A54" s="107" t="s">
        <v>89</v>
      </c>
      <c r="B54" s="108" t="s">
        <v>105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" thickBot="1">
      <c r="A55" s="107" t="s">
        <v>89</v>
      </c>
      <c r="B55" s="108" t="s">
        <v>107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51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" thickBot="1">
      <c r="A56" s="107" t="s">
        <v>90</v>
      </c>
      <c r="B56" s="108" t="s">
        <v>105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" thickBot="1">
      <c r="A57" s="107" t="s">
        <v>90</v>
      </c>
      <c r="B57" s="108" t="s">
        <v>107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51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09375" defaultRowHeight="14.4"/>
  <cols>
    <col min="1" max="1" width="9.109375" style="178"/>
    <col min="2" max="2" width="9.109375" style="217"/>
    <col min="3" max="16384" width="9.109375" style="178"/>
  </cols>
  <sheetData>
    <row r="1" spans="1:5">
      <c r="A1" s="93" t="s">
        <v>558</v>
      </c>
      <c r="B1" s="93"/>
    </row>
    <row r="2" spans="1:5">
      <c r="A2" s="178" t="s">
        <v>99</v>
      </c>
      <c r="B2" s="92" t="s">
        <v>557</v>
      </c>
      <c r="C2" s="178">
        <v>4.1868000000000002E-2</v>
      </c>
      <c r="D2" s="178" t="s">
        <v>10</v>
      </c>
    </row>
    <row r="3" spans="1:5">
      <c r="A3" s="178" t="s">
        <v>554</v>
      </c>
      <c r="B3" s="92" t="s">
        <v>557</v>
      </c>
      <c r="C3" s="178">
        <v>1.0550999999999999</v>
      </c>
      <c r="D3" s="178" t="s">
        <v>96</v>
      </c>
    </row>
    <row r="4" spans="1:5">
      <c r="A4" s="178" t="s">
        <v>95</v>
      </c>
      <c r="B4" s="92" t="s">
        <v>557</v>
      </c>
      <c r="C4" s="178">
        <v>7.33</v>
      </c>
      <c r="D4" s="178" t="s">
        <v>555</v>
      </c>
      <c r="E4" s="472"/>
    </row>
    <row r="5" spans="1:5">
      <c r="A5" s="178" t="s">
        <v>556</v>
      </c>
      <c r="B5" s="92" t="s">
        <v>557</v>
      </c>
      <c r="C5" s="178">
        <f>C2/C4*1000</f>
        <v>5.7118690313778995</v>
      </c>
      <c r="D5" s="178" t="s">
        <v>96</v>
      </c>
    </row>
    <row r="9" spans="1:5">
      <c r="A9" s="93" t="s">
        <v>559</v>
      </c>
    </row>
    <row r="10" spans="1:5">
      <c r="A10" s="178" t="s">
        <v>560</v>
      </c>
      <c r="B10" s="92" t="s">
        <v>557</v>
      </c>
      <c r="C10" s="178">
        <v>1.1194745098039223</v>
      </c>
      <c r="D10" s="178" t="s">
        <v>561</v>
      </c>
    </row>
    <row r="11" spans="1:5">
      <c r="A11" s="217" t="s">
        <v>562</v>
      </c>
      <c r="B11" s="92" t="s">
        <v>557</v>
      </c>
      <c r="C11" s="217">
        <v>1.1809545098039216</v>
      </c>
      <c r="D11" s="217" t="s">
        <v>563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vahid Aryanpur</cp:lastModifiedBy>
  <dcterms:created xsi:type="dcterms:W3CDTF">2016-02-04T10:21:59Z</dcterms:created>
  <dcterms:modified xsi:type="dcterms:W3CDTF">2021-02-24T12:57:59Z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884029567241668</vt:r8>
  </property>
</Properties>
</file>