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D77E2926-3E88-4E66-8AA5-797972EE4164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2" l="1"/>
  <c r="E7" i="22"/>
  <c r="F7" i="22"/>
  <c r="G7" i="22"/>
  <c r="H7" i="22"/>
  <c r="C7" i="22"/>
  <c r="D7" i="21"/>
  <c r="E7" i="21"/>
  <c r="F7" i="21"/>
  <c r="G7" i="21"/>
  <c r="H7" i="21"/>
  <c r="C7" i="21"/>
  <c r="B7" i="21"/>
  <c r="C4" i="20"/>
  <c r="C5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I7" i="21"/>
  <c r="I7" i="22"/>
  <c r="J7" i="22"/>
  <c r="B7" i="22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J7" i="21"/>
  <c r="G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<sst xmlns="http://schemas.openxmlformats.org/spreadsheetml/2006/main" count="100" uniqueCount="82">
  <si>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</si>
  <si>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</si>
  <si>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</si>
  <si>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</si>
  <si>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</si>
  <si>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</si>
  <si>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</si>
  <si>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</si>
  <si>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</si>
  <si>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</si>
  <si>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</si>
  <si>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</si>
  <si>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</si>
  <si>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</si>
  <si>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</si>
  <si>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</si>
  <si>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</si>
  <si>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</si>
  <si>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</si>
  <si>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</si>
  <si>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</si>
  <si>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</si>
  <si>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</si>
  <si>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</si>
  <si>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</si>
  <si>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</si>
  <si>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</si>
  <si>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</si>
  <si>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</si>
  <si>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</si>
  <si>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</si>
  <si>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</si>
  <si>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</si>
  <si>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</si>
  <si>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</si>
  <si>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</si>
  <si>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</si>
  <si>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</si>
  <si>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</si>
  <si>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</si>
  <si>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</si>
  <si>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</si>
  <si>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</si>
  <si>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</si>
  <si>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</si>
  <si>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</si>
  <si>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</si>
  <si>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</si>
  <si>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</si>
  <si>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</si>
  <si>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</si>
  <si>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</si>
  <si>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</si>
  <si>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</si>
  <si>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</si>
  <si>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</si>
  <si>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</si>
  <si>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</si>
  <si>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</si>
  <si>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</si>
  <si>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</si>
  <si>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</si>
  <si>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</si>
  <si>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</si>
  <si>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</si>
  <si>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</si>
  <si>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</si>
  <si>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</si>
  <si>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2018-2050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</si>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</sst>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16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Q15"/>
  <sheetViews>
    <sheetView tabSelected="1" workbookViewId="0">
      <selection activeCell="C9" sqref="C9"/>
    </sheetView>
  </sheetViews>
  <sheetFormatPr defaultRowHeight="15" x14ac:dyDescent="0.25"/>
  <cols>
    <col min="1" max="1" width="9.140625" style="8"/>
    <col min="2" max="2" width="14" style="8" bestFit="1" customWidth="1"/>
    <col min="3" max="3" width="23.5703125" style="8" bestFit="1" customWidth="1"/>
    <col min="4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7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 x14ac:dyDescent="0.25">
      <c r="A4"/>
      <c r="B4" t="s">
        <v>61</v>
      </c>
      <c r="C4" s="8" t="str">
        <f xml:space="preserve"> _xlfn.TEXTJOIN("",TRUE,"UC_CB-",C7,"Mt")</f>
        <v>UC_CB-420Mt</v>
      </c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/>
      <c r="B5" t="s">
        <v>69</v>
      </c>
      <c r="C5" t="str">
        <f xml:space="preserve"> _xlfn.TEXTJOIN(" ",TRUE,"Carbon budget",C7,"Mt")</f>
        <v>Carbon budget 420 Mt</v>
      </c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5">
      <c r="B6" s="8" t="s">
        <v>75</v>
      </c>
      <c r="C6" s="8" t="s">
        <v>68</v>
      </c>
    </row>
    <row r="7" spans="1:17" x14ac:dyDescent="0.25">
      <c r="B7" s="8" t="s">
        <v>70</v>
      </c>
      <c r="C7" s="8">
        <v>420</v>
      </c>
    </row>
    <row r="8" spans="1:17" x14ac:dyDescent="0.25">
      <c r="B8" s="8" t="s">
        <v>62</v>
      </c>
      <c r="C8" s="8" t="s">
        <v>81</v>
      </c>
    </row>
    <row r="9" spans="1:17" x14ac:dyDescent="0.25">
      <c r="B9" s="8" t="s">
        <v>74</v>
      </c>
      <c r="C9" s="8" t="s">
        <v>80</v>
      </c>
    </row>
    <row r="10" spans="1:17" x14ac:dyDescent="0.25">
      <c r="B10" s="8" t="s">
        <v>78</v>
      </c>
      <c r="C10" s="8" t="s">
        <v>79</v>
      </c>
    </row>
    <row r="11" spans="1:17" x14ac:dyDescent="0.25">
      <c r="B11" s="8" t="s">
        <v>0</v>
      </c>
      <c r="C11" s="8" t="s">
        <v>71</v>
      </c>
    </row>
    <row r="12" spans="1:17" x14ac:dyDescent="0.25">
      <c r="A12"/>
      <c r="B12" t="s">
        <v>77</v>
      </c>
      <c r="C12">
        <v>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J7"/>
  <sheetViews>
    <sheetView workbookViewId="0">
      <selection activeCell="E30" sqref="E30"/>
    </sheetView>
  </sheetViews>
  <sheetFormatPr defaultRowHeight="15" x14ac:dyDescent="0.25"/>
  <cols>
    <col min="1" max="1" width="9.140625" style="8"/>
    <col min="2" max="2" width="19.5703125" style="8" bestFit="1" customWidth="1"/>
    <col min="3" max="3" width="13.5703125" style="8" bestFit="1" customWidth="1"/>
    <col min="4" max="4" width="9.140625" style="8"/>
    <col min="5" max="5" width="9.7109375" style="8" bestFit="1" customWidth="1"/>
    <col min="6" max="6" width="14.28515625" style="8" bestFit="1" customWidth="1"/>
    <col min="7" max="7" width="9.140625" style="8"/>
    <col min="8" max="8" width="13.140625" style="8" bestFit="1" customWidth="1"/>
    <col min="9" max="9" width="12" style="8" bestFit="1" customWidth="1"/>
    <col min="10" max="10" width="27.85546875" style="8" bestFit="1" customWidth="1"/>
    <col min="11" max="16384" width="9.140625" style="8"/>
  </cols>
  <sheetData>
    <row r="1" spans="1:10" x14ac:dyDescent="0.25">
      <c r="A1" s="8" t="s">
        <v>64</v>
      </c>
    </row>
    <row r="2" spans="1:10" x14ac:dyDescent="0.25">
      <c r="B2" s="11" t="str">
        <f>"~UC_Sets: R_E: "  &amp; _xlfn.TEXTJOIN(",",TRUE,Regions!C3)</f>
        <v>~UC_Sets: R_E: IE</v>
      </c>
    </row>
    <row r="3" spans="1:10" x14ac:dyDescent="0.25">
      <c r="B3" s="11" t="s">
        <v>76</v>
      </c>
    </row>
    <row r="4" spans="1:10" x14ac:dyDescent="0.25">
      <c r="G4" s="8" t="str">
        <f>IF(RIGHT(B2,1)&lt;&gt;" ","~UC_T","")</f>
        <v>~UC_T</v>
      </c>
    </row>
    <row r="5" spans="1:10" x14ac:dyDescent="0.25">
      <c r="B5" s="12" t="s">
        <v>61</v>
      </c>
      <c r="C5" s="13" t="s">
        <v>62</v>
      </c>
      <c r="D5" s="13" t="s">
        <v>74</v>
      </c>
      <c r="E5" s="13" t="s">
        <v>75</v>
      </c>
      <c r="F5" s="13" t="s">
        <v>78</v>
      </c>
      <c r="G5" s="13" t="s">
        <v>0</v>
      </c>
      <c r="H5" s="14" t="s">
        <v>77</v>
      </c>
      <c r="I5" s="10" t="s">
        <v>65</v>
      </c>
      <c r="J5" s="12" t="s">
        <v>63</v>
      </c>
    </row>
    <row r="6" spans="1:10" x14ac:dyDescent="0.25">
      <c r="B6" s="9" t="s">
        <v>72</v>
      </c>
      <c r="C6" s="9"/>
      <c r="D6" s="9"/>
      <c r="E6" s="9"/>
      <c r="F6" s="9"/>
      <c r="G6" s="9"/>
      <c r="H6" s="9"/>
      <c r="I6" s="9" t="s">
        <v>73</v>
      </c>
      <c r="J6" s="15"/>
    </row>
    <row r="7" spans="1:10" x14ac:dyDescent="0.25">
      <c r="B7" s="8" t="str">
        <f>VLOOKUP(B5, config!$B$4:$C$12,2,FALSE) &amp; "_Single"</f>
        <v>UC_CB-420Mt_Single</v>
      </c>
      <c r="C7" s="8" t="str">
        <f>VLOOKUP(C5, config!$B$4:$C$12,2,FALSE)</f>
        <v>*CO2*,-*CO2S</v>
      </c>
      <c r="D7" s="8" t="str">
        <f>VLOOKUP(D5, config!$B$4:$C$12,2,FALSE)</f>
        <v>ENV</v>
      </c>
      <c r="E7" s="8" t="str">
        <f>VLOOKUP(E5, config!$B$4:$C$12,2,FALSE)</f>
        <v>2018-2050</v>
      </c>
      <c r="F7" s="8" t="str">
        <f>VLOOKUP(F5, config!$B$4:$C$12,2,FALSE)</f>
        <v>NET</v>
      </c>
      <c r="G7" s="8" t="str">
        <f>VLOOKUP(G5, config!$B$4:$C$12,2,FALSE)</f>
        <v>UP</v>
      </c>
      <c r="H7" s="8">
        <f>VLOOKUP(H5, config!$B$4:$C$12,2,FALSE)</f>
        <v>1</v>
      </c>
      <c r="I7" s="8">
        <f>VLOOKUP("Value", config!$B$4:$C$12,2,FALSE)*1000</f>
        <v>420000</v>
      </c>
      <c r="J7" s="8" t="str">
        <f>VLOOKUP(J5, config!$B$4:$C$12,2,FALSE) &amp; " - Single"</f>
        <v>Carbon budget 420 Mt - Single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J7"/>
  <sheetViews>
    <sheetView workbookViewId="0">
      <selection activeCell="D26" sqref="D26"/>
    </sheetView>
  </sheetViews>
  <sheetFormatPr defaultRowHeight="15" x14ac:dyDescent="0.25"/>
  <cols>
    <col min="1" max="1" width="9.140625" style="8"/>
    <col min="2" max="2" width="19.140625" style="8" customWidth="1"/>
    <col min="3" max="3" width="13.5703125" style="8" bestFit="1" customWidth="1"/>
    <col min="4" max="4" width="9.140625" style="8"/>
    <col min="5" max="5" width="9.7109375" style="8" bestFit="1" customWidth="1"/>
    <col min="6" max="6" width="14.28515625" style="8" bestFit="1" customWidth="1"/>
    <col min="7" max="7" width="9.140625" style="8"/>
    <col min="8" max="8" width="13.140625" style="8" bestFit="1" customWidth="1"/>
    <col min="9" max="9" width="8.42578125" style="8" bestFit="1" customWidth="1"/>
    <col min="10" max="10" width="27.140625" style="8" bestFit="1" customWidth="1"/>
    <col min="11" max="16384" width="9.140625" style="8"/>
  </cols>
  <sheetData>
    <row r="1" spans="1:10" x14ac:dyDescent="0.25">
      <c r="A1" s="8" t="s">
        <v>66</v>
      </c>
    </row>
    <row r="2" spans="1:10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0" x14ac:dyDescent="0.25">
      <c r="B3" s="11" t="s">
        <v>76</v>
      </c>
    </row>
    <row r="4" spans="1:10" x14ac:dyDescent="0.25">
      <c r="G4" s="8" t="str">
        <f>IF(RIGHT(B2,1)&lt;&gt;" ","~UC_T","")</f>
        <v>~UC_T</v>
      </c>
    </row>
    <row r="5" spans="1:10" x14ac:dyDescent="0.25">
      <c r="B5" s="12" t="s">
        <v>61</v>
      </c>
      <c r="C5" s="13" t="s">
        <v>62</v>
      </c>
      <c r="D5" s="13" t="s">
        <v>74</v>
      </c>
      <c r="E5" s="13" t="s">
        <v>75</v>
      </c>
      <c r="F5" s="13" t="s">
        <v>78</v>
      </c>
      <c r="G5" s="13" t="s">
        <v>0</v>
      </c>
      <c r="H5" s="14" t="s">
        <v>77</v>
      </c>
      <c r="I5" s="10" t="s">
        <v>67</v>
      </c>
      <c r="J5" s="12" t="s">
        <v>63</v>
      </c>
    </row>
    <row r="6" spans="1:10" x14ac:dyDescent="0.25">
      <c r="B6" s="9" t="s">
        <v>72</v>
      </c>
      <c r="C6" s="9"/>
      <c r="D6" s="9"/>
      <c r="E6" s="9"/>
      <c r="F6" s="9"/>
      <c r="G6" s="9"/>
      <c r="H6" s="9"/>
      <c r="I6" s="9" t="s">
        <v>73</v>
      </c>
      <c r="J6" s="9"/>
    </row>
    <row r="7" spans="1:10" x14ac:dyDescent="0.25">
      <c r="B7" s="8" t="str">
        <f>VLOOKUP(B5, config!$B$4:$C$12,2,FALSE) &amp; "_Multi"</f>
        <v>UC_CB-420Mt_Multi</v>
      </c>
      <c r="C7" s="8" t="str">
        <f>VLOOKUP(C5, config!$B$4:$C$12,2,FALSE)</f>
        <v>*CO2*,-*CO2S</v>
      </c>
      <c r="D7" s="8" t="str">
        <f>VLOOKUP(D5, config!$B$4:$C$12,2,FALSE)</f>
        <v>ENV</v>
      </c>
      <c r="E7" s="8" t="str">
        <f>VLOOKUP(E5, config!$B$4:$C$12,2,FALSE)</f>
        <v>2018-2050</v>
      </c>
      <c r="F7" s="8" t="str">
        <f>VLOOKUP(F5, config!$B$4:$C$12,2,FALSE)</f>
        <v>NET</v>
      </c>
      <c r="G7" s="8" t="str">
        <f>VLOOKUP(G5, config!$B$4:$C$12,2,FALSE)</f>
        <v>UP</v>
      </c>
      <c r="H7" s="8">
        <f>VLOOKUP(H5, config!$B$4:$C$12,2,FALSE)</f>
        <v>1</v>
      </c>
      <c r="I7" s="8">
        <f>VLOOKUP("Value", config!$B$4:$C$12,2,FALSE)*1000</f>
        <v>420000</v>
      </c>
      <c r="J7" s="8" t="str">
        <f>VLOOKUP(J5, config!$B$4:$C$12,2,FALSE) &amp; " - Multi"</f>
        <v>Carbon budget 420 Mt - Multi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config</vt:lpstr>
      <vt:lpstr>single</vt:lpstr>
      <vt:lpstr>multi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2021-02-17T01:35:51Z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671337306499481</vt:r8>
  </property>
</Properties>
</file>